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drawings/drawing1.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Amloo\Dropbox\Projects\FirmFinancials\Finance\"/>
    </mc:Choice>
  </mc:AlternateContent>
  <bookViews>
    <workbookView xWindow="4335" yWindow="23340" windowWidth="7665" windowHeight="1170" tabRatio="905" activeTab="3"/>
  </bookViews>
  <sheets>
    <sheet name="IND Portfolio" sheetId="15" r:id="rId1"/>
    <sheet name="In Executed" sheetId="23" r:id="rId2"/>
    <sheet name="US Market" sheetId="9" r:id="rId3"/>
    <sheet name="USPortfolio" sheetId="20" r:id="rId4"/>
    <sheet name="US Executed" sheetId="13" r:id="rId5"/>
    <sheet name="US Executed Pivot" sheetId="21" r:id="rId6"/>
    <sheet name="Yr2014" sheetId="24" r:id="rId7"/>
    <sheet name="Yr2013" sheetId="22" r:id="rId8"/>
    <sheet name="Yr2012" sheetId="19" r:id="rId9"/>
    <sheet name="Yr2011" sheetId="16" r:id="rId10"/>
    <sheet name="Yr2010" sheetId="17" r:id="rId11"/>
    <sheet name="Options - STGY" sheetId="6" r:id="rId12"/>
    <sheet name="US Executed May14" sheetId="12" r:id="rId13"/>
  </sheets>
  <definedNames>
    <definedName name="Query_from_portfolio" localSheetId="2">'US Market'!#REF!</definedName>
    <definedName name="Query_from_portfolio_1" localSheetId="2">'US Market'!#REF!</definedName>
    <definedName name="USStocks.accdb" localSheetId="1" hidden="1">'In Executed'!$A$1:$F$54</definedName>
    <definedName name="USStocks.accdb" localSheetId="0" hidden="1">'IND Portfolio'!$A$1:$I$12</definedName>
    <definedName name="USStocks.accdb" localSheetId="3" hidden="1">USPortfolio!$A$1:$N$28</definedName>
    <definedName name="USStocks.accdb" localSheetId="8" hidden="1">'Yr2012'!$A$1:$L$226</definedName>
    <definedName name="USStocks.accdb" localSheetId="7" hidden="1">'Yr2013'!$A$2:$L$41</definedName>
    <definedName name="USStocks.accdb" localSheetId="6" hidden="1">'Yr2014'!$A$1:$L$29</definedName>
    <definedName name="USStocks.accdb_1" localSheetId="0" hidden="1">'IND Portfolio'!$A$17:$I$21</definedName>
    <definedName name="USStocks.accdb_1" localSheetId="4" hidden="1">'US Executed'!$A$1:$V$475</definedName>
    <definedName name="USStocks.accdb_1" localSheetId="2" hidden="1">'US Market'!$A$5:$AN$1309</definedName>
    <definedName name="USStocks.accdb_1" localSheetId="3" hidden="1">USPortfolio!$A$54:$R$55</definedName>
    <definedName name="USStocks.accdb_2" localSheetId="3" hidden="1">USPortfolio!$A$67:$J$72</definedName>
  </definedNames>
  <calcPr calcId="152511"/>
  <pivotCaches>
    <pivotCache cacheId="0" r:id="rId14"/>
    <pivotCache cacheId="5" r:id="rId15"/>
  </pivotCaches>
</workbook>
</file>

<file path=xl/calcChain.xml><?xml version="1.0" encoding="utf-8"?>
<calcChain xmlns="http://schemas.openxmlformats.org/spreadsheetml/2006/main">
  <c r="F227" i="19" l="1"/>
  <c r="F42" i="22"/>
  <c r="F30" i="24"/>
  <c r="K476" i="13"/>
  <c r="N55" i="20"/>
  <c r="G15" i="23"/>
  <c r="G16" i="23"/>
  <c r="G17" i="23"/>
  <c r="G18" i="23"/>
  <c r="G14" i="23"/>
  <c r="G11" i="23"/>
  <c r="G12" i="23"/>
  <c r="G13" i="23"/>
  <c r="G9" i="23"/>
  <c r="G10" i="23"/>
  <c r="G52" i="23"/>
  <c r="G4" i="23"/>
  <c r="G2" i="23"/>
  <c r="G53" i="23"/>
  <c r="G54" i="23"/>
  <c r="G3" i="23"/>
  <c r="G6" i="23"/>
  <c r="G5" i="23"/>
  <c r="G7" i="23"/>
  <c r="G8" i="23"/>
  <c r="G19" i="23"/>
  <c r="G20" i="23"/>
  <c r="G22" i="23"/>
  <c r="G23" i="23"/>
  <c r="G24" i="23"/>
  <c r="G25" i="23"/>
  <c r="G26" i="23"/>
  <c r="G27" i="23"/>
  <c r="G28" i="23"/>
  <c r="G29" i="23"/>
  <c r="G30" i="23"/>
  <c r="G31" i="23"/>
  <c r="G32" i="23"/>
  <c r="G33" i="23"/>
  <c r="G34" i="23"/>
  <c r="G35" i="23"/>
  <c r="G36" i="23"/>
  <c r="G37" i="23"/>
  <c r="G38" i="23"/>
  <c r="G39" i="23"/>
  <c r="G40" i="23"/>
  <c r="G21" i="23"/>
  <c r="G41" i="23"/>
  <c r="G42" i="23"/>
  <c r="G43" i="23"/>
  <c r="G44" i="23"/>
  <c r="G45" i="23"/>
  <c r="G46" i="23"/>
  <c r="G47" i="23"/>
  <c r="G49" i="23"/>
  <c r="G50" i="23"/>
  <c r="G48" i="23"/>
  <c r="G51" i="23"/>
  <c r="I13" i="15"/>
  <c r="J4" i="15"/>
  <c r="J2" i="15"/>
  <c r="J3" i="15"/>
  <c r="J5" i="15"/>
  <c r="J10" i="15"/>
  <c r="J9" i="15"/>
  <c r="J11" i="15"/>
  <c r="J7" i="15"/>
  <c r="J6" i="15"/>
  <c r="J12" i="15"/>
  <c r="J8" i="15"/>
  <c r="I22" i="15"/>
  <c r="J19" i="15"/>
  <c r="J21" i="15"/>
  <c r="J20" i="15"/>
  <c r="J18" i="15"/>
  <c r="I48" i="20" l="1"/>
  <c r="G27" i="15" l="1"/>
  <c r="K4" i="15" l="1"/>
  <c r="K3" i="15"/>
  <c r="K10" i="15"/>
  <c r="K11" i="15"/>
  <c r="K6" i="15"/>
  <c r="K8" i="15"/>
  <c r="K2" i="15"/>
  <c r="K5" i="15"/>
  <c r="K9" i="15"/>
  <c r="K7" i="15"/>
  <c r="K12" i="15"/>
  <c r="K21" i="15"/>
  <c r="K18" i="15"/>
  <c r="K19" i="15"/>
  <c r="K20" i="15"/>
  <c r="J13" i="15" l="1"/>
  <c r="I39" i="23" l="1"/>
  <c r="F31" i="24" l="1"/>
  <c r="J22" i="15" l="1"/>
  <c r="H26" i="15"/>
  <c r="F492" i="13"/>
  <c r="H492" i="13" s="1"/>
  <c r="F43" i="22"/>
  <c r="G26" i="15"/>
  <c r="B26" i="15" s="1"/>
  <c r="F2" i="9"/>
  <c r="J2" i="9"/>
  <c r="G2" i="9"/>
  <c r="L2" i="9"/>
  <c r="K2" i="9" s="1"/>
  <c r="B3" i="9"/>
  <c r="E3" i="9"/>
  <c r="D3" i="9"/>
  <c r="E229" i="19"/>
  <c r="G6" i="21"/>
  <c r="H2" i="21"/>
  <c r="J485" i="13"/>
  <c r="E27" i="17"/>
  <c r="F152" i="16"/>
  <c r="H149" i="16"/>
  <c r="J493" i="13"/>
  <c r="J494" i="13" s="1"/>
  <c r="J492" i="13"/>
  <c r="J486" i="13"/>
  <c r="I479" i="13" s="1"/>
  <c r="F25" i="15"/>
  <c r="F479" i="13"/>
  <c r="N6" i="12"/>
  <c r="K56" i="12"/>
  <c r="D56" i="12" s="1"/>
  <c r="H42" i="12"/>
  <c r="I42" i="12"/>
  <c r="J42" i="12"/>
  <c r="N42" i="12"/>
  <c r="K47" i="12"/>
  <c r="D47" i="12" s="1"/>
  <c r="H41" i="12"/>
  <c r="I41" i="12"/>
  <c r="J41" i="12"/>
  <c r="N41" i="12"/>
  <c r="K57" i="12"/>
  <c r="D57" i="12" s="1"/>
  <c r="J57" i="12" s="1"/>
  <c r="K55" i="12"/>
  <c r="D55" i="12" s="1"/>
  <c r="G72" i="12"/>
  <c r="G75" i="12" s="1"/>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3" i="12"/>
  <c r="K45" i="12"/>
  <c r="D45" i="12" s="1"/>
  <c r="K46" i="12"/>
  <c r="D46" i="12" s="1"/>
  <c r="K48" i="12"/>
  <c r="D48" i="12" s="1"/>
  <c r="K49" i="12"/>
  <c r="D49" i="12" s="1"/>
  <c r="J49" i="12" s="1"/>
  <c r="K50" i="12"/>
  <c r="D50" i="12" s="1"/>
  <c r="K51" i="12"/>
  <c r="D51" i="12" s="1"/>
  <c r="K52" i="12"/>
  <c r="D52" i="12" s="1"/>
  <c r="J52" i="12" s="1"/>
  <c r="K53" i="12"/>
  <c r="D53" i="12" s="1"/>
  <c r="K54" i="12"/>
  <c r="D54" i="12" s="1"/>
  <c r="H54" i="12" s="1"/>
  <c r="F58" i="12"/>
  <c r="F59" i="12" s="1"/>
  <c r="K58" i="12"/>
  <c r="D58" i="12" s="1"/>
  <c r="G61" i="12"/>
  <c r="N3" i="12"/>
  <c r="N4" i="12"/>
  <c r="N5"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3" i="12"/>
  <c r="N51" i="12"/>
  <c r="N52" i="12"/>
  <c r="N53" i="12"/>
  <c r="I43" i="12"/>
  <c r="H43" i="12"/>
  <c r="I40" i="12"/>
  <c r="H40" i="12"/>
  <c r="I39" i="12"/>
  <c r="H39" i="12"/>
  <c r="I38" i="12"/>
  <c r="H38" i="12"/>
  <c r="I37" i="12"/>
  <c r="H37" i="12"/>
  <c r="I36" i="12"/>
  <c r="H36" i="12"/>
  <c r="I35" i="12"/>
  <c r="H35" i="12"/>
  <c r="I34" i="12"/>
  <c r="H34" i="12"/>
  <c r="I33" i="12"/>
  <c r="H33" i="12"/>
  <c r="I32" i="12"/>
  <c r="H32" i="12"/>
  <c r="I31" i="12"/>
  <c r="H31" i="12"/>
  <c r="I30" i="12"/>
  <c r="H30" i="12"/>
  <c r="I29" i="12"/>
  <c r="H29" i="12"/>
  <c r="I28" i="12"/>
  <c r="H28" i="12"/>
  <c r="I27" i="12"/>
  <c r="H27" i="12"/>
  <c r="I26" i="12"/>
  <c r="H26" i="12"/>
  <c r="I25" i="12"/>
  <c r="H25" i="12"/>
  <c r="I24" i="12"/>
  <c r="H24" i="12"/>
  <c r="I23" i="12"/>
  <c r="H23" i="12"/>
  <c r="I22" i="12"/>
  <c r="H22" i="12"/>
  <c r="I21" i="12"/>
  <c r="H21" i="12"/>
  <c r="I20" i="12"/>
  <c r="H20" i="12"/>
  <c r="I19" i="12"/>
  <c r="H19" i="12"/>
  <c r="I18" i="12"/>
  <c r="H18" i="12"/>
  <c r="I17" i="12"/>
  <c r="H17" i="12"/>
  <c r="I16" i="12"/>
  <c r="H16" i="12"/>
  <c r="I15" i="12"/>
  <c r="H15" i="12"/>
  <c r="I14" i="12"/>
  <c r="H14" i="12"/>
  <c r="I13" i="12"/>
  <c r="H13" i="12"/>
  <c r="I12" i="12"/>
  <c r="H12" i="12"/>
  <c r="I11" i="12"/>
  <c r="H11" i="12"/>
  <c r="I10" i="12"/>
  <c r="H10" i="12"/>
  <c r="I9" i="12"/>
  <c r="H9" i="12"/>
  <c r="I8" i="12"/>
  <c r="H8" i="12"/>
  <c r="I7" i="12"/>
  <c r="H7" i="12"/>
  <c r="I6" i="12"/>
  <c r="H6" i="12"/>
  <c r="I5" i="12"/>
  <c r="H5" i="12"/>
  <c r="I4" i="12"/>
  <c r="H4" i="12"/>
  <c r="I3" i="12"/>
  <c r="H3" i="12"/>
  <c r="J487" i="13"/>
  <c r="J490" i="13"/>
  <c r="D64" i="21"/>
  <c r="D20" i="21"/>
  <c r="D84" i="21"/>
  <c r="D41" i="21"/>
  <c r="D26" i="21"/>
  <c r="D121" i="21"/>
  <c r="D4" i="21"/>
  <c r="D21" i="21"/>
  <c r="D43" i="21"/>
  <c r="D118" i="21"/>
  <c r="D39" i="21"/>
  <c r="D117" i="21"/>
  <c r="D92" i="21"/>
  <c r="D3" i="21"/>
  <c r="D72" i="21"/>
  <c r="D56" i="21"/>
  <c r="D70" i="21"/>
  <c r="D102" i="21"/>
  <c r="D25" i="21"/>
  <c r="D68" i="21"/>
  <c r="D35" i="21"/>
  <c r="D87" i="21"/>
  <c r="D74" i="21"/>
  <c r="D66" i="21"/>
  <c r="D7" i="21"/>
  <c r="D11" i="21"/>
  <c r="D28" i="21"/>
  <c r="D119" i="21"/>
  <c r="D37" i="21"/>
  <c r="D77" i="21"/>
  <c r="D54" i="21"/>
  <c r="D49" i="21"/>
  <c r="D65" i="21"/>
  <c r="D108" i="21"/>
  <c r="D46" i="21"/>
  <c r="D61" i="21"/>
  <c r="D2" i="21"/>
  <c r="D9" i="21"/>
  <c r="D107" i="21"/>
  <c r="D52" i="21"/>
  <c r="D95" i="21"/>
  <c r="D97" i="21"/>
  <c r="D12" i="21"/>
  <c r="D122" i="21"/>
  <c r="D109" i="21"/>
  <c r="D105" i="21"/>
  <c r="D71" i="21"/>
  <c r="D27" i="21"/>
  <c r="D81" i="21"/>
  <c r="D31" i="21"/>
  <c r="D120" i="21"/>
  <c r="D34" i="21"/>
  <c r="D69" i="21"/>
  <c r="D59" i="21"/>
  <c r="D98" i="21"/>
  <c r="D22" i="21"/>
  <c r="D115" i="21"/>
  <c r="D44" i="21"/>
  <c r="D86" i="21"/>
  <c r="D79" i="21"/>
  <c r="D24" i="21"/>
  <c r="D6" i="21"/>
  <c r="D94" i="21"/>
  <c r="D90" i="21"/>
  <c r="D5" i="21"/>
  <c r="D112" i="21"/>
  <c r="D29" i="21"/>
  <c r="D75" i="21"/>
  <c r="D99" i="21"/>
  <c r="D18" i="21"/>
  <c r="D60" i="21"/>
  <c r="D83" i="21"/>
  <c r="D62" i="21"/>
  <c r="D80" i="21"/>
  <c r="D63" i="21"/>
  <c r="D116" i="21"/>
  <c r="D89" i="21"/>
  <c r="D111" i="21"/>
  <c r="D58" i="21"/>
  <c r="D110" i="21"/>
  <c r="D106" i="21"/>
  <c r="D78" i="21"/>
  <c r="D38" i="21"/>
  <c r="D45" i="21"/>
  <c r="D55" i="21"/>
  <c r="D76" i="21"/>
  <c r="D14" i="21"/>
  <c r="D42" i="21"/>
  <c r="H5" i="21"/>
  <c r="D96" i="21"/>
  <c r="D40" i="21"/>
  <c r="D17" i="21"/>
  <c r="D47" i="21"/>
  <c r="D23" i="21"/>
  <c r="D16" i="21"/>
  <c r="D36" i="21"/>
  <c r="D57" i="21"/>
  <c r="D93" i="21"/>
  <c r="D101" i="21"/>
  <c r="D10" i="21"/>
  <c r="D103" i="21"/>
  <c r="D50" i="21"/>
  <c r="D13" i="21"/>
  <c r="D82" i="21"/>
  <c r="D88" i="21"/>
  <c r="D8" i="21"/>
  <c r="D53" i="21"/>
  <c r="D67" i="21"/>
  <c r="D51" i="21"/>
  <c r="D114" i="21"/>
  <c r="D30" i="21"/>
  <c r="D100" i="21"/>
  <c r="D104" i="21"/>
  <c r="D48" i="21"/>
  <c r="D91" i="21"/>
  <c r="D123" i="21"/>
  <c r="D85" i="21"/>
  <c r="D113" i="21"/>
  <c r="D19" i="21"/>
  <c r="D32" i="21"/>
  <c r="D15" i="21"/>
  <c r="D33" i="21"/>
  <c r="D73" i="21"/>
  <c r="N2" i="21" l="1"/>
  <c r="J484" i="13"/>
  <c r="J488" i="13" s="1"/>
  <c r="I480" i="13" s="1"/>
  <c r="C480" i="13" s="1"/>
  <c r="F495" i="13"/>
  <c r="J50" i="12"/>
  <c r="I50" i="12"/>
  <c r="H50" i="12"/>
  <c r="H48" i="12"/>
  <c r="J48" i="12"/>
  <c r="J45" i="12"/>
  <c r="I45" i="12"/>
  <c r="H56" i="12"/>
  <c r="I56" i="12"/>
  <c r="I53" i="12"/>
  <c r="J53" i="12"/>
  <c r="I46" i="12"/>
  <c r="H46" i="12"/>
  <c r="J47" i="12"/>
  <c r="I47" i="12"/>
  <c r="H58" i="12"/>
  <c r="I48" i="12"/>
  <c r="I49" i="12"/>
  <c r="H53" i="12"/>
  <c r="H45" i="12"/>
  <c r="J46" i="12"/>
  <c r="J495" i="13"/>
  <c r="H2" i="9"/>
  <c r="I2" i="9" s="1"/>
  <c r="C2" i="9" s="1"/>
  <c r="H52" i="12"/>
  <c r="I52" i="12"/>
  <c r="H55" i="12"/>
  <c r="J55" i="12"/>
  <c r="I55" i="12"/>
  <c r="I51" i="12"/>
  <c r="H51" i="12"/>
  <c r="J51" i="12"/>
  <c r="I57" i="12"/>
  <c r="H57" i="12"/>
  <c r="H47" i="12"/>
  <c r="J54" i="12"/>
  <c r="D59" i="12"/>
  <c r="J58" i="12"/>
  <c r="I54" i="12"/>
  <c r="N58" i="12"/>
  <c r="N59" i="12" s="1"/>
  <c r="H49" i="12"/>
  <c r="J56" i="12"/>
  <c r="I58" i="12"/>
  <c r="E26" i="15"/>
  <c r="H4" i="21"/>
  <c r="E480" i="13" l="1"/>
  <c r="I481" i="13"/>
  <c r="J496" i="13"/>
  <c r="J500" i="13" s="1"/>
  <c r="J59" i="12"/>
  <c r="E481" i="13" l="1"/>
  <c r="C481" i="13"/>
  <c r="J62" i="12"/>
  <c r="F62" i="12" s="1"/>
  <c r="D62" i="12"/>
  <c r="I72" i="12"/>
</calcChain>
</file>

<file path=xl/comments1.xml><?xml version="1.0" encoding="utf-8"?>
<comments xmlns="http://schemas.openxmlformats.org/spreadsheetml/2006/main">
  <authors>
    <author>Vish</author>
  </authors>
  <commentList>
    <comment ref="I487" authorId="0" shapeId="0">
      <text>
        <r>
          <rPr>
            <b/>
            <sz val="9"/>
            <color indexed="81"/>
            <rFont val="Tahoma"/>
            <family val="2"/>
          </rPr>
          <t>Vish:</t>
        </r>
        <r>
          <rPr>
            <sz val="9"/>
            <color indexed="81"/>
            <rFont val="Tahoma"/>
            <family val="2"/>
          </rPr>
          <t xml:space="preserve">
(funds commission not added)</t>
        </r>
      </text>
    </comment>
  </commentList>
</comments>
</file>

<file path=xl/comments2.xml><?xml version="1.0" encoding="utf-8"?>
<comments xmlns="http://schemas.openxmlformats.org/spreadsheetml/2006/main">
  <authors>
    <author>Vish</author>
  </authors>
  <commentList>
    <comment ref="I229" authorId="0" shapeId="0">
      <text>
        <r>
          <rPr>
            <b/>
            <sz val="9"/>
            <color indexed="81"/>
            <rFont val="Tahoma"/>
            <family val="2"/>
          </rPr>
          <t>Vish:</t>
        </r>
        <r>
          <rPr>
            <sz val="9"/>
            <color indexed="81"/>
            <rFont val="Tahoma"/>
            <family val="2"/>
          </rPr>
          <t xml:space="preserve">
(funds commission not added)</t>
        </r>
      </text>
    </comment>
  </commentList>
</comments>
</file>

<file path=xl/connections.xml><?xml version="1.0" encoding="utf-8"?>
<connections xmlns="http://schemas.openxmlformats.org/spreadsheetml/2006/main">
  <connection id="1" sourceFile="C:\Users\Vishal\Dropbox\Projects\FirmFinancials\USStocks.accdb" keepAlive="1" name="USStocks" type="5" refreshedVersion="5" background="1" refreshOnLoad="1" saveData="1">
    <dbPr connection="Provider=Microsoft.ACE.OLEDB.12.0;User ID=Admin;Data Source=C:\Users\amloo\Dropbox\Projects\FirmFinancials\USStocks.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Stocks" commandType="3"/>
  </connection>
  <connection id="2" sourceFile="C:\Users\Vishal\Dropbox\Projects\FirmFinancials\USStocks.accdb" keepAlive="1" name="USStocks1" type="5" refreshedVersion="5" background="1" refreshOnLoad="1" saveData="1">
    <dbPr connection="Provider=Microsoft.ACE.OLEDB.12.0;User ID=Admin;Data Source=C:\Users\amloo\Dropbox\Projects\FirmFinancials\USStocks.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IN Portfolio Stocks" commandType="3"/>
  </connection>
  <connection id="3" sourceFile="C:\Users\Vishal\Dropbox\Projects\FirmFinancials\USStocks.accdb" keepAlive="1" name="USStocks10" type="5" refreshedVersion="5" background="1" refreshOnLoad="1" saveData="1">
    <dbPr connection="Provider=Microsoft.ACE.OLEDB.12.0;User ID=Admin;Data Source=C:\Users\amloo\Dropbox\Projects\FirmFinancials\USStocks.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 Portfolio Options" commandType="3"/>
  </connection>
  <connection id="4" sourceFile="C:\Users\Vishal\Dropbox\Projects\FirmFinancials\USStocks.accdb" keepAlive="1" name="USStocks11" type="5" refreshedVersion="5" background="1" refreshOnLoad="1" saveData="1">
    <dbPr connection="Provider=Microsoft.ACE.OLEDB.12.0;User ID=Admin;Data Source=C:\Users\amloo\Dropbox\Projects\FirmFinancials\USStocks.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 Portfolio Funds" commandType="3"/>
  </connection>
  <connection id="5" sourceFile="C:\Users\Vishal\Dropbox\Projects\FirmFinancials\USStocks.accdb" keepAlive="1" name="USStocks2" type="5" refreshedVersion="5" background="1" refreshOnLoad="1" saveData="1">
    <dbPr connection="Provider=Microsoft.ACE.OLEDB.12.0;User ID=Admin;Data Source=C:\Users\amloo\Dropbox\Projects\FirmFinancials\USStocks.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Executed" commandType="3"/>
  </connection>
  <connection id="6" sourceFile="C:\Users\Vishal\Dropbox\Projects\FirmFinancials\USStocks.accdb" keepAlive="1" name="USStocks3" type="5" refreshedVersion="5" background="1" refreshOnLoad="1" saveData="1">
    <dbPr connection="Provider=Microsoft.ACE.OLEDB.12.0;User ID=Admin;Data Source=C:\Users\amloo\Dropbox\Projects\FirmFinancials\USStocks.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IN Portfolio Funds" commandType="3"/>
  </connection>
  <connection id="7" sourceFile="C:\Users\vhawa\Dropbox\Projects\FirmFinancials\USStocks.accdb" keepAlive="1" name="USStocks4" type="5" refreshedVersion="5" background="1" refreshOnLoad="1" saveData="1">
    <dbPr connection="Provider=Microsoft.ACE.OLEDB.12.0;User ID=Admin;Data Source=C:\Users\amloo\Dropbox\Projects\FirmFinancials\USStocks.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 Executed Yr 2013" commandType="3"/>
  </connection>
  <connection id="8" sourceFile="C:\Users\Amloo\Dropbox\Projects\FirmFinancials\USStocks.accdb" keepAlive="1" name="USStocks5" type="5" refreshedVersion="5" background="1" refreshOnLoad="1" saveData="1">
    <dbPr connection="Provider=Microsoft.ACE.OLEDB.12.0;User ID=Admin;Data Source=C:\Users\Amloo\Dropbox\Projects\FirmFinancials\USStocks.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IN Executed" commandType="3"/>
  </connection>
  <connection id="9" sourceFile="C:\Users\Amloo\Dropbox\Projects\FirmFinancials\USStocks.accdb" keepAlive="1" name="USStocks6" type="5" refreshedVersion="5" background="1" refreshOnLoad="1" saveData="1">
    <dbPr connection="Provider=Microsoft.ACE.OLEDB.12.0;User ID=Admin;Data Source=C:\Users\Amloo\Dropbox\Projects\FirmFinancials\USStocks.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 Executed Yr 2014" commandType="3"/>
  </connection>
  <connection id="10" sourceFile="C:\Users\Vishal\Dropbox\Projects\FirmFinancials\USStocks.accdb" keepAlive="1" name="USStocks8" type="5" refreshedVersion="5" background="1" refreshOnLoad="1" saveData="1">
    <dbPr connection="Provider=Microsoft.ACE.OLEDB.12.0;User ID=Admin;Data Source=C:\Users\amloo\Dropbox\Projects\FirmFinancials\USStocks.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 Portfolio Stocks" commandType="3"/>
  </connection>
  <connection id="11" sourceFile="C:\Users\Vishal\Dropbox\Projects\FirmFinancials\USStocks.accdb" keepAlive="1" name="USStocks9" type="5" refreshedVersion="5" background="1" refreshOnLoad="1" saveData="1">
    <dbPr connection="Provider=Microsoft.ACE.OLEDB.12.0;User ID=Admin;Data Source=C:\Users\amloo\Dropbox\Projects\FirmFinancials\USStocks.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US Executed Yr 2012" commandType="3"/>
  </connection>
</connections>
</file>

<file path=xl/sharedStrings.xml><?xml version="1.0" encoding="utf-8"?>
<sst xmlns="http://schemas.openxmlformats.org/spreadsheetml/2006/main" count="7627" uniqueCount="3638">
  <si>
    <t>SO</t>
  </si>
  <si>
    <t>FTI</t>
  </si>
  <si>
    <t>FMC Technologies, Inc. Common S</t>
  </si>
  <si>
    <t>Calls or Puts</t>
  </si>
  <si>
    <t>Calls &amp; Puts</t>
  </si>
  <si>
    <t>Strategy = Buy a call option</t>
  </si>
  <si>
    <t>Market Opportunity = Look for a bullish market where a rise above the breakeven is anticipated</t>
  </si>
  <si>
    <t>8. Calculate the maximum potential risk by multiplying the value per point by the difference in strike prices and subtracting the net credit received.</t>
  </si>
  <si>
    <t>GPI</t>
  </si>
  <si>
    <t>Group 1 Automotive, Inc. Common</t>
  </si>
  <si>
    <t>GTE</t>
  </si>
  <si>
    <t>Gran Tierra Energy Inc. Common</t>
  </si>
  <si>
    <t>HIBB</t>
  </si>
  <si>
    <t>Hibbett Sports, Inc.</t>
  </si>
  <si>
    <t>HSNI</t>
  </si>
  <si>
    <t>HSN, Inc.</t>
  </si>
  <si>
    <t>American Equity Investment Life</t>
  </si>
  <si>
    <t>AER</t>
  </si>
  <si>
    <t>Aercap Holdings N.V. Ordinary S</t>
  </si>
  <si>
    <t>AFG</t>
  </si>
  <si>
    <t>American Financial Group, Inc.</t>
  </si>
  <si>
    <t>AIRM</t>
  </si>
  <si>
    <t>Air Methods Corporation</t>
  </si>
  <si>
    <t>MIDD</t>
  </si>
  <si>
    <t>The Middleby Corporation</t>
  </si>
  <si>
    <t>MSCI</t>
  </si>
  <si>
    <t>MSCI Inc Class A Common Stock</t>
  </si>
  <si>
    <t>DRC</t>
  </si>
  <si>
    <t>NEM</t>
  </si>
  <si>
    <t>Newmont Mining Corporation (Hol</t>
  </si>
  <si>
    <t>NI</t>
  </si>
  <si>
    <t>NiSource Inc Common Stock</t>
  </si>
  <si>
    <t>NKE</t>
  </si>
  <si>
    <t>Nike, Inc. Common Stock</t>
  </si>
  <si>
    <t>NOC</t>
  </si>
  <si>
    <t>Northrop Grumman Corporation Co</t>
  </si>
  <si>
    <t>Long Condor which uses short, ATM options to serve as the body and long ITM and OTM options to serve as the wings.</t>
  </si>
  <si>
    <t>WMT</t>
  </si>
  <si>
    <t>VeriSign, Inc.</t>
  </si>
  <si>
    <t>WAG</t>
  </si>
  <si>
    <t>WAT</t>
  </si>
  <si>
    <t>Waters Corporation Common Stock</t>
  </si>
  <si>
    <t>WEC</t>
  </si>
  <si>
    <t>Wisconsin Energy Corporation Co</t>
  </si>
  <si>
    <t>WHR</t>
  </si>
  <si>
    <t>Whirlpool Corporation Common St</t>
  </si>
  <si>
    <t>WIN</t>
  </si>
  <si>
    <t>Option Types</t>
  </si>
  <si>
    <t>To increase protection, covered calls can be combined with buying long-term puts (over 6 months).</t>
  </si>
  <si>
    <t>Steps to Using a Bull Call Spread</t>
  </si>
  <si>
    <t>APWR110319C00008000</t>
  </si>
  <si>
    <t>SC</t>
  </si>
  <si>
    <t>VNDA110319C00011000</t>
  </si>
  <si>
    <t>YONG110716P00012000</t>
  </si>
  <si>
    <t>AVNR110319C00005000</t>
  </si>
  <si>
    <t>JPM</t>
  </si>
  <si>
    <t>SLV</t>
  </si>
  <si>
    <t>AVNR</t>
  </si>
  <si>
    <t>NVAX</t>
  </si>
  <si>
    <t>ULTA</t>
  </si>
  <si>
    <t>Ulta Salon, Cosmetics &amp; Fragran</t>
  </si>
  <si>
    <t>USTR</t>
  </si>
  <si>
    <t>United Stationers Inc.</t>
  </si>
  <si>
    <t>VMI</t>
  </si>
  <si>
    <t>Valmont Industries, Inc. Common</t>
  </si>
  <si>
    <t>RDY</t>
  </si>
  <si>
    <t>DRREDDY(RDY)</t>
  </si>
  <si>
    <t>SIFY</t>
  </si>
  <si>
    <t>SYNT</t>
  </si>
  <si>
    <t>Syntel</t>
  </si>
  <si>
    <t>TTM</t>
  </si>
  <si>
    <t>Market Opportunity = Look for a bullish to neutral market where a slow rise in the price of the underlying is anticipated with little risk of decline</t>
  </si>
  <si>
    <t>SAYCY.PK</t>
  </si>
  <si>
    <t>6. Choose a higher strike call to buy and a lower strike call to sell with the same expiration date.</t>
  </si>
  <si>
    <t>YONG110122C00009000</t>
  </si>
  <si>
    <t>MedTarget</t>
  </si>
  <si>
    <t>AnalystOpinion</t>
  </si>
  <si>
    <t>CNIT</t>
  </si>
  <si>
    <t>NEE</t>
  </si>
  <si>
    <t>NextEra Energy</t>
  </si>
  <si>
    <t>Hanesbrands Inc. Common Stock</t>
  </si>
  <si>
    <t>Market Scenario</t>
  </si>
  <si>
    <t>NTES</t>
  </si>
  <si>
    <t>NetEase.com, Inc.</t>
  </si>
  <si>
    <t>OLN</t>
  </si>
  <si>
    <t>Olin Corporation Common Stock</t>
  </si>
  <si>
    <t>Breakeven= Call strike price + net debit</t>
  </si>
  <si>
    <t>Margin= Required. The amount is subject to your broker's discretion.</t>
  </si>
  <si>
    <t>Sideways</t>
  </si>
  <si>
    <t>BUTTERFLY STRATEGY REVIEW</t>
  </si>
  <si>
    <t>8. Black Scholes model :  refers to the riskfree interest rate even for risky investments - assumes using the risk-neutral probability measure of replicating portfolios</t>
  </si>
  <si>
    <t>PTR</t>
  </si>
  <si>
    <t>Petro China</t>
  </si>
  <si>
    <t>Strategy = Buy 1 ITM option, sell 2 ATM options and buy 1 OTM option</t>
  </si>
  <si>
    <t>13. Watch the market closely as it fluctuates. The profit on this strategy is limited-a loss occurs if the underlying stock rises to or above breakeven point.</t>
  </si>
  <si>
    <t>14. To exit the trade, you need to sell the lower strike put and buy the higher strike put or simply let the options expire.</t>
  </si>
  <si>
    <t>LONG PUT STRATEGY REVIEW</t>
  </si>
  <si>
    <t>BIG</t>
  </si>
  <si>
    <t>Big Lots, Inc. Common Stock</t>
  </si>
  <si>
    <t>BPOP</t>
  </si>
  <si>
    <t>Popular, Inc.</t>
  </si>
  <si>
    <t>CATM</t>
  </si>
  <si>
    <t>Cardtronics, Inc.</t>
  </si>
  <si>
    <t>CELL</t>
  </si>
  <si>
    <t>CEO</t>
  </si>
  <si>
    <t>CNOOC Limited Common Stock</t>
  </si>
  <si>
    <t>Maximum Risk = Limited to the difference between the strikes minus the net credit</t>
  </si>
  <si>
    <t>YONG110716P00010000</t>
  </si>
  <si>
    <t>MED</t>
  </si>
  <si>
    <t>MEDIFAST INC Common Stock</t>
  </si>
  <si>
    <t>AI</t>
  </si>
  <si>
    <t>14. To exit the trade, you need to sell the higher strike put and buy the lower strike put or simply let the options expire. The maximum profit occurs when the price of the underlying stock falls below the short put strike price. If and when the short put is exercised by the assigned option holder, you can exercise the long put to sell the shares purchased from the option holder at the higher long put price, pocketing the difference plus the premium of the short put.</t>
  </si>
  <si>
    <t>Upside Breakeven = Lower strike price call (short call) plus the net credit</t>
  </si>
  <si>
    <t>GEOY</t>
  </si>
  <si>
    <t>GSIC110521C00030000</t>
  </si>
  <si>
    <t>Amgen Inc.</t>
  </si>
  <si>
    <t>AMT</t>
  </si>
  <si>
    <t>American Tower Corporation Comm</t>
  </si>
  <si>
    <t>AN</t>
  </si>
  <si>
    <t>AutoNation, Inc. Common Stock</t>
  </si>
  <si>
    <t>ARG</t>
  </si>
  <si>
    <t>Market Opportunity = Look for a range-bound market that is expected to stay between the calculated breakeven points</t>
  </si>
  <si>
    <t>Stock price trades within a narrow range (but slightly less so than long butterfly) through expiration.</t>
  </si>
  <si>
    <t>Strategy</t>
  </si>
  <si>
    <t>Calendar spread with short nearer term option used to off-set cost of longer-term, long option.</t>
  </si>
  <si>
    <t>SB</t>
  </si>
  <si>
    <t>DLB</t>
  </si>
  <si>
    <t>Dolby Laboratories</t>
  </si>
  <si>
    <t>GME</t>
  </si>
  <si>
    <t>TJ Maxx?</t>
  </si>
  <si>
    <t>Abbott Labs</t>
  </si>
  <si>
    <t>LMT</t>
  </si>
  <si>
    <t>Lockheed Martin</t>
  </si>
  <si>
    <t>JWN</t>
  </si>
  <si>
    <t>Nordstrom, Inc. Common Stock</t>
  </si>
  <si>
    <t>KR</t>
  </si>
  <si>
    <t>Kroger Company (The) Common Sto</t>
  </si>
  <si>
    <t>KSS</t>
  </si>
  <si>
    <t>Kohl's Corporation Common Stock</t>
  </si>
  <si>
    <t>LH</t>
  </si>
  <si>
    <t>Laboratory Corporation of Ameri</t>
  </si>
  <si>
    <t>LLY</t>
  </si>
  <si>
    <t>Eli Lilly and Company Common St</t>
  </si>
  <si>
    <t>LO</t>
  </si>
  <si>
    <t>Lorillard, Inc Common Stock</t>
  </si>
  <si>
    <t>Limited Brands, Inc.</t>
  </si>
  <si>
    <t>LUV</t>
  </si>
  <si>
    <t>Southwest Airlines Company Comm</t>
  </si>
  <si>
    <t>LXK</t>
  </si>
  <si>
    <t>Maximum Profit = Limited to the credit received from the short call option + (short call strike price - price of long underlying asset) times value per point</t>
  </si>
  <si>
    <t>McGraw-Hill Companies, Inc. (Th</t>
  </si>
  <si>
    <t>MKC</t>
  </si>
  <si>
    <t>McCormick &amp; Company, Incorporat</t>
  </si>
  <si>
    <t>Motorola, Inc. Common Stock</t>
  </si>
  <si>
    <t>Long Butterfly which uses short, ATM options to serve as the body and long ITM and OTM options to serve as the wings.</t>
  </si>
  <si>
    <t>TARGET</t>
  </si>
  <si>
    <t>APWR</t>
  </si>
  <si>
    <t>BOLT</t>
  </si>
  <si>
    <t>Technology</t>
  </si>
  <si>
    <t>CMFO</t>
  </si>
  <si>
    <t>SBLK</t>
  </si>
  <si>
    <t>VIT</t>
  </si>
  <si>
    <t>GOOG</t>
  </si>
  <si>
    <t>Impax Lab</t>
  </si>
  <si>
    <t>ISBC</t>
  </si>
  <si>
    <t>USO</t>
  </si>
  <si>
    <t>POL</t>
  </si>
  <si>
    <t>PolyOne Corporation Common Stoc</t>
  </si>
  <si>
    <t>PRAA</t>
  </si>
  <si>
    <t>Portfolio Recovery Associates,</t>
  </si>
  <si>
    <t>SLM Corporation, Common Stock</t>
  </si>
  <si>
    <t>SLW</t>
  </si>
  <si>
    <t>Silver Wheaton Corp Common Shar</t>
  </si>
  <si>
    <t>COF</t>
  </si>
  <si>
    <t>Capital One Financial Corporati</t>
  </si>
  <si>
    <t>COL</t>
  </si>
  <si>
    <t>Rockwell Collins, Inc. Common S</t>
  </si>
  <si>
    <t>COP</t>
  </si>
  <si>
    <t>ConocoPhillips Common Stock</t>
  </si>
  <si>
    <t>CSC</t>
  </si>
  <si>
    <t>Computer Sciences Corporation C</t>
  </si>
  <si>
    <t>CTAS</t>
  </si>
  <si>
    <t>Cintas Corporation</t>
  </si>
  <si>
    <t>CTL</t>
  </si>
  <si>
    <t>DF</t>
  </si>
  <si>
    <t>Dean Foods Company Common Stock</t>
  </si>
  <si>
    <t>DFS</t>
  </si>
  <si>
    <t>Discover Financial Services Com</t>
  </si>
  <si>
    <t>GPS</t>
  </si>
  <si>
    <t>Gap</t>
  </si>
  <si>
    <t>MO</t>
  </si>
  <si>
    <t>Altria</t>
  </si>
  <si>
    <t>RTN</t>
  </si>
  <si>
    <t>Raytheon</t>
  </si>
  <si>
    <t>WLT</t>
  </si>
  <si>
    <t>Market Opportunity = Look for a bearish or stable market where a decline in the price of the underlying is anticipated with little risk of the market rising</t>
  </si>
  <si>
    <t>Maximum Risk = Unlimited to the upside</t>
  </si>
  <si>
    <t>Maximum Profit = Limited to the credit received on the short put option plus (price of the short underlying asset - put option strike price) times the value per point</t>
  </si>
  <si>
    <t>EQR</t>
  </si>
  <si>
    <t>Equity Residential Common Share</t>
  </si>
  <si>
    <t>EQT</t>
  </si>
  <si>
    <t>EQT Corporation Common Stock</t>
  </si>
  <si>
    <t>Electronic Arts Inc.</t>
  </si>
  <si>
    <t>F</t>
  </si>
  <si>
    <t>Ford Motor Company Common Stock</t>
  </si>
  <si>
    <t>FDO</t>
  </si>
  <si>
    <t>7. Standard Error = daily volatility /square root of (2*n) , n is number of observations in sample</t>
  </si>
  <si>
    <t>TSN</t>
  </si>
  <si>
    <t>Tyson Foods, Inc. Common Stock</t>
  </si>
  <si>
    <t>TWC</t>
  </si>
  <si>
    <t>Time Warner Cable Inc Common St</t>
  </si>
  <si>
    <t>UNM</t>
  </si>
  <si>
    <t>MBT</t>
  </si>
  <si>
    <t>NAV</t>
  </si>
  <si>
    <t>Stock price trades within a narrow range through expiration.</t>
  </si>
  <si>
    <t>Toronto Dominion Bank (The) Com</t>
  </si>
  <si>
    <t>TDY</t>
  </si>
  <si>
    <t>Teledyne Technologies Incorpora</t>
  </si>
  <si>
    <t>TGI</t>
  </si>
  <si>
    <t>Triumph Group, Inc. Common Stoc</t>
  </si>
  <si>
    <t>PEG5</t>
  </si>
  <si>
    <t>3. Review call options premiums by expiration dates and strike prices.</t>
  </si>
  <si>
    <t>Breakeven = Price of the underlying asset at initiation - short call premium received</t>
  </si>
  <si>
    <t>Margin = Required. The amount is subject to your broker's discretion</t>
  </si>
  <si>
    <t>Assumotions and Obssevations</t>
  </si>
  <si>
    <t>5. Explore past price trends and liquidity by reviewing price and volume charts over the last year.</t>
  </si>
  <si>
    <t>Strategy = Buy a long-term call option and sell a shorter-term call option with the same strike price</t>
  </si>
  <si>
    <t>Annualized</t>
  </si>
  <si>
    <t>CYTK</t>
  </si>
  <si>
    <t>DECK</t>
  </si>
  <si>
    <t>EJ</t>
  </si>
  <si>
    <t>Maximum Profit = Limited to the net credit</t>
  </si>
  <si>
    <t>PNC</t>
  </si>
  <si>
    <t>PNC Bank</t>
  </si>
  <si>
    <t>Wells</t>
  </si>
  <si>
    <t>Walmart</t>
  </si>
  <si>
    <t>Exxon</t>
  </si>
  <si>
    <t>GTLS</t>
  </si>
  <si>
    <t>HGRD</t>
  </si>
  <si>
    <t>HMIN</t>
  </si>
  <si>
    <t>ICON</t>
  </si>
  <si>
    <t>KERX</t>
  </si>
  <si>
    <t>LMLP</t>
  </si>
  <si>
    <t>13. Watch the market closely as it fluctuates. The profit on this strategy is limited-a loss occurs if the underlying stock closes at or below the breakeven point.</t>
  </si>
  <si>
    <t>Airgas, Inc. Common Stock</t>
  </si>
  <si>
    <t>AZO</t>
  </si>
  <si>
    <t>AutoZone, Inc. Common Stock</t>
  </si>
  <si>
    <t>BAX</t>
  </si>
  <si>
    <t>Baxter International Inc. Commo</t>
  </si>
  <si>
    <t>BBBY</t>
  </si>
  <si>
    <t>Bed Bath &amp; Beyond Inc.</t>
  </si>
  <si>
    <t>BDX</t>
  </si>
  <si>
    <t>Becton, Dickinson and Company C</t>
  </si>
  <si>
    <t>BF-B</t>
  </si>
  <si>
    <t>BROWN-FORMAN CORPORATION</t>
  </si>
  <si>
    <t>CAG</t>
  </si>
  <si>
    <t>ConAgra Foods, Inc. Common Stoc</t>
  </si>
  <si>
    <t>CB</t>
  </si>
  <si>
    <t>ROST</t>
  </si>
  <si>
    <t>Ross</t>
  </si>
  <si>
    <t>SLAB</t>
  </si>
  <si>
    <t>Sillicon Labs</t>
  </si>
  <si>
    <t>Colgate</t>
  </si>
  <si>
    <t>Google</t>
  </si>
  <si>
    <t>MBI</t>
  </si>
  <si>
    <t>M B I A INC</t>
  </si>
  <si>
    <t>IBM</t>
  </si>
  <si>
    <t>5. Volatile SMILE is assumed not present</t>
  </si>
  <si>
    <t>MF-OAKIX</t>
  </si>
  <si>
    <t>MF-TBTBX</t>
  </si>
  <si>
    <t>IWF</t>
  </si>
  <si>
    <t>ABG</t>
  </si>
  <si>
    <t>Asbury Automotive Group Inc Com</t>
  </si>
  <si>
    <t>GLNG</t>
  </si>
  <si>
    <t>Golar LNG Limited</t>
  </si>
  <si>
    <t>TGT</t>
  </si>
  <si>
    <t>KOG</t>
  </si>
  <si>
    <t>Kodiak Oil &amp; Gas Corp Common St</t>
  </si>
  <si>
    <t>BuyPrice</t>
  </si>
  <si>
    <t>COST</t>
  </si>
  <si>
    <t>Costco</t>
  </si>
  <si>
    <t>ISRG</t>
  </si>
  <si>
    <t>7. Calculate the maximum potential profit by multiplying the value per point by the difference in strike prices and subtracting the net debit paid.</t>
  </si>
  <si>
    <t>RGA</t>
  </si>
  <si>
    <t>Reinsurance Group of America, I</t>
  </si>
  <si>
    <t>ROSE</t>
  </si>
  <si>
    <t>Rosetta Resources Inc.</t>
  </si>
  <si>
    <t>BEAR</t>
  </si>
  <si>
    <t>COVERED PUT STRATEGY REVIEW</t>
  </si>
  <si>
    <t>9. Calculate the breakeven by subtracting the net debit from the higher strike price.</t>
  </si>
  <si>
    <t>CC</t>
  </si>
  <si>
    <t>DERIVATIVES</t>
  </si>
  <si>
    <t>Commission</t>
  </si>
  <si>
    <t>w Commission</t>
  </si>
  <si>
    <t>Breakeven = Price of the underlying asset + short put premium received</t>
  </si>
  <si>
    <t>DTV</t>
  </si>
  <si>
    <t>DIRECTV</t>
  </si>
  <si>
    <t>DUK</t>
  </si>
  <si>
    <t>Duke Energy Corporation (Holdin</t>
  </si>
  <si>
    <t>DVA</t>
  </si>
  <si>
    <t>DaVita Inc. Common Stock</t>
  </si>
  <si>
    <t>EBAY</t>
  </si>
  <si>
    <t>eBay Inc.</t>
  </si>
  <si>
    <t>ECL</t>
  </si>
  <si>
    <t>Ecolab Inc. Common Stock</t>
  </si>
  <si>
    <t>DTG</t>
  </si>
  <si>
    <t>LIWA</t>
  </si>
  <si>
    <t>OGXI</t>
  </si>
  <si>
    <t>VNDA</t>
  </si>
  <si>
    <t>AAPL</t>
  </si>
  <si>
    <t>Travellers Insurance</t>
  </si>
  <si>
    <t>Maximum Profit = Limited to the downside as the underlying stock falls to zero</t>
  </si>
  <si>
    <t>Breakeven = Put strike price - put premium</t>
  </si>
  <si>
    <t>Margin = None</t>
  </si>
  <si>
    <t>ClosePrice</t>
  </si>
  <si>
    <t>LastUpdated</t>
  </si>
  <si>
    <t>ID</t>
  </si>
  <si>
    <t>symbol</t>
  </si>
  <si>
    <t>Number</t>
  </si>
  <si>
    <t>BuyDate</t>
  </si>
  <si>
    <t>AnnualizedGrowth</t>
  </si>
  <si>
    <t>AbsoluteGrowth</t>
  </si>
  <si>
    <t>Profit</t>
  </si>
  <si>
    <t>13. Watch the market closely as it fluctuates. The profit on this strategy is limited-a loss occurs if the underlying stock falls to or below the breakeven point.</t>
  </si>
  <si>
    <t>TRV</t>
  </si>
  <si>
    <t>ADP -401</t>
  </si>
  <si>
    <t>ENTR</t>
  </si>
  <si>
    <t>HBI</t>
  </si>
  <si>
    <t>ARUN</t>
  </si>
  <si>
    <t>ARCC</t>
  </si>
  <si>
    <t>ARW</t>
  </si>
  <si>
    <t>Arrow Electronics, Inc. Common</t>
  </si>
  <si>
    <t>ASH</t>
  </si>
  <si>
    <t>Ashland Inc. (NEW) Common Stock</t>
  </si>
  <si>
    <t>11. Write down the trade in your trader's journal before placing the trade with your broker to minimize mistakes made in placing the order and to keep a record of the trade.</t>
  </si>
  <si>
    <t>12. Contact your broker to buy and sell the chosen call options.</t>
  </si>
  <si>
    <t>STLD</t>
  </si>
  <si>
    <t>SYKE</t>
  </si>
  <si>
    <t>Sykes Enterprises, Incorporated</t>
  </si>
  <si>
    <t>TD</t>
  </si>
  <si>
    <t>9. Calculate the breakeven by adding the net credit to the lower strike price.</t>
  </si>
  <si>
    <t>IWM</t>
  </si>
  <si>
    <t>Upside Breakeven = Higher strike price put (short put) minus the net debit</t>
  </si>
  <si>
    <t>Strategies for Sideways Markets</t>
  </si>
  <si>
    <t>Maximum Risk = Limited to the net debit paid</t>
  </si>
  <si>
    <t>Maximum Risk = Very high, but limited to the downside below the breakeven all the way to zero</t>
  </si>
  <si>
    <t>TYPE</t>
  </si>
  <si>
    <t>WATG</t>
  </si>
  <si>
    <t>WMS</t>
  </si>
  <si>
    <t>WRLD</t>
  </si>
  <si>
    <t>YONG</t>
  </si>
  <si>
    <t>Liberty Media Corporation</t>
  </si>
  <si>
    <t>LCC</t>
  </si>
  <si>
    <t>LINTA</t>
  </si>
  <si>
    <t>LTM</t>
  </si>
  <si>
    <t>Life Time Fitness Common Stock</t>
  </si>
  <si>
    <t>M</t>
  </si>
  <si>
    <t>Macy's Inc Common Stock</t>
  </si>
  <si>
    <t>MA</t>
  </si>
  <si>
    <t>Mastercard Incorporated Common</t>
  </si>
  <si>
    <t>MCRS</t>
  </si>
  <si>
    <t>FMX</t>
  </si>
  <si>
    <t>Fomento Economico Mexicano S.A.</t>
  </si>
  <si>
    <t>FSTR</t>
  </si>
  <si>
    <t>L.B. Foster Company</t>
  </si>
  <si>
    <t>GCO</t>
  </si>
  <si>
    <t>Genesco Inc. Common Stock</t>
  </si>
  <si>
    <t>AEL</t>
  </si>
  <si>
    <t>ITC</t>
  </si>
  <si>
    <t>CAM</t>
  </si>
  <si>
    <t>14. To exit the trade, you need to sell the lower strike call and buy the higher strike call or simply let the options expire. The maximum profit occurs when the underlying stock rises above the short call strike price. If and when the short call is assigned, you can exercise the long call and deliver those shares at the lower long call price, pocketing the difference plus the premium from the short call.</t>
  </si>
  <si>
    <t>Remarks</t>
  </si>
  <si>
    <t>PHM</t>
  </si>
  <si>
    <t>PulteGroup, Inc. Common Stock</t>
  </si>
  <si>
    <t>CNL</t>
  </si>
  <si>
    <t>Cleco Corp</t>
  </si>
  <si>
    <t>MICROS Systems, Inc.</t>
  </si>
  <si>
    <t>MD</t>
  </si>
  <si>
    <t>Mednax, Inc. Common Stock</t>
  </si>
  <si>
    <t>CLH</t>
  </si>
  <si>
    <t>Clean Harbors</t>
  </si>
  <si>
    <t>CMG</t>
  </si>
  <si>
    <t>Chipotle Rest</t>
  </si>
  <si>
    <t>LL</t>
  </si>
  <si>
    <t>Lumber liquidators</t>
  </si>
  <si>
    <t>MYGN</t>
  </si>
  <si>
    <t>Myraid Genetics</t>
  </si>
  <si>
    <t>Unum Group Common Stock</t>
  </si>
  <si>
    <t>URBN</t>
  </si>
  <si>
    <t>Urban Outfitters, Inc.</t>
  </si>
  <si>
    <t>USB</t>
  </si>
  <si>
    <t>U.S. Bancorp Common Stock</t>
  </si>
  <si>
    <t>V</t>
  </si>
  <si>
    <t>Visa Inc. Visa Inc.</t>
  </si>
  <si>
    <t>VAR</t>
  </si>
  <si>
    <t>Varian Medical Systems, Inc. Co</t>
  </si>
  <si>
    <t>VFC</t>
  </si>
  <si>
    <t>V.F. Corporation Common Stock</t>
  </si>
  <si>
    <t>VIACOM INC. CLASS B</t>
  </si>
  <si>
    <t>ROP</t>
  </si>
  <si>
    <t>Roper Industries, Inc. Common S</t>
  </si>
  <si>
    <t>S</t>
  </si>
  <si>
    <t>Maximum Profit= Limited to the upside beyond the breakeven (best determined with software analysis tool). If the short call expires worthless, the new risk graph will resemble a long call risk graph.</t>
  </si>
  <si>
    <t>8. Calculate the maximum potential risk by figuring out the net debit of the two option premiums.</t>
  </si>
  <si>
    <t>9. Calculate the breakeven by adding the lower strike price to the net debit.</t>
  </si>
  <si>
    <t>NOA</t>
  </si>
  <si>
    <t>North American Energy Partners,</t>
  </si>
  <si>
    <t>INCY</t>
  </si>
  <si>
    <t>Incyte Corporation</t>
  </si>
  <si>
    <t>Bank</t>
  </si>
  <si>
    <t>Stock price decreases: Call expires worthless and the trader still owns the stock shares.</t>
  </si>
  <si>
    <t>Strategy = Buy the underlying security and sell an OTM call option</t>
  </si>
  <si>
    <t>Stock price initially range-bound to moderately bullish or bearish. Longer-term outlook bullish or bearish.</t>
  </si>
  <si>
    <t>ATVI</t>
  </si>
  <si>
    <t>Activision Blizzard</t>
  </si>
  <si>
    <t>MF-AOGIX</t>
  </si>
  <si>
    <t>Strategy = Buy a put option</t>
  </si>
  <si>
    <t>Price</t>
  </si>
  <si>
    <t>Beta</t>
  </si>
  <si>
    <t>1. Look for a moderately bearish market where you anticipate a modest decrease in the price of the underlying stock-not a large move.</t>
  </si>
  <si>
    <t>MF-DPCCX</t>
  </si>
  <si>
    <t>MF-REMGX</t>
  </si>
  <si>
    <t>9. Calculate the breakeven by subtracting the net credit from the higher strike price.</t>
  </si>
  <si>
    <t>12. Contact your broker to buy and sell the chosen put options.</t>
  </si>
  <si>
    <t>TDW</t>
  </si>
  <si>
    <t>Tidewater, Inc</t>
  </si>
  <si>
    <t>CORE</t>
  </si>
  <si>
    <t>Core-Mark Holding Company, Inc.</t>
  </si>
  <si>
    <t>CPA</t>
  </si>
  <si>
    <t>Copa Holdings, S.A. Copa Holdin</t>
  </si>
  <si>
    <t>CROX</t>
  </si>
  <si>
    <t>Crocs, Inc.</t>
  </si>
  <si>
    <t>CSH</t>
  </si>
  <si>
    <t>Cash America International, Inc</t>
  </si>
  <si>
    <t>Computer Task Group, Incorporat</t>
  </si>
  <si>
    <t>CW</t>
  </si>
  <si>
    <t>Curtiss-Wright Corporation Comm</t>
  </si>
  <si>
    <t>DCO</t>
  </si>
  <si>
    <t>Ducommun Incorporated Common St</t>
  </si>
  <si>
    <t>DE</t>
  </si>
  <si>
    <t>DENN</t>
  </si>
  <si>
    <t>Denny's Corporation</t>
  </si>
  <si>
    <t>GameStop</t>
  </si>
  <si>
    <t>NFLX</t>
  </si>
  <si>
    <t>Steps to Using a Bull Put Spread</t>
  </si>
  <si>
    <t>3. Review put options premiums by expiration dates and strike prices.</t>
  </si>
  <si>
    <t>6. Choose a lower strike put to buy and a higher strike put to sell with the same expiration date.</t>
  </si>
  <si>
    <t>7. Calculate the maximum potential profit by computing the net credit of the two option premiums.</t>
  </si>
  <si>
    <t>Long Iron Butterfly which uses short, ATM options to serve as the body and long ITM and OTM options to serve as the wings.</t>
  </si>
  <si>
    <t>3 Depth of Past Data taken to arrive for Expected return and Volatilty should be same as length to future to be predicted</t>
  </si>
  <si>
    <t>EPS</t>
  </si>
  <si>
    <t>2. 1.96 Standard Deviations of Normal Curve will give 95% confidence level - good enough for assumptions</t>
  </si>
  <si>
    <t>ExcercisePositionValue</t>
  </si>
  <si>
    <t>ANN</t>
  </si>
  <si>
    <t>AAWW</t>
  </si>
  <si>
    <t>Atlas Air Worldwide Holdings</t>
  </si>
  <si>
    <t>CSIQ</t>
  </si>
  <si>
    <t>6. Expected Return, Volatilty and Risk free rate all assumed constant</t>
  </si>
  <si>
    <t>MTZ</t>
  </si>
  <si>
    <t>MasTec, Inc. Common Stock</t>
  </si>
  <si>
    <t>PEP</t>
  </si>
  <si>
    <t>Pepsico, Inc. Common Stock</t>
  </si>
  <si>
    <t>LXK120121P00030000</t>
  </si>
  <si>
    <t>LIWA110521C00010000</t>
  </si>
  <si>
    <t>NU</t>
  </si>
  <si>
    <t>Northeast Utilities Common Stoc</t>
  </si>
  <si>
    <t>NVDA</t>
  </si>
  <si>
    <t>ORLY</t>
  </si>
  <si>
    <t>O'Reilly Automotive, Inc.</t>
  </si>
  <si>
    <t>VRSN</t>
  </si>
  <si>
    <t>PNW</t>
  </si>
  <si>
    <t>Pinnacle West Capital Corporati</t>
  </si>
  <si>
    <t>PPG</t>
  </si>
  <si>
    <t>PPG Industries, Inc. Common Sto</t>
  </si>
  <si>
    <t>PPL</t>
  </si>
  <si>
    <t>PP&amp;L Corporation Common Stock</t>
  </si>
  <si>
    <t>PWR</t>
  </si>
  <si>
    <t>Quanta Services, Inc. Common St</t>
  </si>
  <si>
    <t>PX</t>
  </si>
  <si>
    <t>Praxair, Inc. Common Stock</t>
  </si>
  <si>
    <t>QCOM</t>
  </si>
  <si>
    <t>QUALCOMM Incorporated</t>
  </si>
  <si>
    <t>RDC</t>
  </si>
  <si>
    <t>Rowan Companies, Inc. Common St</t>
  </si>
  <si>
    <t>XEL</t>
  </si>
  <si>
    <t>Xcel Energy Inc. Common Stock</t>
  </si>
  <si>
    <t>XL</t>
  </si>
  <si>
    <t>XL Group plc</t>
  </si>
  <si>
    <t>YHOO</t>
  </si>
  <si>
    <t>Name</t>
  </si>
  <si>
    <t>Date</t>
  </si>
  <si>
    <t>Action</t>
  </si>
  <si>
    <t>MTB</t>
  </si>
  <si>
    <t>M&amp;T Bank Corporation Common Sto</t>
  </si>
  <si>
    <t>MUR</t>
  </si>
  <si>
    <t>Murphy Oil Corporation Common S</t>
  </si>
  <si>
    <t>Strategy = Buy 1 ITM option, sell 2 near the money options (different strikes) and buy 1 OTM option</t>
  </si>
  <si>
    <t>LONG IRON BUTTERFLY STRATEGY REVIEW</t>
  </si>
  <si>
    <t>HDB</t>
  </si>
  <si>
    <t>Delta</t>
  </si>
  <si>
    <t>13. Watch the market closely as it fluctuates. The profit on this strategy is limited - a loss occurs if the underlying stock rises to or above the breakeven point.</t>
  </si>
  <si>
    <t>BBD</t>
  </si>
  <si>
    <t>Banco Bradesco SA (ADR)  </t>
  </si>
  <si>
    <t>DISH</t>
  </si>
  <si>
    <t>DISH Network Corp.  </t>
  </si>
  <si>
    <t>WLP</t>
  </si>
  <si>
    <t>WellPoint, Inc. Common Stock</t>
  </si>
  <si>
    <t>WWW</t>
  </si>
  <si>
    <t>Wolverine World Wide, Inc. Comm</t>
  </si>
  <si>
    <t>WX</t>
  </si>
  <si>
    <t>Wuxi Pharmatech (Cayman) Inc. A</t>
  </si>
  <si>
    <t>Volatility</t>
  </si>
  <si>
    <t>Family Dollar Stores, Inc. Comm</t>
  </si>
  <si>
    <t>FSLR</t>
  </si>
  <si>
    <t>GPRE</t>
  </si>
  <si>
    <t>Green Plains Renewable Energy,</t>
  </si>
  <si>
    <t>Market Opportunity = Look for a market that is short-term range-bound (through expiration of the short option) with a moderately bullish bias in the long-term</t>
  </si>
  <si>
    <t>Maximum Risk= Limited to the amount paid for the combined calls</t>
  </si>
  <si>
    <t>IGTE</t>
  </si>
  <si>
    <t>LIWA110521C00005000</t>
  </si>
  <si>
    <t>ORCL</t>
  </si>
  <si>
    <t>Oracle Corporation</t>
  </si>
  <si>
    <t>OVTI</t>
  </si>
  <si>
    <t>OmniVision Technologies, Inc.</t>
  </si>
  <si>
    <t>PGI</t>
  </si>
  <si>
    <t>B</t>
  </si>
  <si>
    <t>Barnes Group Inc.  </t>
  </si>
  <si>
    <t>CE</t>
  </si>
  <si>
    <t>DDS</t>
  </si>
  <si>
    <t>Dillard's, Inc.  </t>
  </si>
  <si>
    <t>LNCE</t>
  </si>
  <si>
    <t>Lance</t>
  </si>
  <si>
    <t>Procter &amp; Gamble Company</t>
  </si>
  <si>
    <t>Executed</t>
  </si>
  <si>
    <t>Strategy = Combine a bear call spread and a bull put spread with the same expiration month</t>
  </si>
  <si>
    <t>Net Cash ??</t>
  </si>
  <si>
    <t>JPM110716P00047000</t>
  </si>
  <si>
    <t>LONG CALL STRATEGY REVIEW</t>
  </si>
  <si>
    <t>Amex</t>
  </si>
  <si>
    <t>CALL CALENDAR STRATEGY REVIEW</t>
  </si>
  <si>
    <t>Upside Breakeven = Higher strike price minus the net debit</t>
  </si>
  <si>
    <t>Upside Breakeven = Lower strike price plus the net debit</t>
  </si>
  <si>
    <t>CONDOR STRATEGY REVIEW</t>
  </si>
  <si>
    <t>MF-DSCVX</t>
  </si>
  <si>
    <t>AGN</t>
  </si>
  <si>
    <t>Allergan, Inc. Common Stock</t>
  </si>
  <si>
    <t>AIZ</t>
  </si>
  <si>
    <t>Assurant, Inc. Common Stock</t>
  </si>
  <si>
    <t>ALL</t>
  </si>
  <si>
    <t>Allstate Corporation (The) Comm</t>
  </si>
  <si>
    <t>AMGN</t>
  </si>
  <si>
    <t>10. Create a risk profile for the trade to graphically determine the trade's attractiveness.</t>
  </si>
  <si>
    <t>HES</t>
  </si>
  <si>
    <t>Hess Corporation Common Stock</t>
  </si>
  <si>
    <t>HRL</t>
  </si>
  <si>
    <t>Hormel Foods Corporation Common</t>
  </si>
  <si>
    <t>HSY</t>
  </si>
  <si>
    <t>The Hershey Company Common Stoc</t>
  </si>
  <si>
    <t>HUM</t>
  </si>
  <si>
    <t>Humana Inc. Common Stock</t>
  </si>
  <si>
    <t>ICE</t>
  </si>
  <si>
    <t>IntercontinentalExchange, Inc.</t>
  </si>
  <si>
    <t>IFF</t>
  </si>
  <si>
    <t>Internationa Flavors &amp; Fragranc</t>
  </si>
  <si>
    <t>Sell Date</t>
  </si>
  <si>
    <t>Sell Price</t>
  </si>
  <si>
    <t>1. Ratio of successive Stock Prices are Lognormal with  definitive variance, hence returns calculated as successive price ratios</t>
  </si>
  <si>
    <t>Description</t>
  </si>
  <si>
    <t>Symbol</t>
  </si>
  <si>
    <t>Quantity</t>
  </si>
  <si>
    <t>Amount</t>
  </si>
  <si>
    <t>ACH</t>
  </si>
  <si>
    <t>ACH DEPOSIT - ONE-TIME</t>
  </si>
  <si>
    <t>Sharebuilder</t>
  </si>
  <si>
    <t>eTrade</t>
  </si>
  <si>
    <t>SIMPLE</t>
  </si>
  <si>
    <t>IRA/2009</t>
  </si>
  <si>
    <t>Networth</t>
  </si>
  <si>
    <t>etrade - Simple</t>
  </si>
  <si>
    <t>etrade - IRA</t>
  </si>
  <si>
    <t>NBG</t>
  </si>
  <si>
    <t>ITT</t>
  </si>
  <si>
    <t>ITT Corporation Common Stock</t>
  </si>
  <si>
    <t>Chubb Corporation (The) Common</t>
  </si>
  <si>
    <t>CF</t>
  </si>
  <si>
    <t>CF Industries Holdings, Inc. Co</t>
  </si>
  <si>
    <t>CFN</t>
  </si>
  <si>
    <t>CareFusion Corporation Common S</t>
  </si>
  <si>
    <t>CI</t>
  </si>
  <si>
    <t>CIGNA Corporation Common Stock</t>
  </si>
  <si>
    <t>14. To exit the trade, you need to sell the higher strike call and buy the lower strike call or simply let the options expire.</t>
  </si>
  <si>
    <t>Steps to Using a Bear Put Spread</t>
  </si>
  <si>
    <t>6. Choose a higher strike put to buy and a lower strike put to sell with the same expiration date.</t>
  </si>
  <si>
    <t>XOM111022C00085000</t>
  </si>
  <si>
    <t>MF-UMPIX</t>
  </si>
  <si>
    <t>$$</t>
  </si>
  <si>
    <t>Strategy = Sell the underlying security and sell an OTM put option</t>
  </si>
  <si>
    <t>BLTI</t>
  </si>
  <si>
    <t>8. Calculate the maximum potential risk by computing the net debit of the two option premiums.</t>
  </si>
  <si>
    <t>SKX</t>
  </si>
  <si>
    <t>Skechers U.S.A., Inc. Common St</t>
  </si>
  <si>
    <t>SLM</t>
  </si>
  <si>
    <t>PBR</t>
  </si>
  <si>
    <t>Petroleo Brasileiro SA (ADR)  </t>
  </si>
  <si>
    <t>PKX</t>
  </si>
  <si>
    <t>POSCO (ADR)  </t>
  </si>
  <si>
    <t>1. Look for a moderately bullish market where you anticipate a modest increase in the price of the underlying stock-not a large move.</t>
  </si>
  <si>
    <t>2. Check to see if this stock has options.</t>
  </si>
  <si>
    <t>INWK</t>
  </si>
  <si>
    <t>InnerWorkings, Inc.</t>
  </si>
  <si>
    <t>BPZ</t>
  </si>
  <si>
    <t>FISV</t>
  </si>
  <si>
    <t>Fiserv, Inc.</t>
  </si>
  <si>
    <t>FITB</t>
  </si>
  <si>
    <t>Fifth Third Bancorp</t>
  </si>
  <si>
    <t>FLIR</t>
  </si>
  <si>
    <t>FLIR Systems, Inc.</t>
  </si>
  <si>
    <t>ROC</t>
  </si>
  <si>
    <t>SVU</t>
  </si>
  <si>
    <t>TDC</t>
  </si>
  <si>
    <t>Teradata Corporation Common Sto</t>
  </si>
  <si>
    <t>6. Choose a lower strike call to buy and a higher strike call to sell with the same expiration date.</t>
  </si>
  <si>
    <t>TJX</t>
  </si>
  <si>
    <t>DST</t>
  </si>
  <si>
    <t>DST Systems, Inc. Common Stock</t>
  </si>
  <si>
    <t>DSW</t>
  </si>
  <si>
    <t>DSW Inc. Common Stock</t>
  </si>
  <si>
    <t>ENR</t>
  </si>
  <si>
    <t>Energizer Holdings, Inc. Common</t>
  </si>
  <si>
    <t>EPR</t>
  </si>
  <si>
    <t>AVNR101218C00006000</t>
  </si>
  <si>
    <t>EJ110219C00016000</t>
  </si>
  <si>
    <t>RINO.PK</t>
  </si>
  <si>
    <t>AXP</t>
  </si>
  <si>
    <t>ABT</t>
  </si>
  <si>
    <t>GSIC</t>
  </si>
  <si>
    <t>IDTI</t>
  </si>
  <si>
    <t>Integrated Device Technology, I</t>
  </si>
  <si>
    <t>IILG</t>
  </si>
  <si>
    <t>Interval Leisure Group, Inc.</t>
  </si>
  <si>
    <t>ITUB</t>
  </si>
  <si>
    <t>Itau Unibanco Banco Holding SA</t>
  </si>
  <si>
    <t>JBL</t>
  </si>
  <si>
    <t>Jabil Circuit, Inc. Common Stoc</t>
  </si>
  <si>
    <t>GILD</t>
  </si>
  <si>
    <t>Gilead Sciences, Inc.</t>
  </si>
  <si>
    <t>GIS</t>
  </si>
  <si>
    <t>General Mills, Inc. Common Stoc</t>
  </si>
  <si>
    <t>GT</t>
  </si>
  <si>
    <t>Goodyear Tire &amp; Rubber Company</t>
  </si>
  <si>
    <t>FCFS</t>
  </si>
  <si>
    <t>First Cash Financial Services,</t>
  </si>
  <si>
    <t>FINL</t>
  </si>
  <si>
    <t>The Finish Line, Inc.</t>
  </si>
  <si>
    <t>NOG</t>
  </si>
  <si>
    <t>OFG</t>
  </si>
  <si>
    <t>ONTY</t>
  </si>
  <si>
    <t>PWRD</t>
  </si>
  <si>
    <t>Maximum Profit = Limited to the difference between the strikes minus the net debit</t>
  </si>
  <si>
    <t>XIDE</t>
  </si>
  <si>
    <t>XOM111022P00090000</t>
  </si>
  <si>
    <t>CHGS</t>
  </si>
  <si>
    <t>Market Opportunity = Look for a bearish market where you anticipate a fall in the price of the underlying stock below the breakeven</t>
  </si>
  <si>
    <t>DividendYield</t>
  </si>
  <si>
    <t>EJ110416C00012000</t>
  </si>
  <si>
    <t>SAH</t>
  </si>
  <si>
    <t>Sonic Automotive, Inc. Common S</t>
  </si>
  <si>
    <t>KLIC</t>
  </si>
  <si>
    <t>CHK</t>
  </si>
  <si>
    <t>Cheseapeak</t>
  </si>
  <si>
    <t>IPXL</t>
  </si>
  <si>
    <t>Premiere Global Services Inc</t>
  </si>
  <si>
    <t>JNJ</t>
  </si>
  <si>
    <t>CVS</t>
  </si>
  <si>
    <t>CL</t>
  </si>
  <si>
    <t>MDT</t>
  </si>
  <si>
    <t>SCSS</t>
  </si>
  <si>
    <t>Select Comfort Corporation</t>
  </si>
  <si>
    <t>SCVL</t>
  </si>
  <si>
    <t>Shoe Carnival, Inc.</t>
  </si>
  <si>
    <t>SHOO</t>
  </si>
  <si>
    <t>Steven Madden, Ltd.</t>
  </si>
  <si>
    <t>APA</t>
  </si>
  <si>
    <t>ARLP</t>
  </si>
  <si>
    <t>Alliance Resource Partners</t>
  </si>
  <si>
    <t>Energy</t>
  </si>
  <si>
    <t>Margin = Required. The amount is subject to your broker's discretion.</t>
  </si>
  <si>
    <t>Steps to Using a Bear Call Spread</t>
  </si>
  <si>
    <t>HOG</t>
  </si>
  <si>
    <t>BAC</t>
  </si>
  <si>
    <t>WFC</t>
  </si>
  <si>
    <t>XOM</t>
  </si>
  <si>
    <t>CVX</t>
  </si>
  <si>
    <t>BP</t>
  </si>
  <si>
    <t>ACE</t>
  </si>
  <si>
    <t>PFE</t>
  </si>
  <si>
    <t>GS</t>
  </si>
  <si>
    <t>MSFT</t>
  </si>
  <si>
    <t>IBN</t>
  </si>
  <si>
    <t>BAP</t>
  </si>
  <si>
    <t>4. Volatility at time T. OR Standard Deviation is considered as daily volatility times squareroot of time</t>
  </si>
  <si>
    <t>PCP</t>
  </si>
  <si>
    <t>RIMM</t>
  </si>
  <si>
    <t>SAY</t>
  </si>
  <si>
    <t>SLT</t>
  </si>
  <si>
    <t>WU</t>
  </si>
  <si>
    <t>PEForward</t>
  </si>
  <si>
    <t>Maximum Risk = Limited to the price of the put option premium</t>
  </si>
  <si>
    <t>Maximum Profit= Unlimited to the upside beyond the breakeven</t>
  </si>
  <si>
    <t>Breakeven= Call strike price + call premium</t>
  </si>
  <si>
    <t>Margin= None</t>
  </si>
  <si>
    <t>SCG</t>
  </si>
  <si>
    <t>SCANA Corporation Common Stock</t>
  </si>
  <si>
    <t>SHW</t>
  </si>
  <si>
    <t>Sherwin-Williams Company (The)</t>
  </si>
  <si>
    <t>SJM</t>
  </si>
  <si>
    <t>J.M. Smucker Company (The) New</t>
  </si>
  <si>
    <t>SNDK</t>
  </si>
  <si>
    <t>SanDisk Corporation</t>
  </si>
  <si>
    <t>SNI</t>
  </si>
  <si>
    <t>Scripps Networks Interactive, I</t>
  </si>
  <si>
    <t>SRCL</t>
  </si>
  <si>
    <t>Stericycle, Inc.</t>
  </si>
  <si>
    <t>SRE</t>
  </si>
  <si>
    <t>Sempra Energy Common Stock</t>
  </si>
  <si>
    <t>4. Investigate implied volatility values to see if the options are overpriced or undervalued.</t>
  </si>
  <si>
    <t>BAM</t>
  </si>
  <si>
    <t>Brookfiled Asset Mgmt</t>
  </si>
  <si>
    <t>Apple</t>
  </si>
  <si>
    <t>INTC</t>
  </si>
  <si>
    <t>Intel</t>
  </si>
  <si>
    <t>Kraft</t>
  </si>
  <si>
    <t>KO</t>
  </si>
  <si>
    <t>Coke</t>
  </si>
  <si>
    <t>MCD</t>
  </si>
  <si>
    <t>PG</t>
  </si>
  <si>
    <t>BEAV</t>
  </si>
  <si>
    <t>BE Aerospace, Inc.</t>
  </si>
  <si>
    <t>UNH</t>
  </si>
  <si>
    <t>AET</t>
  </si>
  <si>
    <t>TQNT</t>
  </si>
  <si>
    <t>Maximum Risk= Limited to the amount paid for the call</t>
  </si>
  <si>
    <t>AVNR110618C00001000</t>
  </si>
  <si>
    <t>HUBG</t>
  </si>
  <si>
    <t>Hub grub</t>
  </si>
  <si>
    <t>EEM</t>
  </si>
  <si>
    <t>SPY</t>
  </si>
  <si>
    <t>SVU120121P00015000</t>
  </si>
  <si>
    <t>BC</t>
  </si>
  <si>
    <t>SPY110917P00128000</t>
  </si>
  <si>
    <t>TxID</t>
  </si>
  <si>
    <t>SellPrice</t>
  </si>
  <si>
    <t>SellDate</t>
  </si>
  <si>
    <t>Type</t>
  </si>
  <si>
    <t>CostBasis</t>
  </si>
  <si>
    <t>BlockedValue</t>
  </si>
  <si>
    <t>HighDate</t>
  </si>
  <si>
    <t>LowDate</t>
  </si>
  <si>
    <t>Asset</t>
  </si>
  <si>
    <t>AssetType</t>
  </si>
  <si>
    <t>SATC</t>
  </si>
  <si>
    <t>YONG110618C00005000</t>
  </si>
  <si>
    <t>APWR110618C00006000</t>
  </si>
  <si>
    <t>VNDA110618C00008000</t>
  </si>
  <si>
    <t>BPZ110618C00006000</t>
  </si>
  <si>
    <t>XIDE110618C00010000</t>
  </si>
  <si>
    <t>LIWA110618C00007500</t>
  </si>
  <si>
    <t>MF-CAMAX</t>
  </si>
  <si>
    <t>RIMM110618C00075000</t>
  </si>
  <si>
    <t>Deposit</t>
  </si>
  <si>
    <t>Profit/Loss</t>
  </si>
  <si>
    <t>Costbasis</t>
  </si>
  <si>
    <t>Less Commission</t>
  </si>
  <si>
    <t>Notes</t>
  </si>
  <si>
    <t>AVNR 2 contracts were assigned on 6/18 ($200) = not accounted</t>
  </si>
  <si>
    <t>LIWA110820C00005000</t>
  </si>
  <si>
    <t>GOOG120121C00560000</t>
  </si>
  <si>
    <t>icicicode</t>
  </si>
  <si>
    <t>CORBAN</t>
  </si>
  <si>
    <t>GRASIM</t>
  </si>
  <si>
    <t>INOX</t>
  </si>
  <si>
    <t>IPCLAB</t>
  </si>
  <si>
    <t>MANCEM</t>
  </si>
  <si>
    <t>ONGC</t>
  </si>
  <si>
    <t>RELIND</t>
  </si>
  <si>
    <t>SHRTRA</t>
  </si>
  <si>
    <t>TCS</t>
  </si>
  <si>
    <t>TISCO</t>
  </si>
  <si>
    <t>WIPRO</t>
  </si>
  <si>
    <t>CalculatedPrice</t>
  </si>
  <si>
    <t>Cash Flow for Sharebuilder only</t>
  </si>
  <si>
    <t>EJ110716C00007000</t>
  </si>
  <si>
    <t>OGXI110716C00015000</t>
  </si>
  <si>
    <t>NVAX110716C00002000</t>
  </si>
  <si>
    <t>WATG110716C00007500</t>
  </si>
  <si>
    <t>Sharebuilder Deposit Total</t>
  </si>
  <si>
    <t>Options</t>
  </si>
  <si>
    <t>Shares</t>
  </si>
  <si>
    <t>number</t>
  </si>
  <si>
    <t>buyprice</t>
  </si>
  <si>
    <t>buydate</t>
  </si>
  <si>
    <t>closeprice</t>
  </si>
  <si>
    <t>lastupdated</t>
  </si>
  <si>
    <t>Yearly Terms</t>
  </si>
  <si>
    <t>MF</t>
  </si>
  <si>
    <t>ERX</t>
  </si>
  <si>
    <t>Pru FMCG Fund - (G)</t>
  </si>
  <si>
    <t>Magnum SFU - Emerging Businesses Fund (G)</t>
  </si>
  <si>
    <t>Robeco Equity - Tax Saver (G)</t>
  </si>
  <si>
    <t>Pru Discovery Fund (G)</t>
  </si>
  <si>
    <t>Growing Economies Infrastructure - Plan A (G)</t>
  </si>
  <si>
    <t>RIMM110820C00025000</t>
  </si>
  <si>
    <t>SLV120121C00065000</t>
  </si>
  <si>
    <t>IWM111119C00083000</t>
  </si>
  <si>
    <t>BPZ110820C00003000</t>
  </si>
  <si>
    <t>GOOG120317C00505000</t>
  </si>
  <si>
    <t>Policy N0  14511900</t>
  </si>
  <si>
    <t>PLAN   HDFC    SL  CREST  </t>
  </si>
  <si>
    <t>NO OF UNITS   9658.6357</t>
  </si>
  <si>
    <t>UNIT PRICE       9.83820</t>
  </si>
  <si>
    <t>FUND VALUE     95023.58  DATE  27  7   11</t>
  </si>
  <si>
    <t>Client  No is 51610716</t>
  </si>
  <si>
    <t>Free toll  1800 228 228 or 1800209 7777</t>
  </si>
  <si>
    <t>sms  service to 5676727</t>
  </si>
  <si>
    <t>e mail  service@hdfclife.com</t>
  </si>
  <si>
    <t>SLV120121C00034000</t>
  </si>
  <si>
    <t>EBAY120121C00036000</t>
  </si>
  <si>
    <t>% Price Change – Last 12 Weeks &gt;= 20%</t>
  </si>
  <si>
    <t>Current Price / 52-week high &gt;= .80</t>
  </si>
  <si>
    <t>(Stocks trading within 20% of their 52-week high.)</t>
  </si>
  <si>
    <t>Projected One Year Growth Rate &gt; Industry Median</t>
  </si>
  <si>
    <t>(Greater than 10 days to cover.)</t>
  </si>
  <si>
    <t>Current Short Ratio &gt; Short Ratio 1 Month Ago</t>
  </si>
  <si>
    <t>(In other words, the short ratio has increased.)</t>
  </si>
  <si>
    <t>Current Price &gt;= $5</t>
  </si>
  <si>
    <t>Avg. Daily Volume &gt;= 100,000</t>
  </si>
  <si>
    <t>SHORT (COVERED) CALL STRATEGY REVIEW</t>
  </si>
  <si>
    <t>Look for high revenue + High Dividend stocks</t>
  </si>
  <si>
    <t>SCREEN for BUY PUT (aslo Short Ratio)</t>
  </si>
  <si>
    <t>Short Ratio &gt; 10 (at least be greater than 5)</t>
  </si>
  <si>
    <t>TQNT111119C00007000</t>
  </si>
  <si>
    <t>WLT120317C00085000</t>
  </si>
  <si>
    <t>STLD111022C00012000</t>
  </si>
  <si>
    <t>BBBB120121C00045000</t>
  </si>
  <si>
    <t>VNDA111217C00006000</t>
  </si>
  <si>
    <t>JNJ111022C00067500</t>
  </si>
  <si>
    <t>XOM120121C00092500</t>
  </si>
  <si>
    <t>SIFY111022C00005000</t>
  </si>
  <si>
    <t>SATC111217C00002500</t>
  </si>
  <si>
    <t>YONG111022C00005000</t>
  </si>
  <si>
    <t>CELL111022C00007500</t>
  </si>
  <si>
    <t>NVAX111022C00001000</t>
  </si>
  <si>
    <t>BPZ110917C00003000</t>
  </si>
  <si>
    <t>GEOY110917C00030000</t>
  </si>
  <si>
    <t>VIT110917C00010000</t>
  </si>
  <si>
    <t>XIDE110917C00007500</t>
  </si>
  <si>
    <t>TWM</t>
  </si>
  <si>
    <t>WIN111119C00013000</t>
  </si>
  <si>
    <t>GOOG111217C00650000</t>
  </si>
  <si>
    <t>ARUN120121C00022500</t>
  </si>
  <si>
    <t>BEP</t>
  </si>
  <si>
    <t>UGL</t>
  </si>
  <si>
    <t>GLL</t>
  </si>
  <si>
    <t>JJG</t>
  </si>
  <si>
    <t>AGQ</t>
  </si>
  <si>
    <t>AAPL120421P00390000</t>
  </si>
  <si>
    <t>APWR.PK</t>
  </si>
  <si>
    <t>WATG.PK</t>
  </si>
  <si>
    <t>ORCL111022C00030000</t>
  </si>
  <si>
    <t>oddsBEP</t>
  </si>
  <si>
    <t>NKE111022C00040000</t>
  </si>
  <si>
    <t>NVAX120121C00002000</t>
  </si>
  <si>
    <t>YONG111119C00005000</t>
  </si>
  <si>
    <t>WLT111022C00065000</t>
  </si>
  <si>
    <t>GLL111022C00018000</t>
  </si>
  <si>
    <t>SLV120421C00037000</t>
  </si>
  <si>
    <t>SLV120421C00031000</t>
  </si>
  <si>
    <t>CELL111119C00010000</t>
  </si>
  <si>
    <t>CHGS111022C00002500</t>
  </si>
  <si>
    <t>CNIT111022C00002500</t>
  </si>
  <si>
    <t>RIMM111022C00025000</t>
  </si>
  <si>
    <t>BAC111022C00007000</t>
  </si>
  <si>
    <t>CTL111022C00023000</t>
  </si>
  <si>
    <t>EPR111119C00025000</t>
  </si>
  <si>
    <t>BBBB</t>
  </si>
  <si>
    <t>RIMM111217C00026000</t>
  </si>
  <si>
    <t>BLTI111119C00002500</t>
  </si>
  <si>
    <t>SCZ</t>
  </si>
  <si>
    <t>SCX</t>
  </si>
  <si>
    <t>BCZ</t>
  </si>
  <si>
    <t>JJG111119C00048000</t>
  </si>
  <si>
    <t>XIDE111119C00005000</t>
  </si>
  <si>
    <t>ARCC111119C00014000</t>
  </si>
  <si>
    <t>NFLX111119C00090000</t>
  </si>
  <si>
    <t>YHOO130119C00017500</t>
  </si>
  <si>
    <t>AGQ111217C00075000</t>
  </si>
  <si>
    <t>BAC120218C00007000</t>
  </si>
  <si>
    <t>ENTR111119C00007500</t>
  </si>
  <si>
    <t>SKF</t>
  </si>
  <si>
    <t>TargetNAV</t>
  </si>
  <si>
    <t>VIT111119C00012500</t>
  </si>
  <si>
    <t>PTRY</t>
  </si>
  <si>
    <t>SIFY111217C00005000</t>
  </si>
  <si>
    <t>TVIX</t>
  </si>
  <si>
    <t>UWM</t>
  </si>
  <si>
    <t>GASL</t>
  </si>
  <si>
    <t>MATL</t>
  </si>
  <si>
    <t>GASX</t>
  </si>
  <si>
    <t>EDZ</t>
  </si>
  <si>
    <t>FAZ</t>
  </si>
  <si>
    <t>TZA</t>
  </si>
  <si>
    <t>SRTY</t>
  </si>
  <si>
    <t>SMDD</t>
  </si>
  <si>
    <t>ZSL</t>
  </si>
  <si>
    <t>SDOW</t>
  </si>
  <si>
    <t>GRPN</t>
  </si>
  <si>
    <t>SIFY111119C00005000</t>
  </si>
  <si>
    <t>STLD111119C00013000</t>
  </si>
  <si>
    <t>LGEM</t>
  </si>
  <si>
    <t>USLV</t>
  </si>
  <si>
    <t>SFK</t>
  </si>
  <si>
    <t>Decay</t>
  </si>
  <si>
    <t>MSI</t>
  </si>
  <si>
    <t>NVDA120317C00010000</t>
  </si>
  <si>
    <t>IVR</t>
  </si>
  <si>
    <t>TLT</t>
  </si>
  <si>
    <t>IVR111217C00015000</t>
  </si>
  <si>
    <t>SCO</t>
  </si>
  <si>
    <t>EJ111217C00007000</t>
  </si>
  <si>
    <t>MF-MRBJX</t>
  </si>
  <si>
    <t>GOOG120317C00590000</t>
  </si>
  <si>
    <t>ORCL120317C00030000</t>
  </si>
  <si>
    <t>EEM120317C00037000</t>
  </si>
  <si>
    <t>IWM120519C00070000</t>
  </si>
  <si>
    <t>ARCC120317C00015000</t>
  </si>
  <si>
    <t>MF-PTTRX</t>
  </si>
  <si>
    <t>DE111217C00075000</t>
  </si>
  <si>
    <t>CELL120721C00010000</t>
  </si>
  <si>
    <t>STLD120218C00012000</t>
  </si>
  <si>
    <t>VNDA111217C00005000</t>
  </si>
  <si>
    <t>WLT111217C00075000</t>
  </si>
  <si>
    <t>BAC111217C00004000</t>
  </si>
  <si>
    <t>TQNT111217C00004000</t>
  </si>
  <si>
    <t>AGQ120121C00064000</t>
  </si>
  <si>
    <t>RIMM120121C00009000</t>
  </si>
  <si>
    <t>ARCC120317C00010000</t>
  </si>
  <si>
    <t>ENTR120519C00003000</t>
  </si>
  <si>
    <t>XIDE120317C00002500</t>
  </si>
  <si>
    <t>Highest NAV Guarantee Fund - Life Super II&amp;nbsp;</t>
  </si>
  <si>
    <t>NFLX120317C00075000</t>
  </si>
  <si>
    <t>JOY</t>
  </si>
  <si>
    <t>VIAB</t>
  </si>
  <si>
    <t>YONG120121C00004000</t>
  </si>
  <si>
    <t>WIN120121C00011000</t>
  </si>
  <si>
    <t>DE120121C00072500</t>
  </si>
  <si>
    <t>Less eTrade Profts</t>
  </si>
  <si>
    <t>(Kerx,MF-OAKIX,ONTY)</t>
  </si>
  <si>
    <t>Amloo MF Invenstment in eTrade</t>
  </si>
  <si>
    <t>ING Invested</t>
  </si>
  <si>
    <t>Invested (Funds,Stocks)</t>
  </si>
  <si>
    <t>ING Net Cash</t>
  </si>
  <si>
    <t>ING Net Assets</t>
  </si>
  <si>
    <t>etrade Stock Investment</t>
  </si>
  <si>
    <t>etrade MF Investment (Vish)</t>
  </si>
  <si>
    <t>ING  Cash</t>
  </si>
  <si>
    <t>Options Adjustment</t>
  </si>
  <si>
    <t>(ING Net Capital Growth)</t>
  </si>
  <si>
    <t>WLT120121C00045000</t>
  </si>
  <si>
    <t>YHOO120121C00016000</t>
  </si>
  <si>
    <t>EA</t>
  </si>
  <si>
    <t>JJG120121C00030000</t>
  </si>
  <si>
    <t>TQNT120121C00004000</t>
  </si>
  <si>
    <t>BAC120218C00004000</t>
  </si>
  <si>
    <t>DAL</t>
  </si>
  <si>
    <t>Delta Airlines</t>
  </si>
  <si>
    <t>NVDA120121C00012500</t>
  </si>
  <si>
    <t>AAPL120421P00400000</t>
  </si>
  <si>
    <t>WFC120421P00030000</t>
  </si>
  <si>
    <t>(etrade Cap Growth)</t>
  </si>
  <si>
    <t xml:space="preserve">Total Capital </t>
  </si>
  <si>
    <t>ING Only</t>
  </si>
  <si>
    <t>Overall (ING + eTrade)</t>
  </si>
  <si>
    <t>XLU</t>
  </si>
  <si>
    <t>PTRY120317C00010000</t>
  </si>
  <si>
    <t>PSMT</t>
  </si>
  <si>
    <t>TLT120317P00115000</t>
  </si>
  <si>
    <t>ERX120121C00040800</t>
  </si>
  <si>
    <t>AGQ120317C00050000</t>
  </si>
  <si>
    <t>VNDA120616C00003000</t>
  </si>
  <si>
    <t>NVAX120421C00001000</t>
  </si>
  <si>
    <t>BAC120421C00006000</t>
  </si>
  <si>
    <t>IVR120218C00012000</t>
  </si>
  <si>
    <t>EJ120818C00004000</t>
  </si>
  <si>
    <t>IWF120218C00049000</t>
  </si>
  <si>
    <t>YONG120218C00004000</t>
  </si>
  <si>
    <t>ARUN120421C00012000</t>
  </si>
  <si>
    <t>PSMT120421C00050000</t>
  </si>
  <si>
    <t>SIFY120218C00005000</t>
  </si>
  <si>
    <t>WLT120218C00050000</t>
  </si>
  <si>
    <t xml:space="preserve">SMDD </t>
  </si>
  <si>
    <t>NVDA120616C00015000</t>
  </si>
  <si>
    <t>SPY120616P00153000</t>
  </si>
  <si>
    <t>ERX120218C00051000</t>
  </si>
  <si>
    <t>WIN120519C00011000</t>
  </si>
  <si>
    <t>RIMM120421C00017000</t>
  </si>
  <si>
    <t>Period</t>
  </si>
  <si>
    <t>5 yrs</t>
  </si>
  <si>
    <t>HCLTEC</t>
  </si>
  <si>
    <t>McDonalds</t>
  </si>
  <si>
    <t>AGQ120317C00064000</t>
  </si>
  <si>
    <t>ERX120317C00050000</t>
  </si>
  <si>
    <t>United Healhcare</t>
  </si>
  <si>
    <t>COP120519P00075000</t>
  </si>
  <si>
    <t>MUR120421P00065000</t>
  </si>
  <si>
    <t>APA120421P00110000</t>
  </si>
  <si>
    <t>WLT120317C00062500</t>
  </si>
  <si>
    <t>TQNT120818C00007000</t>
  </si>
  <si>
    <t>ERX120317C00051000</t>
  </si>
  <si>
    <t>BCX</t>
  </si>
  <si>
    <t>PTRY120616C00010000</t>
  </si>
  <si>
    <t>TQNT120317C00006000</t>
  </si>
  <si>
    <t>CELL120421C00007500</t>
  </si>
  <si>
    <t>RIMM120519C00014000</t>
  </si>
  <si>
    <t>WLT120421C00055000</t>
  </si>
  <si>
    <t>YHOO120421C00015000</t>
  </si>
  <si>
    <t>ERX120421C00050000</t>
  </si>
  <si>
    <t>XIDE120616C00002500</t>
  </si>
  <si>
    <t>SaleProceeds</t>
  </si>
  <si>
    <t>DateAcquired</t>
  </si>
  <si>
    <t>type</t>
  </si>
  <si>
    <t>options</t>
  </si>
  <si>
    <t>900 Share APWR</t>
  </si>
  <si>
    <t/>
  </si>
  <si>
    <t>300 Share VIT</t>
  </si>
  <si>
    <t>900 Share HGRD</t>
  </si>
  <si>
    <t>150 Share HMIN</t>
  </si>
  <si>
    <t>100 Share WMT</t>
  </si>
  <si>
    <t>285 Share IBN</t>
  </si>
  <si>
    <t>200 Share DTG</t>
  </si>
  <si>
    <t>300 Share GTLS</t>
  </si>
  <si>
    <t>900 Share IGTE</t>
  </si>
  <si>
    <t>25 Share AAPL</t>
  </si>
  <si>
    <t>150 Share BAC</t>
  </si>
  <si>
    <t>150 Share WMS</t>
  </si>
  <si>
    <t>10 Share IGTE</t>
  </si>
  <si>
    <t>100 Share FSLR</t>
  </si>
  <si>
    <t>500 Share CSIQ</t>
  </si>
  <si>
    <t>20 Share GOOG</t>
  </si>
  <si>
    <t>300 Share PWRD</t>
  </si>
  <si>
    <t>50 Share WMS</t>
  </si>
  <si>
    <t>25 Share LMLP</t>
  </si>
  <si>
    <t>205 Share WMT</t>
  </si>
  <si>
    <t>900 Share AVNR</t>
  </si>
  <si>
    <t>1000 Share SAYCY.PK</t>
  </si>
  <si>
    <t>300 Share RINO.PK</t>
  </si>
  <si>
    <t>Included in 2010 Sch D</t>
  </si>
  <si>
    <t>100 Share AAPL</t>
  </si>
  <si>
    <t>10 Share AAPL</t>
  </si>
  <si>
    <t>15 Share AAPL</t>
  </si>
  <si>
    <t>100 Share AGQ</t>
  </si>
  <si>
    <t>300 Share APWR</t>
  </si>
  <si>
    <t>350 Share APWR.PK</t>
  </si>
  <si>
    <t>200 Share ARCC</t>
  </si>
  <si>
    <t>1000 Share ARCC</t>
  </si>
  <si>
    <t>200 Share ARUN</t>
  </si>
  <si>
    <t>200 Share AVNR</t>
  </si>
  <si>
    <t>700 Share AVNR</t>
  </si>
  <si>
    <t>700 Share BAC</t>
  </si>
  <si>
    <t>5000 Share BBBB</t>
  </si>
  <si>
    <t>500 Share BLTI</t>
  </si>
  <si>
    <t>800 Share BOLT</t>
  </si>
  <si>
    <t>900 Share BPZ</t>
  </si>
  <si>
    <t>500 Share CELL</t>
  </si>
  <si>
    <t>400 Share CHGS</t>
  </si>
  <si>
    <t>800 Share CNIT</t>
  </si>
  <si>
    <t>100 Share CTL</t>
  </si>
  <si>
    <t>100 Share DE</t>
  </si>
  <si>
    <t>1000 Share EBAY</t>
  </si>
  <si>
    <t>500 Share EEM</t>
  </si>
  <si>
    <t>500 Share EJ</t>
  </si>
  <si>
    <t>100 Share EJ</t>
  </si>
  <si>
    <t>1000 Share ENTR</t>
  </si>
  <si>
    <t>100 Share EPR</t>
  </si>
  <si>
    <t>102 Share EPR</t>
  </si>
  <si>
    <t>2 Share EPR</t>
  </si>
  <si>
    <t>100 Share GEOY</t>
  </si>
  <si>
    <t>200 Share GLL</t>
  </si>
  <si>
    <t>100 Share GOOG</t>
  </si>
  <si>
    <t>7 Share GOOG</t>
  </si>
  <si>
    <t>200 Share GOOG</t>
  </si>
  <si>
    <t>23 Share GOOG</t>
  </si>
  <si>
    <t>1000 Share GSIC</t>
  </si>
  <si>
    <t>200 Share IVR</t>
  </si>
  <si>
    <t>300 Share IWM</t>
  </si>
  <si>
    <t>2000 Share IWM</t>
  </si>
  <si>
    <t>100 Share JJG</t>
  </si>
  <si>
    <t>1000 Share JNJ</t>
  </si>
  <si>
    <t>1000 Share JPM</t>
  </si>
  <si>
    <t>500 Share KERX</t>
  </si>
  <si>
    <t>900 Share LIWA</t>
  </si>
  <si>
    <t>500 Share LXK</t>
  </si>
  <si>
    <t>100 Share MATL</t>
  </si>
  <si>
    <t>673 Share MF-DSCVX</t>
  </si>
  <si>
    <t>520 Share MF-OAKIX</t>
  </si>
  <si>
    <t>264 Share MF-REMGX</t>
  </si>
  <si>
    <t>100 Share NFLX</t>
  </si>
  <si>
    <t>100 Share NKE</t>
  </si>
  <si>
    <t>300 Share NVAX</t>
  </si>
  <si>
    <t>2000 Share NVAX</t>
  </si>
  <si>
    <t>1700 Share NVAX</t>
  </si>
  <si>
    <t>200 Share NVDA</t>
  </si>
  <si>
    <t>500 Share OGXI</t>
  </si>
  <si>
    <t>50 Share ONTY</t>
  </si>
  <si>
    <t>400 Share ORCL</t>
  </si>
  <si>
    <t>100 Share ORCL</t>
  </si>
  <si>
    <t>100 Share RIMM</t>
  </si>
  <si>
    <t>2000 Share SATC</t>
  </si>
  <si>
    <t>500 Share SIFY</t>
  </si>
  <si>
    <t>1000 Share SIFY</t>
  </si>
  <si>
    <t>100 Share SKF</t>
  </si>
  <si>
    <t>1000 Share SLV</t>
  </si>
  <si>
    <t>5000 Share SLV</t>
  </si>
  <si>
    <t>1000 Share SPY</t>
  </si>
  <si>
    <t>200 Share SRTY</t>
  </si>
  <si>
    <t>100 Share STLD</t>
  </si>
  <si>
    <t>400 Share STLD</t>
  </si>
  <si>
    <t>404 Share STLD</t>
  </si>
  <si>
    <t>500 Share SVU</t>
  </si>
  <si>
    <t>500 Share TQNT</t>
  </si>
  <si>
    <t>100 Share TWM</t>
  </si>
  <si>
    <t>100 Share UWM</t>
  </si>
  <si>
    <t>500 Share VIT</t>
  </si>
  <si>
    <t>100 Share VIT</t>
  </si>
  <si>
    <t>400 Share VNDA</t>
  </si>
  <si>
    <t>100 Share WATG</t>
  </si>
  <si>
    <t>120 Share WATG.PK</t>
  </si>
  <si>
    <t>500 Share WIN</t>
  </si>
  <si>
    <t>300 Share WIN</t>
  </si>
  <si>
    <t>100 Share WLT</t>
  </si>
  <si>
    <t>1000 Share XIDE</t>
  </si>
  <si>
    <t>1000 Share XOM</t>
  </si>
  <si>
    <t>500 Share XOM</t>
  </si>
  <si>
    <t>500 Share YONG</t>
  </si>
  <si>
    <t>400 Share YONG</t>
  </si>
  <si>
    <t>900 Share YONG</t>
  </si>
  <si>
    <t>Broken into long and short terms</t>
  </si>
  <si>
    <t>Wash Sale ?</t>
  </si>
  <si>
    <t>Cost basis not correct with ING</t>
  </si>
  <si>
    <t>Does not macth on 1099</t>
  </si>
  <si>
    <t>1099 says profit 338</t>
  </si>
  <si>
    <t>1099 has ($651)</t>
  </si>
  <si>
    <t>1099 has ($1354)</t>
  </si>
  <si>
    <t>1099 has ($2334)</t>
  </si>
  <si>
    <t>1099 has ($277)</t>
  </si>
  <si>
    <t>1099 has (789)</t>
  </si>
  <si>
    <t>1099 has (497)</t>
  </si>
  <si>
    <t>1099 has $275</t>
  </si>
  <si>
    <t>1099 has $205</t>
  </si>
  <si>
    <t>1099 has 877</t>
  </si>
  <si>
    <t>1099 has 355</t>
  </si>
  <si>
    <t>1099 has 292</t>
  </si>
  <si>
    <t>1099 has 450</t>
  </si>
  <si>
    <t>NOT to be reported to IRS</t>
  </si>
  <si>
    <t>Recheck</t>
  </si>
  <si>
    <t>ERX120421C00049000</t>
  </si>
  <si>
    <t>GASX120421C00019000</t>
  </si>
  <si>
    <t>1099 has (227)</t>
  </si>
  <si>
    <t>1099 has (523)</t>
  </si>
  <si>
    <t>1099 has 2353</t>
  </si>
  <si>
    <t>Final</t>
  </si>
  <si>
    <t>Not reported</t>
  </si>
  <si>
    <t>ok</t>
  </si>
  <si>
    <t>Self</t>
  </si>
  <si>
    <t>Self $109</t>
  </si>
  <si>
    <t>Self $104</t>
  </si>
  <si>
    <t>1099 $203</t>
  </si>
  <si>
    <t>1099 $293</t>
  </si>
  <si>
    <t>1099 $2356</t>
  </si>
  <si>
    <t>go with 1099</t>
  </si>
  <si>
    <t>as is</t>
  </si>
  <si>
    <t>Self as is</t>
  </si>
  <si>
    <t>self</t>
  </si>
  <si>
    <t>se</t>
  </si>
  <si>
    <t>1099 has $555</t>
  </si>
  <si>
    <t>Npt reported</t>
  </si>
  <si>
    <t>go 1099</t>
  </si>
  <si>
    <t>$603 as 1099</t>
  </si>
  <si>
    <t>$285 as 1099</t>
  </si>
  <si>
    <t>$334 as 1099</t>
  </si>
  <si>
    <t>$-1301 as 1099</t>
  </si>
  <si>
    <t>go witj 1099</t>
  </si>
  <si>
    <t>with 1099</t>
  </si>
  <si>
    <t>AGQ120519C00050000</t>
  </si>
  <si>
    <t>MED120922P00021000</t>
  </si>
  <si>
    <t>ERX120519C00044000</t>
  </si>
  <si>
    <t>MF-BPRAX</t>
  </si>
  <si>
    <t>SIFY121020C00002500</t>
  </si>
  <si>
    <t>ARUN120519C00018000</t>
  </si>
  <si>
    <t>WLT120616C00067500</t>
  </si>
  <si>
    <t>UGL120519C00081000</t>
  </si>
  <si>
    <t>LCC120922P00013000</t>
  </si>
  <si>
    <t>NVAX120721C00001000</t>
  </si>
  <si>
    <t>MCD120519C00095000</t>
  </si>
  <si>
    <t>UNG</t>
  </si>
  <si>
    <t>UNG121020C00018000</t>
  </si>
  <si>
    <t>104 Share AI</t>
  </si>
  <si>
    <t>100 Share APA</t>
  </si>
  <si>
    <t>100 Share BAC</t>
  </si>
  <si>
    <t>100 Share COP</t>
  </si>
  <si>
    <t>115 Share CYTK</t>
  </si>
  <si>
    <t>1 Share EJ</t>
  </si>
  <si>
    <t>100 Share ERX</t>
  </si>
  <si>
    <t>100 Share GASX</t>
  </si>
  <si>
    <t>50 Share IBN</t>
  </si>
  <si>
    <t>8 Share IVR</t>
  </si>
  <si>
    <t>100 Share IWF</t>
  </si>
  <si>
    <t>102 Share LGEM</t>
  </si>
  <si>
    <t>100 Share MED</t>
  </si>
  <si>
    <t>760 Share MF-AOGIX</t>
  </si>
  <si>
    <t>63 Share MF-UMPIX</t>
  </si>
  <si>
    <t>116 Share MF-UMPIX</t>
  </si>
  <si>
    <t>100 Share MUR</t>
  </si>
  <si>
    <t>50 Share NFLX</t>
  </si>
  <si>
    <t>100 Share PSMT</t>
  </si>
  <si>
    <t>100 Share PTRY</t>
  </si>
  <si>
    <t>1500 Share SIFY</t>
  </si>
  <si>
    <t>200 Share SLV</t>
  </si>
  <si>
    <t>300 Share SLV</t>
  </si>
  <si>
    <t>3 Share STLD</t>
  </si>
  <si>
    <t>97 Share STLD</t>
  </si>
  <si>
    <t>500 Share TLT</t>
  </si>
  <si>
    <t>50 Share USLV</t>
  </si>
  <si>
    <t>500 Share WFC</t>
  </si>
  <si>
    <t>200 Share WIN</t>
  </si>
  <si>
    <t>2000 Share XOM</t>
  </si>
  <si>
    <t>100 Share YHOO</t>
  </si>
  <si>
    <t>100 Share MCD</t>
  </si>
  <si>
    <t>100 Share UGL</t>
  </si>
  <si>
    <t>1 Share PSMT</t>
  </si>
  <si>
    <t>YONG120721C00002500</t>
  </si>
  <si>
    <t>TWM120616C00035000</t>
  </si>
  <si>
    <t>RIMM120616C00010000</t>
  </si>
  <si>
    <t>FB</t>
  </si>
  <si>
    <t>100 Share WIN</t>
  </si>
  <si>
    <t>ERX120616C00036000</t>
  </si>
  <si>
    <t>BAC120818C00006000</t>
  </si>
  <si>
    <t>NVDA120721C00012000</t>
  </si>
  <si>
    <t>GASL120616C00021000</t>
  </si>
  <si>
    <t>BIOL</t>
  </si>
  <si>
    <t>BIOL120721C00002500</t>
  </si>
  <si>
    <t>DBA</t>
  </si>
  <si>
    <t>UGL120721C00081000</t>
  </si>
  <si>
    <t>100 Share SPY</t>
  </si>
  <si>
    <t>MCD120721C00085000</t>
  </si>
  <si>
    <t>FB120721C00027000</t>
  </si>
  <si>
    <t>ENTR120818C00003000</t>
  </si>
  <si>
    <t>DBA120721C00025000</t>
  </si>
  <si>
    <t>ARUN120721C00012000</t>
  </si>
  <si>
    <t>AGQ120721C00040000</t>
  </si>
  <si>
    <t>CELL120721C00005000</t>
  </si>
  <si>
    <t>FRBE</t>
  </si>
  <si>
    <t>CRTP</t>
  </si>
  <si>
    <t>XLU120721P00038000</t>
  </si>
  <si>
    <t>WIN Ratio</t>
  </si>
  <si>
    <t>200 Share GASL</t>
  </si>
  <si>
    <t>1 Share STLD</t>
  </si>
  <si>
    <t>WIN120721C00009000</t>
  </si>
  <si>
    <t>RIMM120818C00009000</t>
  </si>
  <si>
    <t>YHOO121020C00014000</t>
  </si>
  <si>
    <t>XIDE120922C00002500</t>
  </si>
  <si>
    <t>VNDA120922C00004000</t>
  </si>
  <si>
    <t>500 Share BIOL</t>
  </si>
  <si>
    <t>TWM120818C00033000</t>
  </si>
  <si>
    <t>WLT120818C00040000</t>
  </si>
  <si>
    <t>96 Share WIN</t>
  </si>
  <si>
    <t>11 Share WIN</t>
  </si>
  <si>
    <t>94 Share WIN</t>
  </si>
  <si>
    <t>FB120818C00027000</t>
  </si>
  <si>
    <t>AGQ120818C00034000</t>
  </si>
  <si>
    <t>200 Share FB</t>
  </si>
  <si>
    <t>YHOO120818C00015000</t>
  </si>
  <si>
    <t>UGL120818C00076000</t>
  </si>
  <si>
    <t>1110 Share MF-TBTBX</t>
  </si>
  <si>
    <t>700 Share NVAX</t>
  </si>
  <si>
    <t>Western Union</t>
  </si>
  <si>
    <t>200 Share UNG</t>
  </si>
  <si>
    <t>TZA120818C00017000</t>
  </si>
  <si>
    <t>200 Share DBA</t>
  </si>
  <si>
    <t>1300 Share NVAX</t>
  </si>
  <si>
    <t>MCD120922C00087500</t>
  </si>
  <si>
    <t>200 Share TZA</t>
  </si>
  <si>
    <t>STLD120818C00012000</t>
  </si>
  <si>
    <t>ARUN121020C00014000</t>
  </si>
  <si>
    <t>USO120922P00036000</t>
  </si>
  <si>
    <t>British Petrol</t>
  </si>
  <si>
    <t>WLT120922C00040000</t>
  </si>
  <si>
    <t>200 Share BAC</t>
  </si>
  <si>
    <t>100 Share XLU</t>
  </si>
  <si>
    <t>SRTY120818C00045000</t>
  </si>
  <si>
    <t>ERX120721C00036000</t>
  </si>
  <si>
    <t>TZA120818C00019000</t>
  </si>
  <si>
    <t>SLV120818C00025500</t>
  </si>
  <si>
    <t>YONG121020C00003000</t>
  </si>
  <si>
    <t>100 Share USO</t>
  </si>
  <si>
    <t>EBAY120922P00046000</t>
  </si>
  <si>
    <t>SPY120922P00136000</t>
  </si>
  <si>
    <t>ERX120922C00038000</t>
  </si>
  <si>
    <t>YHOO121020C00015000</t>
  </si>
  <si>
    <t>100 Share SRTY</t>
  </si>
  <si>
    <t>NVDA120922C00013000</t>
  </si>
  <si>
    <t>TZA120922C00017000</t>
  </si>
  <si>
    <t>WAG130119P00037000</t>
  </si>
  <si>
    <t>100 Share EBAY</t>
  </si>
  <si>
    <t>BAC121020C00007000</t>
  </si>
  <si>
    <t>AGQ120922C00036000</t>
  </si>
  <si>
    <t>RIMM121020C00006000</t>
  </si>
  <si>
    <t>Sector</t>
  </si>
  <si>
    <t>Revenue</t>
  </si>
  <si>
    <t>DebtRatio</t>
  </si>
  <si>
    <t>OPM</t>
  </si>
  <si>
    <t>NPM</t>
  </si>
  <si>
    <t>LowValue</t>
  </si>
  <si>
    <t>HighValue</t>
  </si>
  <si>
    <t>DividendRate</t>
  </si>
  <si>
    <t>PECurr</t>
  </si>
  <si>
    <t>ROE</t>
  </si>
  <si>
    <t>PS</t>
  </si>
  <si>
    <t>PBV</t>
  </si>
  <si>
    <t>MCap</t>
  </si>
  <si>
    <t>BookValue</t>
  </si>
  <si>
    <t>brokers</t>
  </si>
  <si>
    <t>Volume</t>
  </si>
  <si>
    <t>RollingAVG</t>
  </si>
  <si>
    <t>Kurtosis</t>
  </si>
  <si>
    <t>CostOfEquity</t>
  </si>
  <si>
    <t>GrowthRate</t>
  </si>
  <si>
    <t>DCFPrice</t>
  </si>
  <si>
    <t>WatchList</t>
  </si>
  <si>
    <t>perChange</t>
  </si>
  <si>
    <t>Volatility20</t>
  </si>
  <si>
    <t>RollingAvg20</t>
  </si>
  <si>
    <t>MA50</t>
  </si>
  <si>
    <t>RSI</t>
  </si>
  <si>
    <t>TBD</t>
  </si>
  <si>
    <t>Air Services, Other</t>
  </si>
  <si>
    <t>Auto Dealerships</t>
  </si>
  <si>
    <t>Buy-Div</t>
  </si>
  <si>
    <t>Insurance</t>
  </si>
  <si>
    <t>Finance</t>
  </si>
  <si>
    <t>Business Services</t>
  </si>
  <si>
    <t>Retail</t>
  </si>
  <si>
    <t>Tech</t>
  </si>
  <si>
    <t>Financial</t>
  </si>
  <si>
    <t>Buy-Long</t>
  </si>
  <si>
    <t>Oil</t>
  </si>
  <si>
    <t>Oil &amp; Gas Drilling &amp; Exploration</t>
  </si>
  <si>
    <t>Biotechnology</t>
  </si>
  <si>
    <t>Transport-Airlines</t>
  </si>
  <si>
    <t>Oil &amp; Gas Equipment &amp; Services</t>
  </si>
  <si>
    <t>Auto</t>
  </si>
  <si>
    <t>Textile - Apparel Clothing</t>
  </si>
  <si>
    <t>Shipping</t>
  </si>
  <si>
    <t>Specialty Chemicals</t>
  </si>
  <si>
    <t>BUY-earnings beat</t>
  </si>
  <si>
    <t>Specialty Retail, Other</t>
  </si>
  <si>
    <t>Pharma</t>
  </si>
  <si>
    <t>Surety &amp; Title Insurance</t>
  </si>
  <si>
    <t>BUY-Dividends</t>
  </si>
  <si>
    <t>FB121020C00019000</t>
  </si>
  <si>
    <t>SLV121020C00026000</t>
  </si>
  <si>
    <t>200 Share STLD</t>
  </si>
  <si>
    <t>UGL120922C00080000</t>
  </si>
  <si>
    <t>WIN121020C00009000</t>
  </si>
  <si>
    <t>EDZ121020C00012000</t>
  </si>
  <si>
    <t>Buy-growth</t>
  </si>
  <si>
    <t>Cameroon Intl</t>
  </si>
  <si>
    <t>Intuitive SurgicaL</t>
  </si>
  <si>
    <t>MCD121020C00090000</t>
  </si>
  <si>
    <t>NVDA121020C00013000</t>
  </si>
  <si>
    <t>SIFY130119C00002500</t>
  </si>
  <si>
    <t>XIDE121222C00002500</t>
  </si>
  <si>
    <t>FB121117C00019000</t>
  </si>
  <si>
    <t>200 Share EDZ</t>
  </si>
  <si>
    <t>WLT121020C00035000</t>
  </si>
  <si>
    <t>RIMM121020C00007000</t>
  </si>
  <si>
    <t>VNDA121222C00004000</t>
  </si>
  <si>
    <t>200 Share LCC</t>
  </si>
  <si>
    <t>SCO121020C00038000</t>
  </si>
  <si>
    <t>ERX121117C00047000</t>
  </si>
  <si>
    <t>100 Share SCO</t>
  </si>
  <si>
    <t>UGL121020C00098000</t>
  </si>
  <si>
    <t>WLT121117C00032500</t>
  </si>
  <si>
    <t>ZSL121117C00043000</t>
  </si>
  <si>
    <t>ARUN121117C00018000</t>
  </si>
  <si>
    <t>UGL121117C00094000</t>
  </si>
  <si>
    <t>SDOW121117C00063000</t>
  </si>
  <si>
    <t>SCO121117C00037000</t>
  </si>
  <si>
    <t>100 Share SDOW</t>
  </si>
  <si>
    <t>UGL121117C00090000</t>
  </si>
  <si>
    <t>BAC121222C00009000</t>
  </si>
  <si>
    <t>ERX121117C00050000</t>
  </si>
  <si>
    <t>Grand Total</t>
  </si>
  <si>
    <t>Sum of Profit</t>
  </si>
  <si>
    <t>Sum of CostBasis</t>
  </si>
  <si>
    <t>Symbols</t>
  </si>
  <si>
    <t>ROR</t>
  </si>
  <si>
    <t>ARUN121117C00019000</t>
  </si>
  <si>
    <t>SLV121222C00030000</t>
  </si>
  <si>
    <t>243 Share MF-CAMAX</t>
  </si>
  <si>
    <t>Pf/Loss</t>
  </si>
  <si>
    <t>GASX121117C00015000</t>
  </si>
  <si>
    <t>100 Share WAG</t>
  </si>
  <si>
    <t>75 Share SDOW</t>
  </si>
  <si>
    <t>25 Share SDOW</t>
  </si>
  <si>
    <t>MDLZ</t>
  </si>
  <si>
    <t>FB121222C00021000</t>
  </si>
  <si>
    <t>200 Share GASX</t>
  </si>
  <si>
    <t>100 Share ZSL</t>
  </si>
  <si>
    <t>AGQ121222C00048000</t>
  </si>
  <si>
    <t>500 Share YHOO</t>
  </si>
  <si>
    <t>ERX121222C00044000</t>
  </si>
  <si>
    <t>YHOO121222C00018000</t>
  </si>
  <si>
    <t>2 Share BAC</t>
  </si>
  <si>
    <t>PACT</t>
  </si>
  <si>
    <t>MNC Fund - B (G)</t>
  </si>
  <si>
    <t>Div Yield</t>
  </si>
  <si>
    <t>Adj EPS</t>
  </si>
  <si>
    <t>Close Price</t>
  </si>
  <si>
    <t>COE</t>
  </si>
  <si>
    <t>T30</t>
  </si>
  <si>
    <t>MKT Return</t>
  </si>
  <si>
    <t>GR-3 Yrs</t>
  </si>
  <si>
    <t>DCF Price</t>
  </si>
  <si>
    <t>GDP GR</t>
  </si>
  <si>
    <t>STK</t>
  </si>
  <si>
    <t>INFL</t>
  </si>
  <si>
    <t>GR Value</t>
  </si>
  <si>
    <t>UGL121222C00087000</t>
  </si>
  <si>
    <t>RIMM130119C00012000</t>
  </si>
  <si>
    <t>CE130316P00040000</t>
  </si>
  <si>
    <t>WLT121222C00032500</t>
  </si>
  <si>
    <t>ARUN130119C00019000</t>
  </si>
  <si>
    <t>MCD130119C00085000</t>
  </si>
  <si>
    <t>SO130518C00041000</t>
  </si>
  <si>
    <t>XIDE130316C00002500</t>
  </si>
  <si>
    <t>600 Share YHOO</t>
  </si>
  <si>
    <t>PACT110917C00010000</t>
  </si>
  <si>
    <t>PACT111119C00012500</t>
  </si>
  <si>
    <t>PACT120121C00010000</t>
  </si>
  <si>
    <t>PACT120519C00007500</t>
  </si>
  <si>
    <t>PACT120818C00010000</t>
  </si>
  <si>
    <t>100 Share PACT</t>
  </si>
  <si>
    <t>(blank)</t>
  </si>
  <si>
    <t>10 Share TVIX</t>
  </si>
  <si>
    <t>BAC130216C00010000</t>
  </si>
  <si>
    <t>900 Share CHGS</t>
  </si>
  <si>
    <t>2000 Share CRTP</t>
  </si>
  <si>
    <t>79 Share SBLK</t>
  </si>
  <si>
    <t>GOOG130622P00725000</t>
  </si>
  <si>
    <t>PEP130216C00067500</t>
  </si>
  <si>
    <t>MCD130119C00087500</t>
  </si>
  <si>
    <t>BBRY</t>
  </si>
  <si>
    <t>MCD130316C00092500</t>
  </si>
  <si>
    <t>BBRY130316C00013000</t>
  </si>
  <si>
    <t>MHFI</t>
  </si>
  <si>
    <t>XIDEQ</t>
  </si>
  <si>
    <t>CTG</t>
  </si>
  <si>
    <t>NVDA131019C00014000</t>
  </si>
  <si>
    <t>MKT Value</t>
  </si>
  <si>
    <t>Weight</t>
  </si>
  <si>
    <t>GRPN131116C00013000</t>
  </si>
  <si>
    <t>AGQ131019C00019000</t>
  </si>
  <si>
    <t>CTL131116C00032000</t>
  </si>
  <si>
    <t>IBM131019C00185000</t>
  </si>
  <si>
    <t>Price Ratio</t>
  </si>
  <si>
    <t>25 Share BAC</t>
  </si>
  <si>
    <t>75 Share BAC</t>
  </si>
  <si>
    <t>100 Share BBRY</t>
  </si>
  <si>
    <t>50 Share BBRY</t>
  </si>
  <si>
    <t>517 Share BIOL</t>
  </si>
  <si>
    <t>100 Share CE</t>
  </si>
  <si>
    <t>100 Share PEP</t>
  </si>
  <si>
    <t>100 Share SO</t>
  </si>
  <si>
    <t>AG</t>
  </si>
  <si>
    <t>First Majestic Silver Corp</t>
  </si>
  <si>
    <t>Mineral</t>
  </si>
  <si>
    <t>100 Share IBM</t>
  </si>
  <si>
    <t>98 Share MCD</t>
  </si>
  <si>
    <t>2 Share MCD</t>
  </si>
  <si>
    <t>200 Share GRPN</t>
  </si>
  <si>
    <t>200 Share AGQ</t>
  </si>
  <si>
    <t>AAPL140118C00540000</t>
  </si>
  <si>
    <t>204 Share NVDA</t>
  </si>
  <si>
    <t>AGQ131116C00019000</t>
  </si>
  <si>
    <t>SESGOA</t>
  </si>
  <si>
    <t>WIN131116C00008000</t>
  </si>
  <si>
    <t>GRPN131221C00009000</t>
  </si>
  <si>
    <t>IBM131129C00180000</t>
  </si>
  <si>
    <t>200 Share CTL</t>
  </si>
  <si>
    <t>WLT131116C00018000</t>
  </si>
  <si>
    <t>IBSECU</t>
  </si>
  <si>
    <t>MF-MGFIX</t>
  </si>
  <si>
    <t>GAMIND</t>
  </si>
  <si>
    <t>PUNLLO</t>
  </si>
  <si>
    <t>AKRNIR</t>
  </si>
  <si>
    <t>SUZENE</t>
  </si>
  <si>
    <t>DRREDD</t>
  </si>
  <si>
    <t>GUJNRE</t>
  </si>
  <si>
    <t>MADCEM</t>
  </si>
  <si>
    <t>POWGRI</t>
  </si>
  <si>
    <t>RELNAT</t>
  </si>
  <si>
    <t>RELCOM</t>
  </si>
  <si>
    <t>Reliance Petro</t>
  </si>
  <si>
    <t>Polaris</t>
  </si>
  <si>
    <t>Bicon</t>
  </si>
  <si>
    <t>Bank of Baroda</t>
  </si>
  <si>
    <t>RANBAXY LABS LTD</t>
  </si>
  <si>
    <t>BSELTDEQ</t>
  </si>
  <si>
    <t>RELCAPEQ</t>
  </si>
  <si>
    <t>Sundaram SMILE - Growth</t>
  </si>
  <si>
    <t>MF-Reliance</t>
  </si>
  <si>
    <t>BARLTD</t>
  </si>
  <si>
    <t>IBPOWE</t>
  </si>
  <si>
    <t>PRIINF</t>
  </si>
  <si>
    <t>RELPOW</t>
  </si>
  <si>
    <t>ROLIND</t>
  </si>
  <si>
    <t>ICIBAN</t>
  </si>
  <si>
    <t>INFTEC</t>
  </si>
  <si>
    <t>BOI-Tax Advantage</t>
  </si>
  <si>
    <t>BHASHI</t>
  </si>
  <si>
    <t>Gold Savings Fund (G)</t>
  </si>
  <si>
    <t>Multi Strategy Fund (G)</t>
  </si>
  <si>
    <t>BR Equity Fund (G)</t>
  </si>
  <si>
    <t>Premier Multi-Cap Fund (G)</t>
  </si>
  <si>
    <t>Magnum Midcap Fund (G)</t>
  </si>
  <si>
    <t>ULTCEM</t>
  </si>
  <si>
    <t>JKCEME</t>
  </si>
  <si>
    <t>JINVIJ</t>
  </si>
  <si>
    <t>SANMOV</t>
  </si>
  <si>
    <t>Gross Profit</t>
  </si>
  <si>
    <t>Reliance natural resources fund growth plan- Account num 41681209964 - Redeemed</t>
  </si>
  <si>
    <t>UTI Equity tax savings plan dividend reinvestment - Folio 510229959806 - Redeemed</t>
  </si>
  <si>
    <t>UTI Equity tax savings plan dividend reinvestment - Folio 510229959811 - Redeemed</t>
  </si>
  <si>
    <t>Equity Tax Savings Plan (D)</t>
  </si>
  <si>
    <t>OFG Bancorp</t>
  </si>
  <si>
    <t>TQNT131221C00007000</t>
  </si>
  <si>
    <t>T</t>
  </si>
  <si>
    <t>TATAMOTORS(TTM)</t>
  </si>
  <si>
    <t>TWTR140621P00040000</t>
  </si>
  <si>
    <t>A</t>
  </si>
  <si>
    <t>Agilent Technologies, Inc. Comm</t>
  </si>
  <si>
    <t>AA</t>
  </si>
  <si>
    <t>Alcoa</t>
  </si>
  <si>
    <t>Metals</t>
  </si>
  <si>
    <t>ABB</t>
  </si>
  <si>
    <t>Asea BB</t>
  </si>
  <si>
    <t>ABC</t>
  </si>
  <si>
    <t>AmerisourceBergen Corporation (</t>
  </si>
  <si>
    <t>ABX</t>
  </si>
  <si>
    <t>ACET</t>
  </si>
  <si>
    <t>Aceto Corporation</t>
  </si>
  <si>
    <t>ACI</t>
  </si>
  <si>
    <t>ACO</t>
  </si>
  <si>
    <t>Amcol International Corporation</t>
  </si>
  <si>
    <t>ACTG</t>
  </si>
  <si>
    <t>Acacia Research</t>
  </si>
  <si>
    <t>BUY - Value</t>
  </si>
  <si>
    <t>ACUR</t>
  </si>
  <si>
    <t>Acura Pharma</t>
  </si>
  <si>
    <t>ACXM</t>
  </si>
  <si>
    <t>Acxiom Corporation</t>
  </si>
  <si>
    <t>ADBE</t>
  </si>
  <si>
    <t>Adobe</t>
  </si>
  <si>
    <t>ADI</t>
  </si>
  <si>
    <t>Analog Devices, Inc. Common Sto</t>
  </si>
  <si>
    <t>ADM</t>
  </si>
  <si>
    <t>Archer-Daniels-Midland Company</t>
  </si>
  <si>
    <t>ADP</t>
  </si>
  <si>
    <t>Automatic Data Processing, Inc.</t>
  </si>
  <si>
    <t>ADS</t>
  </si>
  <si>
    <t>Aliance Data credit services</t>
  </si>
  <si>
    <t>ADSK</t>
  </si>
  <si>
    <t>Autodesk, Inc.</t>
  </si>
  <si>
    <t>ADTN</t>
  </si>
  <si>
    <t>ADTRAN, Inc.</t>
  </si>
  <si>
    <t>AEE</t>
  </si>
  <si>
    <t>Ameren Corporation Common Stock</t>
  </si>
  <si>
    <t>AEGN</t>
  </si>
  <si>
    <t>Insituform Technologies, Inc.</t>
  </si>
  <si>
    <t>AEIS</t>
  </si>
  <si>
    <t>Advanced Energy Industries, Inc</t>
  </si>
  <si>
    <t>AEP</t>
  </si>
  <si>
    <t>American Electric Power Company</t>
  </si>
  <si>
    <t>AES</t>
  </si>
  <si>
    <t>The AES Corporation Common Stoc</t>
  </si>
  <si>
    <t>AFL</t>
  </si>
  <si>
    <t>Aflac Life insurance</t>
  </si>
  <si>
    <t>AGG</t>
  </si>
  <si>
    <t>iShares Core Total US Bond Market ETF</t>
  </si>
  <si>
    <t>ETF-Bond</t>
  </si>
  <si>
    <t>AGO</t>
  </si>
  <si>
    <t>Assured Guaranty Ltd Common Sto</t>
  </si>
  <si>
    <t>Life Insurance</t>
  </si>
  <si>
    <t>Pro Shares Sliver</t>
  </si>
  <si>
    <t>ETF-Silver</t>
  </si>
  <si>
    <t>AGU</t>
  </si>
  <si>
    <t>AGYS</t>
  </si>
  <si>
    <t>Agilysys, Inc.</t>
  </si>
  <si>
    <t>Information Technology Services</t>
  </si>
  <si>
    <t>AHC</t>
  </si>
  <si>
    <t>A.H. Belo Corporation Common St</t>
  </si>
  <si>
    <t>Publishing - Newspapers</t>
  </si>
  <si>
    <t>AHS</t>
  </si>
  <si>
    <t>Ameron International Corporatio</t>
  </si>
  <si>
    <t>Arlington Asset Investment Corp</t>
  </si>
  <si>
    <t>Investment Brokerage - Regional</t>
  </si>
  <si>
    <t>AIG</t>
  </si>
  <si>
    <t>AIMC</t>
  </si>
  <si>
    <t>Altra Holdings, Inc.</t>
  </si>
  <si>
    <t>AIN</t>
  </si>
  <si>
    <t>Albany International Corporatio</t>
  </si>
  <si>
    <t>AIR</t>
  </si>
  <si>
    <t>AAR Corp. Common Stock</t>
  </si>
  <si>
    <t>AIV</t>
  </si>
  <si>
    <t>Apartment Investment and Manage</t>
  </si>
  <si>
    <t>AIXG</t>
  </si>
  <si>
    <t>Aixtron AG (ADR)  </t>
  </si>
  <si>
    <t>AKAM</t>
  </si>
  <si>
    <t>Akamai</t>
  </si>
  <si>
    <t>BUY-DIP Below $27</t>
  </si>
  <si>
    <t>AKS</t>
  </si>
  <si>
    <t>AK Steel Holding Corporation Co</t>
  </si>
  <si>
    <t>ALD</t>
  </si>
  <si>
    <t>Allied Capital</t>
  </si>
  <si>
    <t>ALGN</t>
  </si>
  <si>
    <t>ALLT</t>
  </si>
  <si>
    <t>Allot Comm</t>
  </si>
  <si>
    <t>ALN</t>
  </si>
  <si>
    <t>ALR</t>
  </si>
  <si>
    <t>Alere Inc. Common Stock</t>
  </si>
  <si>
    <t>ALTR</t>
  </si>
  <si>
    <t>Altera Corporation</t>
  </si>
  <si>
    <t>AMAT</t>
  </si>
  <si>
    <t>Applied Materials, Inc.</t>
  </si>
  <si>
    <t>AMD</t>
  </si>
  <si>
    <t>Advanced Micro Devices</t>
  </si>
  <si>
    <t>AMED</t>
  </si>
  <si>
    <t>Amedisys</t>
  </si>
  <si>
    <t>AMG</t>
  </si>
  <si>
    <t>Affiliated Managers Group, Inc.</t>
  </si>
  <si>
    <t>AMP</t>
  </si>
  <si>
    <t>Ameriprise Financial, Inc. Comm</t>
  </si>
  <si>
    <t>AMZN</t>
  </si>
  <si>
    <t>Amazon</t>
  </si>
  <si>
    <t>ANF</t>
  </si>
  <si>
    <t>Abercrombie &amp; Fitch Company Com</t>
  </si>
  <si>
    <t>GHL</t>
  </si>
  <si>
    <t>GreenHill</t>
  </si>
  <si>
    <t>ANR</t>
  </si>
  <si>
    <t>Alpha Natural Resources, inc. c</t>
  </si>
  <si>
    <t>ANW</t>
  </si>
  <si>
    <t>Aegean Marine Petroleum Network</t>
  </si>
  <si>
    <t>AON</t>
  </si>
  <si>
    <t>Aon Corporation Common Stock</t>
  </si>
  <si>
    <t>Apache energy</t>
  </si>
  <si>
    <t>APC</t>
  </si>
  <si>
    <t>Anadarko Petroleum Corporation</t>
  </si>
  <si>
    <t>APD</t>
  </si>
  <si>
    <t>Air Products and Chemicals, Inc</t>
  </si>
  <si>
    <t>APH</t>
  </si>
  <si>
    <t>Amphenol Corporation Common Sto</t>
  </si>
  <si>
    <t>APOL</t>
  </si>
  <si>
    <t>Apollo Group, Inc.</t>
  </si>
  <si>
    <t>Ares Capital Corporation</t>
  </si>
  <si>
    <t>ARRS</t>
  </si>
  <si>
    <t>ARRIS</t>
  </si>
  <si>
    <t>ARTC</t>
  </si>
  <si>
    <t>ArthroCare Corporation</t>
  </si>
  <si>
    <t>Medical Appliances &amp; Equipment</t>
  </si>
  <si>
    <t>Aruba Networks, Inc.</t>
  </si>
  <si>
    <t>Computer Peripherals</t>
  </si>
  <si>
    <t>1</t>
  </si>
  <si>
    <t>ASGN</t>
  </si>
  <si>
    <t>On Assignment, Inc.</t>
  </si>
  <si>
    <t>ASNA</t>
  </si>
  <si>
    <t>The Dress Barn, Inc.</t>
  </si>
  <si>
    <t>ASX</t>
  </si>
  <si>
    <t>Advanced Semi</t>
  </si>
  <si>
    <t>ATI</t>
  </si>
  <si>
    <t>Allegheny Technologies Incorpor</t>
  </si>
  <si>
    <t>ATLS</t>
  </si>
  <si>
    <t>Atlas Energy, Inc.</t>
  </si>
  <si>
    <t>ATML</t>
  </si>
  <si>
    <t>Atmel</t>
  </si>
  <si>
    <t>ATSG</t>
  </si>
  <si>
    <t>Air Transport Services Group, I</t>
  </si>
  <si>
    <t>Air Delivery &amp; Freight Services</t>
  </si>
  <si>
    <t>ATU</t>
  </si>
  <si>
    <t>Actuant Corporation Common Stoc</t>
  </si>
  <si>
    <t>AVB</t>
  </si>
  <si>
    <t>AvalonBay Communities, Inc. Com</t>
  </si>
  <si>
    <t>Avanir Pharmaceuticals, Inc</t>
  </si>
  <si>
    <t>Drug Manufacturers - Other</t>
  </si>
  <si>
    <t>AVP</t>
  </si>
  <si>
    <t>Avon Products, Inc. Common Stoc</t>
  </si>
  <si>
    <t>AVY</t>
  </si>
  <si>
    <t>Avery Dennison Corporation Comm</t>
  </si>
  <si>
    <t>AWI</t>
  </si>
  <si>
    <t>Armstrong World Industries Inc</t>
  </si>
  <si>
    <t>AXDI</t>
  </si>
  <si>
    <t>iShares MSCI ACWI ex US Cnsmr Dscrtn Idx</t>
  </si>
  <si>
    <t>ETF-Retail</t>
  </si>
  <si>
    <t>AXE</t>
  </si>
  <si>
    <t>Anixter International Inc. Comm</t>
  </si>
  <si>
    <t>AYI</t>
  </si>
  <si>
    <t>Acuity Brands Inc (Holding Comp</t>
  </si>
  <si>
    <t>AYR</t>
  </si>
  <si>
    <t>AZN</t>
  </si>
  <si>
    <t>Astra Zeneca</t>
  </si>
  <si>
    <t>BA</t>
  </si>
  <si>
    <t>Boeing</t>
  </si>
  <si>
    <t>Bank Of America</t>
  </si>
  <si>
    <t>BAGL</t>
  </si>
  <si>
    <t>Einstein Noah Restaurant Group,</t>
  </si>
  <si>
    <t>Restaurants</t>
  </si>
  <si>
    <t>BAL</t>
  </si>
  <si>
    <t>iPath DJ-UBS Cotton TR Sub-Idx ETN</t>
  </si>
  <si>
    <t>ETF-Commodity</t>
  </si>
  <si>
    <t>BAXS</t>
  </si>
  <si>
    <t>BBL</t>
  </si>
  <si>
    <t>BHP Billiton plc Sponsored ADR</t>
  </si>
  <si>
    <t>BBOX</t>
  </si>
  <si>
    <t>Black Box Corporation</t>
  </si>
  <si>
    <t>Blackberry</t>
  </si>
  <si>
    <t>BBT</t>
  </si>
  <si>
    <t>BB&amp;T Corporation Common Stock</t>
  </si>
  <si>
    <t>BBVA</t>
  </si>
  <si>
    <t>Banco Bilbao Vizcaya Argentaria SA (ADR)  </t>
  </si>
  <si>
    <t>BBY</t>
  </si>
  <si>
    <t>Best Buy Co., Inc. Common Stock</t>
  </si>
  <si>
    <t>BCO</t>
  </si>
  <si>
    <t>Brinks Company (The) Common Sto</t>
  </si>
  <si>
    <t>BCR</t>
  </si>
  <si>
    <t>C.R. Bard, Inc. Common Stock</t>
  </si>
  <si>
    <t>BCS</t>
  </si>
  <si>
    <t>BARCLAYS PLC ADR</t>
  </si>
  <si>
    <t>Foreign Money Center Banks</t>
  </si>
  <si>
    <t>BDC</t>
  </si>
  <si>
    <t>Belden Inc Common Stock</t>
  </si>
  <si>
    <t>BDCS</t>
  </si>
  <si>
    <t>UBS E-TRACS Wells Fargo Bus Dev Comp ETN</t>
  </si>
  <si>
    <t>ETF-SmallCap</t>
  </si>
  <si>
    <t>BDD</t>
  </si>
  <si>
    <t>PowerShares DB Base Metals Dble Long ETN</t>
  </si>
  <si>
    <t>ETF-Metals</t>
  </si>
  <si>
    <t>BECN</t>
  </si>
  <si>
    <t>Beacon Roofing Supply, Inc.</t>
  </si>
  <si>
    <t>BEN</t>
  </si>
  <si>
    <t>Franklin Resources, Inc. Common</t>
  </si>
  <si>
    <t>BEZ.L</t>
  </si>
  <si>
    <t>Baldor Electric Company Common</t>
  </si>
  <si>
    <t>BG</t>
  </si>
  <si>
    <t>Bunge</t>
  </si>
  <si>
    <t>BGC</t>
  </si>
  <si>
    <t>General Cable Corporation Commo</t>
  </si>
  <si>
    <t>BH</t>
  </si>
  <si>
    <t>Biglari Holdings Inc.</t>
  </si>
  <si>
    <t>BHI</t>
  </si>
  <si>
    <t>BHP</t>
  </si>
  <si>
    <t>BHP Billiton Limited Common Sto</t>
  </si>
  <si>
    <t>BIB</t>
  </si>
  <si>
    <t>ProShares Ultra Nasdaq Biotechnology</t>
  </si>
  <si>
    <t>ETF-Technology</t>
  </si>
  <si>
    <t>BID</t>
  </si>
  <si>
    <t>Sotheby's Common Stock</t>
  </si>
  <si>
    <t>BIDU</t>
  </si>
  <si>
    <t>Baidu - serach</t>
  </si>
  <si>
    <t>BIIB</t>
  </si>
  <si>
    <t>Biogen Idec Inc</t>
  </si>
  <si>
    <t>BIO</t>
  </si>
  <si>
    <t>Bio-Rad Laboratories, Inc. Clas</t>
  </si>
  <si>
    <t>BioLase Technology, Inc.</t>
  </si>
  <si>
    <t>Medical Instruments &amp; Supplies</t>
  </si>
  <si>
    <t>BIOS</t>
  </si>
  <si>
    <t>BioScrip, Inc.</t>
  </si>
  <si>
    <t>BIS</t>
  </si>
  <si>
    <t>ProShares UltraShort Nasdaq Biotech</t>
  </si>
  <si>
    <t>BK</t>
  </si>
  <si>
    <t>Bank of New York Mellon Corpora</t>
  </si>
  <si>
    <t>BKD</t>
  </si>
  <si>
    <t>Brookdale Senior Living Inc. Co</t>
  </si>
  <si>
    <t>Long-Term Care Facilities</t>
  </si>
  <si>
    <t>BKOR</t>
  </si>
  <si>
    <t>Oak Ridge Financial Services, I</t>
  </si>
  <si>
    <t>BLL</t>
  </si>
  <si>
    <t>Ball Corporation Common Stock</t>
  </si>
  <si>
    <t>BMA</t>
  </si>
  <si>
    <t>Banco Macro SA (ADR)  </t>
  </si>
  <si>
    <t>BMC</t>
  </si>
  <si>
    <t>BMC Software, Inc.</t>
  </si>
  <si>
    <t>BMI</t>
  </si>
  <si>
    <t>BMRN</t>
  </si>
  <si>
    <t>BioMarin Pharmaceutical Inc.</t>
  </si>
  <si>
    <t>BMS</t>
  </si>
  <si>
    <t>Bemis Company, Inc. Common Stoc</t>
  </si>
  <si>
    <t>BMY</t>
  </si>
  <si>
    <t>Bristol</t>
  </si>
  <si>
    <t>BOIL</t>
  </si>
  <si>
    <t>ProShares Ultra DJ-UBS Natural Gas</t>
  </si>
  <si>
    <t>ETF-Energy</t>
  </si>
  <si>
    <t>OMI</t>
  </si>
  <si>
    <t>Owens Minor</t>
  </si>
  <si>
    <t>BOOM</t>
  </si>
  <si>
    <t>Gaming</t>
  </si>
  <si>
    <t>BPO</t>
  </si>
  <si>
    <t>BPZ Resources, Inc Common Stock</t>
  </si>
  <si>
    <t>BRCM</t>
  </si>
  <si>
    <t>Broadcom</t>
  </si>
  <si>
    <t>BSX</t>
  </si>
  <si>
    <t>Boston Sct</t>
  </si>
  <si>
    <t>BT</t>
  </si>
  <si>
    <t>BT GROUP PLC</t>
  </si>
  <si>
    <t>BTH</t>
  </si>
  <si>
    <t>Blyth, Inc. New Common Stock</t>
  </si>
  <si>
    <t>BTU</t>
  </si>
  <si>
    <t>Peabody Energy Corporation Comm</t>
  </si>
  <si>
    <t>BWA</t>
  </si>
  <si>
    <t>Borg Warner</t>
  </si>
  <si>
    <t>BXP</t>
  </si>
  <si>
    <t>Boston Properties, Inc. Common</t>
  </si>
  <si>
    <t>BXUC</t>
  </si>
  <si>
    <t>Barclays Long C Leveraged S&amp;P 500 TR ETN</t>
  </si>
  <si>
    <t>ETF-S&amp;P</t>
  </si>
  <si>
    <t>BYI</t>
  </si>
  <si>
    <t>Bally tech</t>
  </si>
  <si>
    <t>C</t>
  </si>
  <si>
    <t>Citi</t>
  </si>
  <si>
    <t>CA</t>
  </si>
  <si>
    <t>CA Inc.</t>
  </si>
  <si>
    <t>CAAS</t>
  </si>
  <si>
    <t>China Automotive Systems, Inc.</t>
  </si>
  <si>
    <t>CAE</t>
  </si>
  <si>
    <t>CAH</t>
  </si>
  <si>
    <t>Cardinal Health, Inc. Common St</t>
  </si>
  <si>
    <t>CAJ</t>
  </si>
  <si>
    <t>Canon, Inc. American Depositary</t>
  </si>
  <si>
    <t>NYCB</t>
  </si>
  <si>
    <t>New York Community Bancorp Inc</t>
  </si>
  <si>
    <t>CAR</t>
  </si>
  <si>
    <t>Avis Budget Group, Inc. Common</t>
  </si>
  <si>
    <t>Rental &amp; Leasing Services</t>
  </si>
  <si>
    <t>CAT</t>
  </si>
  <si>
    <t>Caterpillar</t>
  </si>
  <si>
    <t>Manufacturing</t>
  </si>
  <si>
    <t>CBG</t>
  </si>
  <si>
    <t>CB Richard Ellis Group Inc Comm</t>
  </si>
  <si>
    <t>CBI</t>
  </si>
  <si>
    <t>Chicago Bridge &amp; Iron Company N</t>
  </si>
  <si>
    <t>General Contractors</t>
  </si>
  <si>
    <t>CBR</t>
  </si>
  <si>
    <t>CBS</t>
  </si>
  <si>
    <t>CBS Corporation Class B Common</t>
  </si>
  <si>
    <t>CCE</t>
  </si>
  <si>
    <t>Coca-Cola Enterprises, Inc. Com</t>
  </si>
  <si>
    <t>CCH</t>
  </si>
  <si>
    <t>COCA COLA HELLENIC BOTTLING CO</t>
  </si>
  <si>
    <t>CCJ</t>
  </si>
  <si>
    <t>Uranium</t>
  </si>
  <si>
    <t>Mining</t>
  </si>
  <si>
    <t>BUY-Long</t>
  </si>
  <si>
    <t>CCL</t>
  </si>
  <si>
    <t>Carnival Corporation Common Sto</t>
  </si>
  <si>
    <t>CCMP</t>
  </si>
  <si>
    <t>Cabot Microelectronics Corporat</t>
  </si>
  <si>
    <t>CCVX</t>
  </si>
  <si>
    <t>UBS E-TRACS Dly Sh 3Mo S&amp;P500 VIX Fu ETN</t>
  </si>
  <si>
    <t>ETF-Volatility</t>
  </si>
  <si>
    <t>CDI</t>
  </si>
  <si>
    <t>CDI Corp</t>
  </si>
  <si>
    <t>Celanese Corporation  </t>
  </si>
  <si>
    <t>CEA</t>
  </si>
  <si>
    <t>China Eastern Airlines Corporat</t>
  </si>
  <si>
    <t>CELG</t>
  </si>
  <si>
    <t>Celegne</t>
  </si>
  <si>
    <t>BUY - growth</t>
  </si>
  <si>
    <t>CEP</t>
  </si>
  <si>
    <t>Constellation</t>
  </si>
  <si>
    <t>CERS</t>
  </si>
  <si>
    <t>Cerus Corporation</t>
  </si>
  <si>
    <t>CGA</t>
  </si>
  <si>
    <t>CHDN</t>
  </si>
  <si>
    <t>Churchill Downs, Incorporated</t>
  </si>
  <si>
    <t>CHL</t>
  </si>
  <si>
    <t>China Mobile</t>
  </si>
  <si>
    <t>Telecom</t>
  </si>
  <si>
    <t>CHRW</t>
  </si>
  <si>
    <t>C.H. Robinson Worldwide, Inc.</t>
  </si>
  <si>
    <t>CIM</t>
  </si>
  <si>
    <t>Chimera Investment Corporation</t>
  </si>
  <si>
    <t>CINF</t>
  </si>
  <si>
    <t>Cincinnati Financial Corporatio</t>
  </si>
  <si>
    <t>CISG</t>
  </si>
  <si>
    <t>CKP</t>
  </si>
  <si>
    <t>Checkpoint Systms, Inc. Common</t>
  </si>
  <si>
    <t>CLCT</t>
  </si>
  <si>
    <t>Collectors Universe</t>
  </si>
  <si>
    <t>Gold</t>
  </si>
  <si>
    <t>CLF</t>
  </si>
  <si>
    <t>Cliff Nat Res_x000D_
Cliffs Natural Reso</t>
  </si>
  <si>
    <t>CLX</t>
  </si>
  <si>
    <t>Clorox Company (The) Common Sto</t>
  </si>
  <si>
    <t>CMA</t>
  </si>
  <si>
    <t>Comerica Incorporated Common St</t>
  </si>
  <si>
    <t>CMCSA</t>
  </si>
  <si>
    <t>Comcast Corporation</t>
  </si>
  <si>
    <t>CME</t>
  </si>
  <si>
    <t>CME Group Inc.</t>
  </si>
  <si>
    <t>CMI</t>
  </si>
  <si>
    <t>Cummins Inc. Common Stock</t>
  </si>
  <si>
    <t>CMS</t>
  </si>
  <si>
    <t>CMS Energy Corporation Common S</t>
  </si>
  <si>
    <t>CNP</t>
  </si>
  <si>
    <t>CenterPoint Energy, Inc (Holdin</t>
  </si>
  <si>
    <t>CNQ</t>
  </si>
  <si>
    <t>CNS</t>
  </si>
  <si>
    <t>Cohen &amp; Steers, Inc.  </t>
  </si>
  <si>
    <t>CNX</t>
  </si>
  <si>
    <t>CONSOL Energy Inc. Common Stock</t>
  </si>
  <si>
    <t>COG</t>
  </si>
  <si>
    <t>Cabot Oil &amp; Gas Corporation Com</t>
  </si>
  <si>
    <t>COH</t>
  </si>
  <si>
    <t>Coach, Inc. Common Stock</t>
  </si>
  <si>
    <t>COHU</t>
  </si>
  <si>
    <t>Cohu, Inc.</t>
  </si>
  <si>
    <t>COO</t>
  </si>
  <si>
    <t>Cooper Industries, plc (Irelan</t>
  </si>
  <si>
    <t>COT</t>
  </si>
  <si>
    <t>Cott Corporation Common Stock</t>
  </si>
  <si>
    <t>CPB</t>
  </si>
  <si>
    <t>Campbell Soup Company Common St</t>
  </si>
  <si>
    <t>CPHD</t>
  </si>
  <si>
    <t>Cepheid</t>
  </si>
  <si>
    <t>Biotech</t>
  </si>
  <si>
    <t>CPN</t>
  </si>
  <si>
    <t>Calpine</t>
  </si>
  <si>
    <t>CPWR</t>
  </si>
  <si>
    <t>CQB</t>
  </si>
  <si>
    <t>Chiquita Brands International,</t>
  </si>
  <si>
    <t>CRM</t>
  </si>
  <si>
    <t>Salesforce.com Inc Common Stock</t>
  </si>
  <si>
    <t>CRMT</t>
  </si>
  <si>
    <t>America's Car-Mart, Inc.</t>
  </si>
  <si>
    <t>CRRC</t>
  </si>
  <si>
    <t>Courier Corporation</t>
  </si>
  <si>
    <t>China Ritar Power Corp.</t>
  </si>
  <si>
    <t>Industrial Electrical Equipment</t>
  </si>
  <si>
    <t>CRUS</t>
  </si>
  <si>
    <t>CS</t>
  </si>
  <si>
    <t>Credit Suisse Group American De</t>
  </si>
  <si>
    <t>CSCO</t>
  </si>
  <si>
    <t>Canadian Solar Inc.</t>
  </si>
  <si>
    <t>Semiconductor - Specialized</t>
  </si>
  <si>
    <t>CSX</t>
  </si>
  <si>
    <t>CSX Corporation Common Stock</t>
  </si>
  <si>
    <t>CTB</t>
  </si>
  <si>
    <t>Cooper Tire &amp; Rubber Company  </t>
  </si>
  <si>
    <t>CTCM</t>
  </si>
  <si>
    <t>CTC Media, Inc.  </t>
  </si>
  <si>
    <t>CTIC</t>
  </si>
  <si>
    <t>Cell Therapeutics, Inc.</t>
  </si>
  <si>
    <t>CenturyLink, Inc. Common Stock</t>
  </si>
  <si>
    <t>CTRP</t>
  </si>
  <si>
    <t>CTRX</t>
  </si>
  <si>
    <t>Health Sol</t>
  </si>
  <si>
    <t>Healthcare</t>
  </si>
  <si>
    <t>CTS</t>
  </si>
  <si>
    <t>CTS Corporation Common Stock</t>
  </si>
  <si>
    <t>CTSH</t>
  </si>
  <si>
    <t>CTXS</t>
  </si>
  <si>
    <t>Citrix Systems, Inc.</t>
  </si>
  <si>
    <t>CUB</t>
  </si>
  <si>
    <t>CURE</t>
  </si>
  <si>
    <t>Direxion Daily Healthcare Bull 3X Shares</t>
  </si>
  <si>
    <t>ETF-Healthcare</t>
  </si>
  <si>
    <t>CVC</t>
  </si>
  <si>
    <t>Cablevision Systems Corporation</t>
  </si>
  <si>
    <t>CVI</t>
  </si>
  <si>
    <t>CVR Energy</t>
  </si>
  <si>
    <t>CVOL</t>
  </si>
  <si>
    <t>C-Tracks Citi Volatility Index TR ETN</t>
  </si>
  <si>
    <t>CVTI</t>
  </si>
  <si>
    <t>Covenant Transportation Group,</t>
  </si>
  <si>
    <t>CXO</t>
  </si>
  <si>
    <t>Concho Resources Inc. Common St</t>
  </si>
  <si>
    <t>CY</t>
  </si>
  <si>
    <t>Cypress Semicond</t>
  </si>
  <si>
    <t>CYCC</t>
  </si>
  <si>
    <t>Cyclacel Pharmaceuticals, Inc.</t>
  </si>
  <si>
    <t>CYD</t>
  </si>
  <si>
    <t>China Yuchai International Limited  </t>
  </si>
  <si>
    <t>CYH</t>
  </si>
  <si>
    <t>Community Health Systems, Inc.</t>
  </si>
  <si>
    <t>BUY-Growth $25</t>
  </si>
  <si>
    <t>D</t>
  </si>
  <si>
    <t>Dominion Resources, Inc. Common</t>
  </si>
  <si>
    <t>DAC</t>
  </si>
  <si>
    <t>Danos Shipping Corp</t>
  </si>
  <si>
    <t>DAVE</t>
  </si>
  <si>
    <t>Famous Dave's of America, Inc.  </t>
  </si>
  <si>
    <t>PowerShares DB Agriculture</t>
  </si>
  <si>
    <t>ETF-Agro</t>
  </si>
  <si>
    <t>DD</t>
  </si>
  <si>
    <t>Du pont</t>
  </si>
  <si>
    <t>Deere &amp; Company Common Stock</t>
  </si>
  <si>
    <t>DEST</t>
  </si>
  <si>
    <t>Destination Maternity Corporati</t>
  </si>
  <si>
    <t>DG</t>
  </si>
  <si>
    <t>Dollor General</t>
  </si>
  <si>
    <t>BUY - at $47</t>
  </si>
  <si>
    <t>DGP</t>
  </si>
  <si>
    <t>Gold 2X</t>
  </si>
  <si>
    <t>ETF-Gold</t>
  </si>
  <si>
    <t>DGX</t>
  </si>
  <si>
    <t>Quest Diagnostics Incorporated</t>
  </si>
  <si>
    <t>DHI</t>
  </si>
  <si>
    <t>D.R. Horton, Inc. Common Stock</t>
  </si>
  <si>
    <t>DHR</t>
  </si>
  <si>
    <t>Danaher Corporation Common Stoc</t>
  </si>
  <si>
    <t>DIG</t>
  </si>
  <si>
    <t>ProShares Ultra Oil &amp; Gas</t>
  </si>
  <si>
    <t>DIN</t>
  </si>
  <si>
    <t>DineEquity, Inc Common Stock</t>
  </si>
  <si>
    <t>DIOD</t>
  </si>
  <si>
    <t>Diodes Incorporated</t>
  </si>
  <si>
    <t>DIS</t>
  </si>
  <si>
    <t>Disney</t>
  </si>
  <si>
    <t>DKS</t>
  </si>
  <si>
    <t>Dick's Sporting Goods Inc Commo</t>
  </si>
  <si>
    <t>DLN</t>
  </si>
  <si>
    <t>WisdonTree Large Cap Dividend Fund</t>
  </si>
  <si>
    <t>ETF-Dividend</t>
  </si>
  <si>
    <t>DLX</t>
  </si>
  <si>
    <t>Deluxe Corporation Common Stock</t>
  </si>
  <si>
    <t>DNB</t>
  </si>
  <si>
    <t>Dun &amp; Bradstreet Corporation (T</t>
  </si>
  <si>
    <t>DNDN</t>
  </si>
  <si>
    <t>Dendreon Corporation</t>
  </si>
  <si>
    <t>DNKN</t>
  </si>
  <si>
    <t>Dunkin</t>
  </si>
  <si>
    <t>DNR</t>
  </si>
  <si>
    <t>Denbury Resources, Inc. ( Holdi</t>
  </si>
  <si>
    <t>DO</t>
  </si>
  <si>
    <t>Diamond Offshore Drilling, Inc.</t>
  </si>
  <si>
    <t>DOG</t>
  </si>
  <si>
    <t>DOW Short</t>
  </si>
  <si>
    <t>ETF</t>
  </si>
  <si>
    <t>DOV</t>
  </si>
  <si>
    <t>Dover Corporation Common Stock</t>
  </si>
  <si>
    <t>DOW</t>
  </si>
  <si>
    <t>Dow Chemical Company (The) Comm</t>
  </si>
  <si>
    <t>DPK</t>
  </si>
  <si>
    <t>Direxion Daily Dev Mkts Bear 3X Shrs</t>
  </si>
  <si>
    <t>ETF-Leveraged Equity</t>
  </si>
  <si>
    <t>DPS</t>
  </si>
  <si>
    <t>Dr Pepper Snapple Group, Inc Dr</t>
  </si>
  <si>
    <t>DPU</t>
  </si>
  <si>
    <t>PowerShares DB Commodity Long ETN</t>
  </si>
  <si>
    <t>DRI</t>
  </si>
  <si>
    <t>Darden Restaurants, Inc. Common</t>
  </si>
  <si>
    <t>DRIV</t>
  </si>
  <si>
    <t>Digital river</t>
  </si>
  <si>
    <t>DRN</t>
  </si>
  <si>
    <t>Direxion Daily Real Estate Bull 3X Shrs</t>
  </si>
  <si>
    <t>ETF-Real estate</t>
  </si>
  <si>
    <t>DRV</t>
  </si>
  <si>
    <t>Direxion Daily Real Estate Bear 3X Shrs</t>
  </si>
  <si>
    <t>DRW</t>
  </si>
  <si>
    <t>WisdomTree Global ex-US Real Estate</t>
  </si>
  <si>
    <t>DRYS</t>
  </si>
  <si>
    <t>DTE</t>
  </si>
  <si>
    <t>DTE Energy Company Common Stock</t>
  </si>
  <si>
    <t>DTO</t>
  </si>
  <si>
    <t>PowerShares DB Crude Oil Dble Short ETN</t>
  </si>
  <si>
    <t>DUG</t>
  </si>
  <si>
    <t>ProShares UltraShort Oil &amp; Gas</t>
  </si>
  <si>
    <t>DV</t>
  </si>
  <si>
    <t>DeVry Inc. Common Stock</t>
  </si>
  <si>
    <t>DVN</t>
  </si>
  <si>
    <t>Devon Energy Corporation Common</t>
  </si>
  <si>
    <t>DVY</t>
  </si>
  <si>
    <t>iShares Dow Jones Select Dividend Index</t>
  </si>
  <si>
    <t>DW</t>
  </si>
  <si>
    <t>Drew Industries Incorporated Co</t>
  </si>
  <si>
    <t>DWTI</t>
  </si>
  <si>
    <t>VelocityShares 3x Inverse Crude ETN</t>
  </si>
  <si>
    <t>ETF-Trading-Inverse Commodities</t>
  </si>
  <si>
    <t>DXR</t>
  </si>
  <si>
    <t>Daxor Medical Supplies</t>
  </si>
  <si>
    <t>DY</t>
  </si>
  <si>
    <t>Dycom Industries, Inc. Common S</t>
  </si>
  <si>
    <t>DZK</t>
  </si>
  <si>
    <t>Direxion Daily Dev Mkts Bull 3X Shrs</t>
  </si>
  <si>
    <t>ETF-Developed</t>
  </si>
  <si>
    <t>DZZ</t>
  </si>
  <si>
    <t>PowerShares DB Gold Double Short ETN</t>
  </si>
  <si>
    <t>EBF</t>
  </si>
  <si>
    <t>Ennis, Inc. Common Stock</t>
  </si>
  <si>
    <t>EBIX</t>
  </si>
  <si>
    <t>ECPG</t>
  </si>
  <si>
    <t>Encore Capital Group Inc</t>
  </si>
  <si>
    <t>ED</t>
  </si>
  <si>
    <t>Consolidated Edison, Inc. Commo</t>
  </si>
  <si>
    <t>EDC</t>
  </si>
  <si>
    <t>Direxion Daily Emrg Mkts Bull 3X Shares</t>
  </si>
  <si>
    <t>ETF-Emerging Markets</t>
  </si>
  <si>
    <t>Direxion Daily Emrg Mkts Bear 3X Shares</t>
  </si>
  <si>
    <t>EEFT</t>
  </si>
  <si>
    <t>Euronet Worldwide, Inc.</t>
  </si>
  <si>
    <t>Emerging Mkts</t>
  </si>
  <si>
    <t>EET</t>
  </si>
  <si>
    <t>ProShares Ultra MSCI Emerging Markets</t>
  </si>
  <si>
    <t>ETF-Emerging</t>
  </si>
  <si>
    <t>EEV</t>
  </si>
  <si>
    <t>ProShares UltraShort MSCI Emerging Mkts</t>
  </si>
  <si>
    <t>EFO</t>
  </si>
  <si>
    <t>ProShares Ultra MSCI EAFE</t>
  </si>
  <si>
    <t>Trading-Leveraged Equity</t>
  </si>
  <si>
    <t>EFX</t>
  </si>
  <si>
    <t>Equifax, Inc. Common Stock</t>
  </si>
  <si>
    <t>EGAS</t>
  </si>
  <si>
    <t>Nicor, Inc. Common Stock</t>
  </si>
  <si>
    <t>EIX</t>
  </si>
  <si>
    <t>Edison International Common Sto</t>
  </si>
  <si>
    <t>EL</t>
  </si>
  <si>
    <t>Estee Lauder Companies, Inc. (T</t>
  </si>
  <si>
    <t>EMC</t>
  </si>
  <si>
    <t>EMC Corporation Common Stock</t>
  </si>
  <si>
    <t>EMFN</t>
  </si>
  <si>
    <t>iShares MSCI Emerg Mrkts Financials Idx</t>
  </si>
  <si>
    <t>ETF-Finance</t>
  </si>
  <si>
    <t>EMN</t>
  </si>
  <si>
    <t>Eastman Chemical Company Common</t>
  </si>
  <si>
    <t>EMR</t>
  </si>
  <si>
    <t>Emerson Electric Company Common</t>
  </si>
  <si>
    <t>ENS</t>
  </si>
  <si>
    <t>Enersys Common Stock</t>
  </si>
  <si>
    <t>ENTG</t>
  </si>
  <si>
    <t>Entegris, Inc.</t>
  </si>
  <si>
    <t>Semiconductor Equipment &amp; Materials</t>
  </si>
  <si>
    <t>Entropic Communications, Inc.</t>
  </si>
  <si>
    <t>Semiconductor - Broad Line</t>
  </si>
  <si>
    <t>EOG</t>
  </si>
  <si>
    <t>Entertainment Properties Trust</t>
  </si>
  <si>
    <t>EQIX</t>
  </si>
  <si>
    <t>Equinix, Inc.</t>
  </si>
  <si>
    <t>Direxion Daily Energy Bull 3X Shares</t>
  </si>
  <si>
    <t>ERY</t>
  </si>
  <si>
    <t>Direxion Daily Energy Bear 3X Shares</t>
  </si>
  <si>
    <t>ESC</t>
  </si>
  <si>
    <t>Emeritus Corporation Common Sto</t>
  </si>
  <si>
    <t>ESGR</t>
  </si>
  <si>
    <t>ESL</t>
  </si>
  <si>
    <t>Esterline Technologies Corporat</t>
  </si>
  <si>
    <t>ESR</t>
  </si>
  <si>
    <t>iShares MSCI Emerg Mkts Eastern Eur Idx</t>
  </si>
  <si>
    <t>ESRX</t>
  </si>
  <si>
    <t>ExpressScripts</t>
  </si>
  <si>
    <t>ETFC</t>
  </si>
  <si>
    <t>E*TRADE Financial Corporation</t>
  </si>
  <si>
    <t>ETM</t>
  </si>
  <si>
    <t>Entercom Communications Corpora</t>
  </si>
  <si>
    <t>Broadcasting - Radio</t>
  </si>
  <si>
    <t>ETN</t>
  </si>
  <si>
    <t>Eaton Corporation Common Stock</t>
  </si>
  <si>
    <t>ETR</t>
  </si>
  <si>
    <t>Entergy Corporation Common Stoc</t>
  </si>
  <si>
    <t>EXC</t>
  </si>
  <si>
    <t>Exelon</t>
  </si>
  <si>
    <t>EXK</t>
  </si>
  <si>
    <t>Endeavor Silver Corporation</t>
  </si>
  <si>
    <t>EXPD</t>
  </si>
  <si>
    <t>Expeditors International of Was</t>
  </si>
  <si>
    <t>EXPE</t>
  </si>
  <si>
    <t>Expedia, Inc.</t>
  </si>
  <si>
    <t>EXTR</t>
  </si>
  <si>
    <t>EXXI</t>
  </si>
  <si>
    <t>Energy XXI (Bermuda) Limited</t>
  </si>
  <si>
    <t>EZU</t>
  </si>
  <si>
    <t>iShares MSCI EMU Index</t>
  </si>
  <si>
    <t>FAS</t>
  </si>
  <si>
    <t>Direxion Daily Financial Bull 3X Shares</t>
  </si>
  <si>
    <t>FAST</t>
  </si>
  <si>
    <t>Fastenal Company</t>
  </si>
  <si>
    <t>Direxion Daily Financial Bear 3X Shares</t>
  </si>
  <si>
    <t>FaceBook</t>
  </si>
  <si>
    <t>FCG</t>
  </si>
  <si>
    <t>First Trust ISE-Revere Natural Gas Idx</t>
  </si>
  <si>
    <t>FCS</t>
  </si>
  <si>
    <t>Fairchild Semiconductor International</t>
  </si>
  <si>
    <t>FCX</t>
  </si>
  <si>
    <t>Freeport-McMoRan Copper &amp; Gold,</t>
  </si>
  <si>
    <t>BUY-Growth</t>
  </si>
  <si>
    <t>FDX</t>
  </si>
  <si>
    <t>FedEx Corporation Common Stock</t>
  </si>
  <si>
    <t>FE</t>
  </si>
  <si>
    <t>FirstEnergy Corporation Common</t>
  </si>
  <si>
    <t>FEIC</t>
  </si>
  <si>
    <t>FEI Company</t>
  </si>
  <si>
    <t>FFG</t>
  </si>
  <si>
    <t>FBL Financial Group  </t>
  </si>
  <si>
    <t>FFIV</t>
  </si>
  <si>
    <t>FHN</t>
  </si>
  <si>
    <t>First Horizon National Corporat</t>
  </si>
  <si>
    <t>FII</t>
  </si>
  <si>
    <t>Federated Investors, Inc. Commo</t>
  </si>
  <si>
    <t>FIS</t>
  </si>
  <si>
    <t>Fidelity National Information S</t>
  </si>
  <si>
    <t>FLEX</t>
  </si>
  <si>
    <t>Flextronics International Ltd.</t>
  </si>
  <si>
    <t>Printed Circuit Boards</t>
  </si>
  <si>
    <t>FLR</t>
  </si>
  <si>
    <t>Fluor Corporation Common Stock</t>
  </si>
  <si>
    <t>FLS</t>
  </si>
  <si>
    <t>Flowserve Corporation Common St</t>
  </si>
  <si>
    <t>FLY</t>
  </si>
  <si>
    <t>FMC</t>
  </si>
  <si>
    <t>FMC Corporation Common Stock</t>
  </si>
  <si>
    <t>FOR</t>
  </si>
  <si>
    <t>FOSL</t>
  </si>
  <si>
    <t>Fossil, Inc.</t>
  </si>
  <si>
    <t>FRM</t>
  </si>
  <si>
    <t>Furmanite Corporation Common St</t>
  </si>
  <si>
    <t>FRX</t>
  </si>
  <si>
    <t>Forest Laboratories, Inc. Class</t>
  </si>
  <si>
    <t>FSA</t>
  </si>
  <si>
    <t>FactorShares 2X: TBond Bull/S&amp;P500 Bear</t>
  </si>
  <si>
    <t>First Solar</t>
  </si>
  <si>
    <t>FSM</t>
  </si>
  <si>
    <t>Fortuna Silver Mines</t>
  </si>
  <si>
    <t>FST</t>
  </si>
  <si>
    <t>Forest Oil Corporation Common S</t>
  </si>
  <si>
    <t>FSU</t>
  </si>
  <si>
    <t>FactorShares 2X: S&amp;P500 Bull/USD Bear</t>
  </si>
  <si>
    <t>FTNT</t>
  </si>
  <si>
    <t>Fortinet</t>
  </si>
  <si>
    <t>FTR</t>
  </si>
  <si>
    <t>Frontier Communications Corpora</t>
  </si>
  <si>
    <t>Utility</t>
  </si>
  <si>
    <t>FUN</t>
  </si>
  <si>
    <t>Cedar Fair, L.P. Common Stock</t>
  </si>
  <si>
    <t>FWDI</t>
  </si>
  <si>
    <t>Madrona International ETF</t>
  </si>
  <si>
    <t>ETF-International</t>
  </si>
  <si>
    <t>FWLT</t>
  </si>
  <si>
    <t>Foster Wheeler AG.</t>
  </si>
  <si>
    <t>FXI</t>
  </si>
  <si>
    <t>iShares China Large-Cap</t>
  </si>
  <si>
    <t>ETF-China</t>
  </si>
  <si>
    <t>GAIA</t>
  </si>
  <si>
    <t>Gaiam, Inc.</t>
  </si>
  <si>
    <t>Direxion Daily Nat Gas Rltd Bull 2X Shrs</t>
  </si>
  <si>
    <t>Direxion Daily Nat Gas Rltd Bear 2X Shrs</t>
  </si>
  <si>
    <t>GBX</t>
  </si>
  <si>
    <t>Greenbrier Companies, Inc. (The</t>
  </si>
  <si>
    <t>GCE</t>
  </si>
  <si>
    <t>Claymore CEF GS Connect ETN</t>
  </si>
  <si>
    <t>ETF-Moderate Allocation</t>
  </si>
  <si>
    <t>GCI</t>
  </si>
  <si>
    <t>Gannett Co., Inc. Common Stock</t>
  </si>
  <si>
    <t>GD</t>
  </si>
  <si>
    <t>General Dynamics Corporation Co</t>
  </si>
  <si>
    <t>GDX</t>
  </si>
  <si>
    <t>Market Vectors Gold Miners ETF</t>
  </si>
  <si>
    <t>GDXJ</t>
  </si>
  <si>
    <t>Market Vectors Junior Gold Miners ETF</t>
  </si>
  <si>
    <t>GE</t>
  </si>
  <si>
    <t>GEF</t>
  </si>
  <si>
    <t>Greif Inc. Class A Common Stock</t>
  </si>
  <si>
    <t>GES</t>
  </si>
  <si>
    <t>Guess</t>
  </si>
  <si>
    <t>GFF</t>
  </si>
  <si>
    <t>Griffon Corporation Common Stoc</t>
  </si>
  <si>
    <t>GG</t>
  </si>
  <si>
    <t>Gold ETF</t>
  </si>
  <si>
    <t>GHM</t>
  </si>
  <si>
    <t>Graham Corporation Common Stock</t>
  </si>
  <si>
    <t>Metal Fabrication</t>
  </si>
  <si>
    <t>GIII</t>
  </si>
  <si>
    <t>G-III Apparel Group, LTD.</t>
  </si>
  <si>
    <t>GLD</t>
  </si>
  <si>
    <t>GLDD</t>
  </si>
  <si>
    <t>Great Lakes Dredge &amp; Dock Corpo</t>
  </si>
  <si>
    <t>Heavy Construction</t>
  </si>
  <si>
    <t>GLF</t>
  </si>
  <si>
    <t>GulfMark Offshore</t>
  </si>
  <si>
    <t>Proshares Short Gold</t>
  </si>
  <si>
    <t>GLPW</t>
  </si>
  <si>
    <t>Global Power Equipment Group In</t>
  </si>
  <si>
    <t>GLT</t>
  </si>
  <si>
    <t>Glatfelter Common Stock</t>
  </si>
  <si>
    <t>GLW</t>
  </si>
  <si>
    <t>Corning Incorporated Common Sto</t>
  </si>
  <si>
    <t>GM</t>
  </si>
  <si>
    <t>General Motors</t>
  </si>
  <si>
    <t>GMCR</t>
  </si>
  <si>
    <t>Green Mt Coffee</t>
  </si>
  <si>
    <t>GMK</t>
  </si>
  <si>
    <t>GRUMA, S.A.B de C.V. Common Sto</t>
  </si>
  <si>
    <t>Processed &amp; Packaged Goods</t>
  </si>
  <si>
    <t>GMT</t>
  </si>
  <si>
    <t>GNTX</t>
  </si>
  <si>
    <t>Gentex Corporation</t>
  </si>
  <si>
    <t>GNW</t>
  </si>
  <si>
    <t>Genworth Financial Inc Common S</t>
  </si>
  <si>
    <t>GOL</t>
  </si>
  <si>
    <t>Gol Linhas Aereas Inteligentes</t>
  </si>
  <si>
    <t>GPC</t>
  </si>
  <si>
    <t>Genuine Parts Company Common St</t>
  </si>
  <si>
    <t>GPK</t>
  </si>
  <si>
    <t>Graphic Packaging Holding Compa</t>
  </si>
  <si>
    <t>Packaging &amp; Containers</t>
  </si>
  <si>
    <t>GPOR</t>
  </si>
  <si>
    <t>Gulfport Energy Corporation</t>
  </si>
  <si>
    <t>Independent Oil &amp; Gas</t>
  </si>
  <si>
    <t>GRA</t>
  </si>
  <si>
    <t>W.R. Grace &amp; Company Common Sto</t>
  </si>
  <si>
    <t>GRN</t>
  </si>
  <si>
    <t>iPath Global Carbon ETN</t>
  </si>
  <si>
    <t>GROW</t>
  </si>
  <si>
    <t>US Global Investors</t>
  </si>
  <si>
    <t>Groupon</t>
  </si>
  <si>
    <t>GSBC</t>
  </si>
  <si>
    <t>Great Southern Bancorp</t>
  </si>
  <si>
    <t>GTAT</t>
  </si>
  <si>
    <t>GT Solar International, Inc.</t>
  </si>
  <si>
    <t>GTI</t>
  </si>
  <si>
    <t>GTIV</t>
  </si>
  <si>
    <t>Gentiva Health Services, Inc.</t>
  </si>
  <si>
    <t>HealthCare</t>
  </si>
  <si>
    <t>GURE</t>
  </si>
  <si>
    <t>Gulf Resources, Inc.</t>
  </si>
  <si>
    <t>GWR</t>
  </si>
  <si>
    <t>Genesee &amp; Wyoming Inc. Class A</t>
  </si>
  <si>
    <t>GWW</t>
  </si>
  <si>
    <t>W.W. Grainger, Inc. Common Stoc</t>
  </si>
  <si>
    <t>GY</t>
  </si>
  <si>
    <t>GenCorp Inc. Common Stock</t>
  </si>
  <si>
    <t>HAL</t>
  </si>
  <si>
    <t>Halliburton Company Common Stoc</t>
  </si>
  <si>
    <t>HAR</t>
  </si>
  <si>
    <t>Harman International Industries</t>
  </si>
  <si>
    <t>HAS</t>
  </si>
  <si>
    <t>Hasbro, Inc. Common Stock</t>
  </si>
  <si>
    <t>HBAN</t>
  </si>
  <si>
    <t>Huntington Bancshares Incorpora</t>
  </si>
  <si>
    <t>HCBK</t>
  </si>
  <si>
    <t>Hudson City Bancorp, Inc.</t>
  </si>
  <si>
    <t>HCI</t>
  </si>
  <si>
    <t>Homeowners Choice</t>
  </si>
  <si>
    <t>HCN</t>
  </si>
  <si>
    <t>Health Care REIT, Inc. Common S</t>
  </si>
  <si>
    <t>HCP</t>
  </si>
  <si>
    <t>HD</t>
  </si>
  <si>
    <t>home depot</t>
  </si>
  <si>
    <t>HDFCBANK(HDB)</t>
  </si>
  <si>
    <t>HF</t>
  </si>
  <si>
    <t>HFF, Inc. Common Stock, Class A</t>
  </si>
  <si>
    <t>Mortgage Investment</t>
  </si>
  <si>
    <t>HGG</t>
  </si>
  <si>
    <t>HHGregg, Inc. Common Stock</t>
  </si>
  <si>
    <t>HIG</t>
  </si>
  <si>
    <t>Hartford Financial Services Gro</t>
  </si>
  <si>
    <t>HL</t>
  </si>
  <si>
    <t>HLF</t>
  </si>
  <si>
    <t>Herbalife Ltd. Common Stock</t>
  </si>
  <si>
    <t>HLS</t>
  </si>
  <si>
    <t>HLX</t>
  </si>
  <si>
    <t>Helix Energy Solutions Group, I</t>
  </si>
  <si>
    <t>HON</t>
  </si>
  <si>
    <t>Honeywell International Inc. Co</t>
  </si>
  <si>
    <t>HOT</t>
  </si>
  <si>
    <t>Starwood Hotels &amp; Resorts World</t>
  </si>
  <si>
    <t>HPQ</t>
  </si>
  <si>
    <t>HP</t>
  </si>
  <si>
    <t>HPT</t>
  </si>
  <si>
    <t>HRB</t>
  </si>
  <si>
    <t>H&amp;R Block, Inc. Common Stock</t>
  </si>
  <si>
    <t>HRS</t>
  </si>
  <si>
    <t>Harris Corporation Common Stock</t>
  </si>
  <si>
    <t>HSP</t>
  </si>
  <si>
    <t>Hospira Inc</t>
  </si>
  <si>
    <t>HST</t>
  </si>
  <si>
    <t>Host Hotels &amp; Resorts, Inc. Com</t>
  </si>
  <si>
    <t>HSTM</t>
  </si>
  <si>
    <t>Healthstream</t>
  </si>
  <si>
    <t>HTZ</t>
  </si>
  <si>
    <t>Hertz Global Holdings, Inc Comm</t>
  </si>
  <si>
    <t>HUN</t>
  </si>
  <si>
    <t>Huntsman</t>
  </si>
  <si>
    <t>HWCC</t>
  </si>
  <si>
    <t>Houston Wire &amp; Cable Company</t>
  </si>
  <si>
    <t>HYG</t>
  </si>
  <si>
    <t>High Yield Corporate Bd</t>
  </si>
  <si>
    <t>HZO</t>
  </si>
  <si>
    <t>MarineMax, Inc. Common Stock</t>
  </si>
  <si>
    <t>IAG</t>
  </si>
  <si>
    <t>IAU</t>
  </si>
  <si>
    <t>iShares Gold Trust</t>
  </si>
  <si>
    <t>IBA</t>
  </si>
  <si>
    <t>Industrias Bachoco, S.A.B. de C</t>
  </si>
  <si>
    <t>ICICI</t>
  </si>
  <si>
    <t>ICA</t>
  </si>
  <si>
    <t>Empresas Ica Soc Contrladora Co</t>
  </si>
  <si>
    <t>IDCC</t>
  </si>
  <si>
    <t>IDSA</t>
  </si>
  <si>
    <t>Industrial Services of America,</t>
  </si>
  <si>
    <t>IFN</t>
  </si>
  <si>
    <t>India Fund</t>
  </si>
  <si>
    <t>IGT</t>
  </si>
  <si>
    <t>International Game Technology C</t>
  </si>
  <si>
    <t>I Gate</t>
  </si>
  <si>
    <t>IIF</t>
  </si>
  <si>
    <t>Morgan Stanley India Investment Fund, Inc</t>
  </si>
  <si>
    <t>IIVI</t>
  </si>
  <si>
    <t>II-VI Incorporated</t>
  </si>
  <si>
    <t>ILF</t>
  </si>
  <si>
    <t>iShares S&amp;P Latin America 40 Index (ETF)  </t>
  </si>
  <si>
    <t>IM</t>
  </si>
  <si>
    <t>Ingram Micro Inc. Common Stock</t>
  </si>
  <si>
    <t>IMH</t>
  </si>
  <si>
    <t>Impac Mortgage Holdings, Inc. C</t>
  </si>
  <si>
    <t>IMKTA</t>
  </si>
  <si>
    <t>Ingles Markets, Incorporated</t>
  </si>
  <si>
    <t>IMMR</t>
  </si>
  <si>
    <t>Immersion Corp</t>
  </si>
  <si>
    <t>INDL</t>
  </si>
  <si>
    <t>Direxion Daily India Bull 2X Shares</t>
  </si>
  <si>
    <t>ETF-India</t>
  </si>
  <si>
    <t>INFY</t>
  </si>
  <si>
    <t>INFOSYSTECH.(INFY)</t>
  </si>
  <si>
    <t>INTL</t>
  </si>
  <si>
    <t>International Assets Holding Co</t>
  </si>
  <si>
    <t>INTU</t>
  </si>
  <si>
    <t>Intuit Inc.</t>
  </si>
  <si>
    <t>IO</t>
  </si>
  <si>
    <t>Ion Geophysical Corporation Com</t>
  </si>
  <si>
    <t>Scientific &amp; Technical Instruments</t>
  </si>
  <si>
    <t>IOIL</t>
  </si>
  <si>
    <t>IQ Global Oil Small Cap Equity ETF</t>
  </si>
  <si>
    <t>IP</t>
  </si>
  <si>
    <t>International Paper</t>
  </si>
  <si>
    <t>IPCM</t>
  </si>
  <si>
    <t>IPC The Hospitalist Company, In</t>
  </si>
  <si>
    <t>IPG</t>
  </si>
  <si>
    <t>Interpublic Group of Companies,</t>
  </si>
  <si>
    <t>IPHS</t>
  </si>
  <si>
    <t>IRM</t>
  </si>
  <si>
    <t>Iron Mountain Incorporated (Del</t>
  </si>
  <si>
    <t>IRS</t>
  </si>
  <si>
    <t>IRSA Inversiones Y Representaci</t>
  </si>
  <si>
    <t>ITW</t>
  </si>
  <si>
    <t>Illinois Tool Works Inc. Common</t>
  </si>
  <si>
    <t>REIT</t>
  </si>
  <si>
    <t>IVZ</t>
  </si>
  <si>
    <t>iShares Russell 1000 Growth Index</t>
  </si>
  <si>
    <t>ETF-Russell2000</t>
  </si>
  <si>
    <t>iShares Russell 2000 Index (IWM)</t>
  </si>
  <si>
    <t>IX</t>
  </si>
  <si>
    <t>Orix Corp Ads Common Stock</t>
  </si>
  <si>
    <t>IXG</t>
  </si>
  <si>
    <t>iShares S&amp;P Global Financials Sect.(ETF)  </t>
  </si>
  <si>
    <t>IYC</t>
  </si>
  <si>
    <t>iShares Dow Jones U.S. Consumer</t>
  </si>
  <si>
    <t>IYF</t>
  </si>
  <si>
    <t>iShares U.S. Financials ETF</t>
  </si>
  <si>
    <t>IYG</t>
  </si>
  <si>
    <t>iShares Dow Jones US Financial Svc.(ETF)  </t>
  </si>
  <si>
    <t>IYT</t>
  </si>
  <si>
    <t>iShares Dow Jones Transportation Average Index Fun</t>
  </si>
  <si>
    <t>ETF-Transport</t>
  </si>
  <si>
    <t>IYW</t>
  </si>
  <si>
    <t>iShares U.S. Technolgy</t>
  </si>
  <si>
    <t>JAH</t>
  </si>
  <si>
    <t>Jarden Corporation Common Stock</t>
  </si>
  <si>
    <t>JCI</t>
  </si>
  <si>
    <t>Johnson Controls, Inc. Common S</t>
  </si>
  <si>
    <t>JCP</t>
  </si>
  <si>
    <t>J.C. Penney Company, Inc. Holdi</t>
  </si>
  <si>
    <t>JDSU</t>
  </si>
  <si>
    <t>JDS Uniphase Corporation</t>
  </si>
  <si>
    <t>JEC</t>
  </si>
  <si>
    <t>Jacobs Engineering Group Inc. C</t>
  </si>
  <si>
    <t>JHX</t>
  </si>
  <si>
    <t>James Hardie Industries SE NV A</t>
  </si>
  <si>
    <t>PATH DOW JONES-UBS GRAINS ETF</t>
  </si>
  <si>
    <t>JNK</t>
  </si>
  <si>
    <t>SPDR Barclay‟s Capital High Yield Bond Fund</t>
  </si>
  <si>
    <t>ETF-High Yield</t>
  </si>
  <si>
    <t>BUY-Div</t>
  </si>
  <si>
    <t>JNPR</t>
  </si>
  <si>
    <t>Juniper Networks, Inc. Common S</t>
  </si>
  <si>
    <t>JNS</t>
  </si>
  <si>
    <t>Janus Capital Group, Inc. Cmn S</t>
  </si>
  <si>
    <t>JRCC</t>
  </si>
  <si>
    <t>James River Coal Company</t>
  </si>
  <si>
    <t>JRJC</t>
  </si>
  <si>
    <t>JST</t>
  </si>
  <si>
    <t>Jinpan International Limited</t>
  </si>
  <si>
    <t>JVA</t>
  </si>
  <si>
    <t>some coffee thing</t>
  </si>
  <si>
    <t>K</t>
  </si>
  <si>
    <t>Kellogg Company Common Stock</t>
  </si>
  <si>
    <t>KAI</t>
  </si>
  <si>
    <t>Kadant Inc Common Stock</t>
  </si>
  <si>
    <t>KAMN</t>
  </si>
  <si>
    <t>Kaman Corporation</t>
  </si>
  <si>
    <t>KB</t>
  </si>
  <si>
    <t>KBR</t>
  </si>
  <si>
    <t>KBR, Inc. Common Stock</t>
  </si>
  <si>
    <t>KEG</t>
  </si>
  <si>
    <t>Key Energy Services, Inc. Commo</t>
  </si>
  <si>
    <t>KEY</t>
  </si>
  <si>
    <t>KeyCorp Common Stock</t>
  </si>
  <si>
    <t>KFRC</t>
  </si>
  <si>
    <t>Kforce, Inc.</t>
  </si>
  <si>
    <t>KFY</t>
  </si>
  <si>
    <t>Korn/Ferry International Common</t>
  </si>
  <si>
    <t>KIM</t>
  </si>
  <si>
    <t>Kimco Realty Corporation Common</t>
  </si>
  <si>
    <t>KIRK</t>
  </si>
  <si>
    <t>Kirkland's, Inc.</t>
  </si>
  <si>
    <t>KKD</t>
  </si>
  <si>
    <t>Krispy Kreme Doughnuts, Inc. Co</t>
  </si>
  <si>
    <t>ATT</t>
  </si>
  <si>
    <t>KLAC</t>
  </si>
  <si>
    <t>KLA-Tencor Corporation</t>
  </si>
  <si>
    <t>Kulicke and Soffa Industries, I</t>
  </si>
  <si>
    <t>KMB</t>
  </si>
  <si>
    <t>Kimberly-Clark Corporation Comm</t>
  </si>
  <si>
    <t>KMP</t>
  </si>
  <si>
    <t>Kinder Morgan Energy Partners</t>
  </si>
  <si>
    <t>KMX</t>
  </si>
  <si>
    <t>CarMax</t>
  </si>
  <si>
    <t>KNDI</t>
  </si>
  <si>
    <t>Kandi Technolgies, Corp.</t>
  </si>
  <si>
    <t>Trucks &amp; Other Vehicles</t>
  </si>
  <si>
    <t>KNL</t>
  </si>
  <si>
    <t>Knoll, Inc. Common Stock</t>
  </si>
  <si>
    <t>KOLD</t>
  </si>
  <si>
    <t>ProShares UltraShort DJ-UBS Natural Gas</t>
  </si>
  <si>
    <t>KOP</t>
  </si>
  <si>
    <t>KRU</t>
  </si>
  <si>
    <t>ProShares Ultra KBW Regional Banking</t>
  </si>
  <si>
    <t>KS</t>
  </si>
  <si>
    <t>KapStone Paper and Packaging Co</t>
  </si>
  <si>
    <t>KSU</t>
  </si>
  <si>
    <t>Kansas City Southern Common Sto</t>
  </si>
  <si>
    <t>KTOS</t>
  </si>
  <si>
    <t>Kratos Defense &amp; Security Solut</t>
  </si>
  <si>
    <t>KUBTY</t>
  </si>
  <si>
    <t>Kubota Corporation Common Stock</t>
  </si>
  <si>
    <t>KWR</t>
  </si>
  <si>
    <t>Quaker Chemical Corporation Com</t>
  </si>
  <si>
    <t>KWT</t>
  </si>
  <si>
    <t>Market Vectors Solar Energy ETF</t>
  </si>
  <si>
    <t>KYO</t>
  </si>
  <si>
    <t>Kyocera Corporation Common Stoc</t>
  </si>
  <si>
    <t>L</t>
  </si>
  <si>
    <t>Loews Corporation Common Stock</t>
  </si>
  <si>
    <t>LAZ</t>
  </si>
  <si>
    <t>Lazard</t>
  </si>
  <si>
    <t>LBND</t>
  </si>
  <si>
    <t>PowerShares DB 3x Lng 25+ Yr Trsy Bd ETN</t>
  </si>
  <si>
    <t>ETF-Treasury</t>
  </si>
  <si>
    <t>LBTYA</t>
  </si>
  <si>
    <t>Liberty Global, Inc.</t>
  </si>
  <si>
    <t>LBY</t>
  </si>
  <si>
    <t>Libbey, Inc. Common Stock</t>
  </si>
  <si>
    <t>Housewares &amp; Accessories</t>
  </si>
  <si>
    <t>LCUT</t>
  </si>
  <si>
    <t>Lifetime Brands, Inc.</t>
  </si>
  <si>
    <t>LEG</t>
  </si>
  <si>
    <t>Leggett &amp; Platt, Incorporated C</t>
  </si>
  <si>
    <t>LEN</t>
  </si>
  <si>
    <t>Lennar Corporation Class A Comm</t>
  </si>
  <si>
    <t>LFUS</t>
  </si>
  <si>
    <t>Littelfuse, Inc.</t>
  </si>
  <si>
    <t>EGShares Basic Materials GEMS ETF</t>
  </si>
  <si>
    <t>LIFE</t>
  </si>
  <si>
    <t>Life Technologies Corporation</t>
  </si>
  <si>
    <t>LIOX</t>
  </si>
  <si>
    <t>Lionbridge Technologies, Inc.</t>
  </si>
  <si>
    <t>Lihua International Inc.</t>
  </si>
  <si>
    <t>Raw Materials</t>
  </si>
  <si>
    <t>LLL</t>
  </si>
  <si>
    <t>L-3 Communications Holdings, In</t>
  </si>
  <si>
    <t>LLTC</t>
  </si>
  <si>
    <t>Linear Technology Corporation</t>
  </si>
  <si>
    <t>LM</t>
  </si>
  <si>
    <t>Legg Mason, Inc. Common Stock</t>
  </si>
  <si>
    <t>LMCA</t>
  </si>
  <si>
    <t>LNC</t>
  </si>
  <si>
    <t>Lincoln National Corporation Co</t>
  </si>
  <si>
    <t>LNKD</t>
  </si>
  <si>
    <t>Linkedin</t>
  </si>
  <si>
    <t>LOW</t>
  </si>
  <si>
    <t>Lowe's Companies, Inc. Common S</t>
  </si>
  <si>
    <t>LQDT</t>
  </si>
  <si>
    <t>Liquidity Services, Inc.</t>
  </si>
  <si>
    <t>LSI</t>
  </si>
  <si>
    <t>LSI Corporation Common Stock</t>
  </si>
  <si>
    <t>LTL</t>
  </si>
  <si>
    <t>ProShares Ultra Telecommunications</t>
  </si>
  <si>
    <t>LTXC</t>
  </si>
  <si>
    <t>LTX-Credence Corporation</t>
  </si>
  <si>
    <t>LUK</t>
  </si>
  <si>
    <t>Leucadia National</t>
  </si>
  <si>
    <t>LULU</t>
  </si>
  <si>
    <t>LUX</t>
  </si>
  <si>
    <t>Luxottica Group, S.p.A. Common</t>
  </si>
  <si>
    <t>LVS</t>
  </si>
  <si>
    <t>Las Vegas Sands</t>
  </si>
  <si>
    <t>Lexmark International, Inc. Com</t>
  </si>
  <si>
    <t>LXU</t>
  </si>
  <si>
    <t>LSB Industries, Inc. Common Sto</t>
  </si>
  <si>
    <t>LZB</t>
  </si>
  <si>
    <t>La-Z-Boy Incorporated Common St</t>
  </si>
  <si>
    <t>Home Furnishings &amp; Fixtures</t>
  </si>
  <si>
    <t>MAN</t>
  </si>
  <si>
    <t>Manpower Inc Common Stock</t>
  </si>
  <si>
    <t>MAR</t>
  </si>
  <si>
    <t>Marriot International Common St</t>
  </si>
  <si>
    <t>MAS</t>
  </si>
  <si>
    <t>Masco Corporation Common Stock</t>
  </si>
  <si>
    <t>MAT</t>
  </si>
  <si>
    <t>Mattel, Inc.</t>
  </si>
  <si>
    <t>Direxion Daily Basic Matls Bull 3X Shrs</t>
  </si>
  <si>
    <t>MCF</t>
  </si>
  <si>
    <t>Contango Oil</t>
  </si>
  <si>
    <t>MCHP</t>
  </si>
  <si>
    <t>Microchip Technology Incorporat</t>
  </si>
  <si>
    <t>MCK</t>
  </si>
  <si>
    <t>McKesson Corporation Common Sto</t>
  </si>
  <si>
    <t>BUY-Dividends/Growth</t>
  </si>
  <si>
    <t>MCO</t>
  </si>
  <si>
    <t>Moody's Corporation Common Stoc</t>
  </si>
  <si>
    <t>MCP</t>
  </si>
  <si>
    <t>MCS</t>
  </si>
  <si>
    <t>Marcus Corporation (The) Common</t>
  </si>
  <si>
    <t>MDCI</t>
  </si>
  <si>
    <t>Medical Action Industries  </t>
  </si>
  <si>
    <t>MDP</t>
  </si>
  <si>
    <t>Meredith Corporation Common Sto</t>
  </si>
  <si>
    <t>MDR</t>
  </si>
  <si>
    <t>McDermott International, Inc. C</t>
  </si>
  <si>
    <t>MDRX</t>
  </si>
  <si>
    <t>Allscripts Healthcare Solutions</t>
  </si>
  <si>
    <t>MDSO</t>
  </si>
  <si>
    <t>Medidata Sol</t>
  </si>
  <si>
    <t>MDU</t>
  </si>
  <si>
    <t>MDU Resources Group, Inc. Commo</t>
  </si>
  <si>
    <t>MDY</t>
  </si>
  <si>
    <t>SPDR S&amp;P 400 MidCap Trust</t>
  </si>
  <si>
    <t>ETF-MidCap</t>
  </si>
  <si>
    <t>MEA</t>
  </si>
  <si>
    <t>Metalco</t>
  </si>
  <si>
    <t>MEAS</t>
  </si>
  <si>
    <t>Measurement Specialties, Inc.</t>
  </si>
  <si>
    <t>MEI</t>
  </si>
  <si>
    <t>Methode Electronics, Inc. Commo</t>
  </si>
  <si>
    <t>MEIP</t>
  </si>
  <si>
    <t>Marshall Edwards, Inc.</t>
  </si>
  <si>
    <t>MELI</t>
  </si>
  <si>
    <t>MET</t>
  </si>
  <si>
    <t>MetLife, Inc. Common Stock</t>
  </si>
  <si>
    <t>MFC</t>
  </si>
  <si>
    <t>Manulife Financial Corporation (USA)  </t>
  </si>
  <si>
    <t>MFG</t>
  </si>
  <si>
    <t>Mizuho Financial Group, Inc. Sp</t>
  </si>
  <si>
    <t>MG</t>
  </si>
  <si>
    <t>Mistras</t>
  </si>
  <si>
    <t>MGT</t>
  </si>
  <si>
    <t>MGT Capital Investments Inc Com</t>
  </si>
  <si>
    <t>Healthcare Information Services</t>
  </si>
  <si>
    <t>MIC</t>
  </si>
  <si>
    <t>Macquarie Infrastructure Compan</t>
  </si>
  <si>
    <t>MJN</t>
  </si>
  <si>
    <t>Mead Johnson Nutrition Company</t>
  </si>
  <si>
    <t>MKSI</t>
  </si>
  <si>
    <t>MKS Instruments, Inc.</t>
  </si>
  <si>
    <t>MLNK</t>
  </si>
  <si>
    <t>ModusLink Global Solutions, Inc</t>
  </si>
  <si>
    <t>Internet Software &amp; Services</t>
  </si>
  <si>
    <t>MMC</t>
  </si>
  <si>
    <t>Marsh &amp; McLennan Companies, Inc</t>
  </si>
  <si>
    <t>MMM</t>
  </si>
  <si>
    <t>3M</t>
  </si>
  <si>
    <t>MNST</t>
  </si>
  <si>
    <t>Monster Beverage Corporation</t>
  </si>
  <si>
    <t>MOD</t>
  </si>
  <si>
    <t>Modine Manufacturing Company Co</t>
  </si>
  <si>
    <t>Auto Parts</t>
  </si>
  <si>
    <t>MOLX</t>
  </si>
  <si>
    <t>Molex Incorporated</t>
  </si>
  <si>
    <t>MON</t>
  </si>
  <si>
    <t>Monsanto Company Common Stock</t>
  </si>
  <si>
    <t>MOO</t>
  </si>
  <si>
    <t>Market Vectors Agribusiness ETF</t>
  </si>
  <si>
    <t>MORN</t>
  </si>
  <si>
    <t>Morningstar, Inc.</t>
  </si>
  <si>
    <t>MOS</t>
  </si>
  <si>
    <t>MRK</t>
  </si>
  <si>
    <t>merck</t>
  </si>
  <si>
    <t>MRO</t>
  </si>
  <si>
    <t>Marathon Oil Corporation Common</t>
  </si>
  <si>
    <t>MRVL</t>
  </si>
  <si>
    <t>Marvell Technology Group, Ltd.</t>
  </si>
  <si>
    <t>MS</t>
  </si>
  <si>
    <t>Morgan Stanley</t>
  </si>
  <si>
    <t>MSCC</t>
  </si>
  <si>
    <t>Microsemi Corporation</t>
  </si>
  <si>
    <t>MSM</t>
  </si>
  <si>
    <t>MSC Industrial Direct Company,</t>
  </si>
  <si>
    <t>MT</t>
  </si>
  <si>
    <t>ArcelorMittal (ADR)  </t>
  </si>
  <si>
    <t>MTL</t>
  </si>
  <si>
    <t>Mechel OAO Mechel OAO American</t>
  </si>
  <si>
    <t>MTN</t>
  </si>
  <si>
    <t>Vail Resorts, Inc. Common Stock</t>
  </si>
  <si>
    <t>MTRX</t>
  </si>
  <si>
    <t>Matrix Service Company</t>
  </si>
  <si>
    <t>MU</t>
  </si>
  <si>
    <t>Micron Technology, Inc.</t>
  </si>
  <si>
    <t>MVV</t>
  </si>
  <si>
    <t>ProShares Ultra MidCap400</t>
  </si>
  <si>
    <t>MWE</t>
  </si>
  <si>
    <t>MarkWest Energy Partners, LP Co</t>
  </si>
  <si>
    <t>MWV</t>
  </si>
  <si>
    <t>Meadwestvaco Corporation Common</t>
  </si>
  <si>
    <t>MWW</t>
  </si>
  <si>
    <t>Monster Worldwide, Inc. Common</t>
  </si>
  <si>
    <t>MYE</t>
  </si>
  <si>
    <t>Myers Industries, Inc. Common S</t>
  </si>
  <si>
    <t>MYL</t>
  </si>
  <si>
    <t>Mylan Inc.</t>
  </si>
  <si>
    <t>MZZ</t>
  </si>
  <si>
    <t>ProShares UltraShort MidCap 400</t>
  </si>
  <si>
    <t>NANO</t>
  </si>
  <si>
    <t>Nanometrics Incorporated</t>
  </si>
  <si>
    <t>Greece Bank</t>
  </si>
  <si>
    <t>NBL</t>
  </si>
  <si>
    <t>Noble Energy Inc. Common Stock</t>
  </si>
  <si>
    <t>NBR</t>
  </si>
  <si>
    <t>Nabors Industries, Inc. New Com</t>
  </si>
  <si>
    <t>NC</t>
  </si>
  <si>
    <t>NACCO Industries, Inc. Common S</t>
  </si>
  <si>
    <t>Farm &amp; Construction Machinery</t>
  </si>
  <si>
    <t>NDAQ</t>
  </si>
  <si>
    <t>The NASDAQ OMX Group, Inc.</t>
  </si>
  <si>
    <t>NEWP</t>
  </si>
  <si>
    <t>Newport Corporation</t>
  </si>
  <si>
    <t>NEWS</t>
  </si>
  <si>
    <t>NewStar Financial, Inc.</t>
  </si>
  <si>
    <t>Credit Services</t>
  </si>
  <si>
    <t>Netflix</t>
  </si>
  <si>
    <t>NFX</t>
  </si>
  <si>
    <t>Newfield Exploration Company Co</t>
  </si>
  <si>
    <t>NGD</t>
  </si>
  <si>
    <t>NEW GOLD INC.</t>
  </si>
  <si>
    <t>NGLS</t>
  </si>
  <si>
    <t>Targa Resources Partners LP Com</t>
  </si>
  <si>
    <t>NGS</t>
  </si>
  <si>
    <t>NIHD</t>
  </si>
  <si>
    <t>NII Holdings</t>
  </si>
  <si>
    <t>NJ</t>
  </si>
  <si>
    <t>Nidec Corporation (Nihon Densan</t>
  </si>
  <si>
    <t>NM</t>
  </si>
  <si>
    <t>NAVIOS MARITIME</t>
  </si>
  <si>
    <t>NOK</t>
  </si>
  <si>
    <t>Nokia</t>
  </si>
  <si>
    <t>NOV</t>
  </si>
  <si>
    <t>National Oilwell Varco, Inc. Co</t>
  </si>
  <si>
    <t>NP</t>
  </si>
  <si>
    <t>Neenah Paper, Inc. Common Stock</t>
  </si>
  <si>
    <t>NPK</t>
  </si>
  <si>
    <t>National Presto</t>
  </si>
  <si>
    <t>NPO</t>
  </si>
  <si>
    <t>Enpro Industries Inc</t>
  </si>
  <si>
    <t>NRG</t>
  </si>
  <si>
    <t>NRG Energy, Inc. Common Stock</t>
  </si>
  <si>
    <t>NSC</t>
  </si>
  <si>
    <t>Norfolk Souther Corporation Com</t>
  </si>
  <si>
    <t>NTAP</t>
  </si>
  <si>
    <t>NetApp, Inc.</t>
  </si>
  <si>
    <t>NTRS</t>
  </si>
  <si>
    <t>Northern Trust Corporation</t>
  </si>
  <si>
    <t>NTWK</t>
  </si>
  <si>
    <t>NetSol Technologies Inc.</t>
  </si>
  <si>
    <t>Application Software</t>
  </si>
  <si>
    <t>NUE</t>
  </si>
  <si>
    <t>Nucor Corporation Common Stock</t>
  </si>
  <si>
    <t>NUGT</t>
  </si>
  <si>
    <t>Direxion Daily Gold Miners Bull 2X Shrs</t>
  </si>
  <si>
    <t>NUS</t>
  </si>
  <si>
    <t>Nu Skin Enterprises, Inc. Commo</t>
  </si>
  <si>
    <t>Novavax, Inc.</t>
  </si>
  <si>
    <t>NVIDIA Corporation</t>
  </si>
  <si>
    <t>NVS</t>
  </si>
  <si>
    <t>Novartis</t>
  </si>
  <si>
    <t>NWL</t>
  </si>
  <si>
    <t>Newell Rubbermaid Inc. Common S</t>
  </si>
  <si>
    <t>NWSA</t>
  </si>
  <si>
    <t>News Corporation</t>
  </si>
  <si>
    <t>NX</t>
  </si>
  <si>
    <t>Quanex Building Products Corpor</t>
  </si>
  <si>
    <t>NXST</t>
  </si>
  <si>
    <t>Nexstar Broadcasting Group, Inc</t>
  </si>
  <si>
    <t>Broadcasting - TV</t>
  </si>
  <si>
    <t>NYNY</t>
  </si>
  <si>
    <t>Empire Resorts, Inc.</t>
  </si>
  <si>
    <t>Resorts &amp; Casinos</t>
  </si>
  <si>
    <t>NYT</t>
  </si>
  <si>
    <t>New York Times Company (The) Co</t>
  </si>
  <si>
    <t>OC</t>
  </si>
  <si>
    <t>Owens Corning Inc Common Stock</t>
  </si>
  <si>
    <t>General Building Materials</t>
  </si>
  <si>
    <t>OCLR</t>
  </si>
  <si>
    <t>Oclaro, Inc.</t>
  </si>
  <si>
    <t>ODP</t>
  </si>
  <si>
    <t>Office Depot, Inc. Common Stock</t>
  </si>
  <si>
    <t>OFIX</t>
  </si>
  <si>
    <t>Orthofix International N.V.</t>
  </si>
  <si>
    <t>OncoGenex Pharmaceuticals</t>
  </si>
  <si>
    <t>OI</t>
  </si>
  <si>
    <t>Owens-Illinois, Inc. Common Sto</t>
  </si>
  <si>
    <t>OIS</t>
  </si>
  <si>
    <t>Oil States International, Inc.</t>
  </si>
  <si>
    <t>OMC</t>
  </si>
  <si>
    <t>Omnicom Group Inc. Common Stock</t>
  </si>
  <si>
    <t>OMN</t>
  </si>
  <si>
    <t>OMNOVA Solutions Inc. Common St</t>
  </si>
  <si>
    <t>ONNN</t>
  </si>
  <si>
    <t>ON Semiconductor Corporation</t>
  </si>
  <si>
    <t>OPEN</t>
  </si>
  <si>
    <t>Open Table</t>
  </si>
  <si>
    <t>OPY</t>
  </si>
  <si>
    <t>Oppenheimer Holdings, Inc. Clas</t>
  </si>
  <si>
    <t>ORB</t>
  </si>
  <si>
    <t>Orbital Sciences Corporation Co</t>
  </si>
  <si>
    <t>ORN</t>
  </si>
  <si>
    <t>Orion Marine Group Inc Common</t>
  </si>
  <si>
    <t>OSK</t>
  </si>
  <si>
    <t>Oshkosh Corporation  </t>
  </si>
  <si>
    <t>OXM</t>
  </si>
  <si>
    <t>Oxford Industries, Inc. Common</t>
  </si>
  <si>
    <t>OXY</t>
  </si>
  <si>
    <t>Petroleum</t>
  </si>
  <si>
    <t>PAA</t>
  </si>
  <si>
    <t>Plains All-American Pipeline</t>
  </si>
  <si>
    <t>PAG</t>
  </si>
  <si>
    <t>Penske Automotive Group, Inc. C</t>
  </si>
  <si>
    <t>PALL</t>
  </si>
  <si>
    <t>ETFS Physical Palladium Shares</t>
  </si>
  <si>
    <t>PAM</t>
  </si>
  <si>
    <t>Pampa Energia S.A. Pampa Energi</t>
  </si>
  <si>
    <t>Electric Utilities</t>
  </si>
  <si>
    <t>PAY</t>
  </si>
  <si>
    <t>Verifone Systems, Inc. Common S</t>
  </si>
  <si>
    <t>PAYX</t>
  </si>
  <si>
    <t>Paychex</t>
  </si>
  <si>
    <t>PBCT</t>
  </si>
  <si>
    <t>People's United Financial, Inc.</t>
  </si>
  <si>
    <t>PBI</t>
  </si>
  <si>
    <t>Pitney Bowes Inc. Common Stock</t>
  </si>
  <si>
    <t>PCAR</t>
  </si>
  <si>
    <t>PACCAR Inc.</t>
  </si>
  <si>
    <t>PCG</t>
  </si>
  <si>
    <t>Pacific Gas &amp; Electric Co. Comm</t>
  </si>
  <si>
    <t>PCL</t>
  </si>
  <si>
    <t>Plum Creek Timber Company, Inc.</t>
  </si>
  <si>
    <t>PCLN</t>
  </si>
  <si>
    <t>Priceline</t>
  </si>
  <si>
    <t>PCMI</t>
  </si>
  <si>
    <t>PC Mall, Inc.</t>
  </si>
  <si>
    <t>PDCE</t>
  </si>
  <si>
    <t>PDC Energy</t>
  </si>
  <si>
    <t>PDCO</t>
  </si>
  <si>
    <t>Patterson Companies Inc.</t>
  </si>
  <si>
    <t>PDS</t>
  </si>
  <si>
    <t>PRECISION DRILL TRST</t>
  </si>
  <si>
    <t>PEG</t>
  </si>
  <si>
    <t>PEGA</t>
  </si>
  <si>
    <t>PERY</t>
  </si>
  <si>
    <t>Perry Ellis International Inc.</t>
  </si>
  <si>
    <t>PFF</t>
  </si>
  <si>
    <t>Dow Preferred</t>
  </si>
  <si>
    <t>ETF-DOW</t>
  </si>
  <si>
    <t>PFG</t>
  </si>
  <si>
    <t>Principal Financial Group Inc C</t>
  </si>
  <si>
    <t>PFM</t>
  </si>
  <si>
    <t>PowerShares Dividend Achievers</t>
  </si>
  <si>
    <t>PGR</t>
  </si>
  <si>
    <t>Progressive Corporation (The) C</t>
  </si>
  <si>
    <t>PH</t>
  </si>
  <si>
    <t>Parker-Hannifin Corporation Com</t>
  </si>
  <si>
    <t>PHG</t>
  </si>
  <si>
    <t>Koninklijke Philips Electronics</t>
  </si>
  <si>
    <t>PII</t>
  </si>
  <si>
    <t>Polaris Industries Inc. Common</t>
  </si>
  <si>
    <t>PIR</t>
  </si>
  <si>
    <t>Pier 1 Imports, Inc. Common Sto</t>
  </si>
  <si>
    <t>PKB</t>
  </si>
  <si>
    <t>Powershares Dynamic Building and Construction</t>
  </si>
  <si>
    <t>ETF-Construction</t>
  </si>
  <si>
    <t>PKD</t>
  </si>
  <si>
    <t>Parker Drilling Company Common</t>
  </si>
  <si>
    <t>PKG</t>
  </si>
  <si>
    <t>Packaging Corporation of Americ</t>
  </si>
  <si>
    <t>PKI</t>
  </si>
  <si>
    <t>PerkinElmer, Inc. Common Stock</t>
  </si>
  <si>
    <t>PL</t>
  </si>
  <si>
    <t>Protective Life Corp.  </t>
  </si>
  <si>
    <t>PLAB</t>
  </si>
  <si>
    <t>Photronics, Inc.</t>
  </si>
  <si>
    <t>Semiconductor - Integrated Circuits</t>
  </si>
  <si>
    <t>PLD</t>
  </si>
  <si>
    <t>ProLogis Share of Beneficial In</t>
  </si>
  <si>
    <t>PLL</t>
  </si>
  <si>
    <t>Pall Corporation Common Stock</t>
  </si>
  <si>
    <t>PLT</t>
  </si>
  <si>
    <t>Plantronics, Inc. Common Stock</t>
  </si>
  <si>
    <t>PM</t>
  </si>
  <si>
    <t>Philip Morris International Inc</t>
  </si>
  <si>
    <t>POM</t>
  </si>
  <si>
    <t>PEPCO Holdings Inc Common Stock</t>
  </si>
  <si>
    <t>POT</t>
  </si>
  <si>
    <t>POWI</t>
  </si>
  <si>
    <t>Power Integrations, Inc.</t>
  </si>
  <si>
    <t>PRGS</t>
  </si>
  <si>
    <t>Progress Software Corporation</t>
  </si>
  <si>
    <t>PRSC</t>
  </si>
  <si>
    <t>The Providence Service Corporation  </t>
  </si>
  <si>
    <t>PRU</t>
  </si>
  <si>
    <t>Prudential Financial Inc Pruden</t>
  </si>
  <si>
    <t>PRXL</t>
  </si>
  <si>
    <t>PAREXEL International Corporati</t>
  </si>
  <si>
    <t>PSA</t>
  </si>
  <si>
    <t>Pubic Storage</t>
  </si>
  <si>
    <t>PSCE</t>
  </si>
  <si>
    <t>PowerShares S&amp;P SmallCap Energy</t>
  </si>
  <si>
    <t>PSDV</t>
  </si>
  <si>
    <t>pSivida Corp.</t>
  </si>
  <si>
    <t>Drug Delivery</t>
  </si>
  <si>
    <t>PSK</t>
  </si>
  <si>
    <t>PriceSmart</t>
  </si>
  <si>
    <t>PSP</t>
  </si>
  <si>
    <t>PowerShares Listed Private Equity</t>
  </si>
  <si>
    <t>PTINY</t>
  </si>
  <si>
    <t>PT Indosat TBK American Deposit</t>
  </si>
  <si>
    <t>Pantry</t>
  </si>
  <si>
    <t>PUK</t>
  </si>
  <si>
    <t>Prudential Public Limited Compa</t>
  </si>
  <si>
    <t>PVA</t>
  </si>
  <si>
    <t>PXD</t>
  </si>
  <si>
    <t>Pioneer Natural Resources Compa</t>
  </si>
  <si>
    <t>QCLN</t>
  </si>
  <si>
    <t>First Trust NASDAQ Cln Edg Green En Idx</t>
  </si>
  <si>
    <t>QGEM</t>
  </si>
  <si>
    <t>EGShares Technology GEMS ETF</t>
  </si>
  <si>
    <t>QID</t>
  </si>
  <si>
    <t>ProShares UltraShort QQQ</t>
  </si>
  <si>
    <t>QLD</t>
  </si>
  <si>
    <t>ProShares Ultra QQQ</t>
  </si>
  <si>
    <t>ETF-Power</t>
  </si>
  <si>
    <t>QLGC</t>
  </si>
  <si>
    <t>QLogic Corporation</t>
  </si>
  <si>
    <t>QLTY</t>
  </si>
  <si>
    <t>Quality Distribution, Inc.</t>
  </si>
  <si>
    <t>QSII</t>
  </si>
  <si>
    <t>Quality Systems</t>
  </si>
  <si>
    <t>QTM</t>
  </si>
  <si>
    <t>Quantum Corporation Common Stoc</t>
  </si>
  <si>
    <t>Data Storage Devices</t>
  </si>
  <si>
    <t>R</t>
  </si>
  <si>
    <t>Ryder System, Inc. Common Stock</t>
  </si>
  <si>
    <t>RAI</t>
  </si>
  <si>
    <t>Reynolds American Inc Common St</t>
  </si>
  <si>
    <t>RAVN</t>
  </si>
  <si>
    <t>Raven Industries, Inc.</t>
  </si>
  <si>
    <t>RAX</t>
  </si>
  <si>
    <t>Rackspace Hosting, Inc Common S</t>
  </si>
  <si>
    <t>RCL</t>
  </si>
  <si>
    <t>Royal Caribbean Cruises Ltd. Co</t>
  </si>
  <si>
    <t>General Entertainment</t>
  </si>
  <si>
    <t>RDEN</t>
  </si>
  <si>
    <t>Elizabeth Arden, Inc.</t>
  </si>
  <si>
    <t>REDF</t>
  </si>
  <si>
    <t>REDIFF.COM(REDF)</t>
  </si>
  <si>
    <t>RELL</t>
  </si>
  <si>
    <t>Richardson Electronics, Ltd.</t>
  </si>
  <si>
    <t>REM</t>
  </si>
  <si>
    <t>iShares FTSE NAREIT Mortgage</t>
  </si>
  <si>
    <t>REMX</t>
  </si>
  <si>
    <t>Market Vectors Rare Earth/Strategic Metals ETF</t>
  </si>
  <si>
    <t>RETL</t>
  </si>
  <si>
    <t>Direxion Daily Retail Bull 3X Shares</t>
  </si>
  <si>
    <t>ETF-Trading-Leveraged Equity</t>
  </si>
  <si>
    <t>REV</t>
  </si>
  <si>
    <t>Revlon, Inc. New Common Stock</t>
  </si>
  <si>
    <t>Personal Products</t>
  </si>
  <si>
    <t>REW</t>
  </si>
  <si>
    <t>ProShares UltraShort Technology</t>
  </si>
  <si>
    <t>REX</t>
  </si>
  <si>
    <t>REX American Resources Corporat</t>
  </si>
  <si>
    <t>REXX</t>
  </si>
  <si>
    <t>Rex Energy Corporation</t>
  </si>
  <si>
    <t>RF</t>
  </si>
  <si>
    <t>Regions Financial Corporation C</t>
  </si>
  <si>
    <t>RFMD</t>
  </si>
  <si>
    <t>RF Micro Devices, Inc.</t>
  </si>
  <si>
    <t>RGLD</t>
  </si>
  <si>
    <t>Royal Gold</t>
  </si>
  <si>
    <t>RGR</t>
  </si>
  <si>
    <t>Strum</t>
  </si>
  <si>
    <t>Industrial Equipment &amp; Components</t>
  </si>
  <si>
    <t>BUY Growth</t>
  </si>
  <si>
    <t>RHI</t>
  </si>
  <si>
    <t>Robert Half International Inc.</t>
  </si>
  <si>
    <t>RHT</t>
  </si>
  <si>
    <t>Red Hat, Inc. Common Stock</t>
  </si>
  <si>
    <t>RICK</t>
  </si>
  <si>
    <t>Rick's Cabaret International, I</t>
  </si>
  <si>
    <t>RIG</t>
  </si>
  <si>
    <t>TRANSOCEAN</t>
  </si>
  <si>
    <t>RIO</t>
  </si>
  <si>
    <t>Rio Tinto Plc Common Stock</t>
  </si>
  <si>
    <t>RL</t>
  </si>
  <si>
    <t>Polo Ralph Lauren Corporation C</t>
  </si>
  <si>
    <t>RMBS</t>
  </si>
  <si>
    <t>Rambus, Inc.</t>
  </si>
  <si>
    <t>ROG</t>
  </si>
  <si>
    <t>Rogers Corporation Common Stock</t>
  </si>
  <si>
    <t>ROK</t>
  </si>
  <si>
    <t>Rockwell Automation Inc Common</t>
  </si>
  <si>
    <t>ROM</t>
  </si>
  <si>
    <t>ProShares Ultra Technology</t>
  </si>
  <si>
    <t>ROVI</t>
  </si>
  <si>
    <t>Rovi Corporation</t>
  </si>
  <si>
    <t>RPM</t>
  </si>
  <si>
    <t>RPM International, Inc. Common</t>
  </si>
  <si>
    <t>RRC</t>
  </si>
  <si>
    <t>Range Resources</t>
  </si>
  <si>
    <t>RRD</t>
  </si>
  <si>
    <t>R.R. Donnelley &amp; Sons Company</t>
  </si>
  <si>
    <t>RS</t>
  </si>
  <si>
    <t>Reliance Steel &amp; Aluminum Compa</t>
  </si>
  <si>
    <t>RSG</t>
  </si>
  <si>
    <t>Republic Services, Inc. Common</t>
  </si>
  <si>
    <t>RSH</t>
  </si>
  <si>
    <t>Radioshack Corporation Common S</t>
  </si>
  <si>
    <t>RSTI</t>
  </si>
  <si>
    <t>Rofin-Sinar Technologies, Inc.</t>
  </si>
  <si>
    <t>RTLA</t>
  </si>
  <si>
    <t>iPath Long Extended Russell 2000 TR ETN</t>
  </si>
  <si>
    <t>RTSA</t>
  </si>
  <si>
    <t>iPath Short Extended Russell 2000 TR ETN</t>
  </si>
  <si>
    <t>ETF-Russel2000</t>
  </si>
  <si>
    <t>Sprint Nextel Corporation Comm</t>
  </si>
  <si>
    <t>SAA</t>
  </si>
  <si>
    <t>ProShares Ultra SmallCap600</t>
  </si>
  <si>
    <t>SAIC</t>
  </si>
  <si>
    <t>SAIC Inc Common Stock</t>
  </si>
  <si>
    <t>SAN</t>
  </si>
  <si>
    <t>Banco</t>
  </si>
  <si>
    <t>Shipping carriers</t>
  </si>
  <si>
    <t>SBND</t>
  </si>
  <si>
    <t>PowerShares DB 3x Sht 25+ Yr Trsy Bd ETN</t>
  </si>
  <si>
    <t>SBUX</t>
  </si>
  <si>
    <t>Starbucks Corporation</t>
  </si>
  <si>
    <t>SCC</t>
  </si>
  <si>
    <t>ProShares UltraShort Consumer Services</t>
  </si>
  <si>
    <t>SCHW</t>
  </si>
  <si>
    <t>Charles Schwab Corporation (The</t>
  </si>
  <si>
    <t>SCI</t>
  </si>
  <si>
    <t>Service Corporation Internation</t>
  </si>
  <si>
    <t>SCL</t>
  </si>
  <si>
    <t>Stepan Company Common Stock</t>
  </si>
  <si>
    <t>ProShares UltraShort DJ-UBS Crude Oil</t>
  </si>
  <si>
    <t>ETF-Oil</t>
  </si>
  <si>
    <t>SCOR</t>
  </si>
  <si>
    <t>SCS</t>
  </si>
  <si>
    <t>Steelcase, Inc</t>
  </si>
  <si>
    <t>SD</t>
  </si>
  <si>
    <t>Sandridge Energy</t>
  </si>
  <si>
    <t>SDD</t>
  </si>
  <si>
    <t>ProShares UltraShort SmallCap600</t>
  </si>
  <si>
    <t>SDK</t>
  </si>
  <si>
    <t>ProShares UltraShort Russell MCap Growth</t>
  </si>
  <si>
    <t>ProShares UltraPro Short Dow30</t>
  </si>
  <si>
    <t>SDP</t>
  </si>
  <si>
    <t>ProShares UltraShort Utilities</t>
  </si>
  <si>
    <t>ETF-Utilities</t>
  </si>
  <si>
    <t>SDRL</t>
  </si>
  <si>
    <t>Seadrill Limited Ordinary Share</t>
  </si>
  <si>
    <t>SDS</t>
  </si>
  <si>
    <t>Proshares ultra short SP</t>
  </si>
  <si>
    <t>SDY</t>
  </si>
  <si>
    <t>SPDR S&amp;P Dividend</t>
  </si>
  <si>
    <t>SE</t>
  </si>
  <si>
    <t>Spectra Energy Corp Common Stoc</t>
  </si>
  <si>
    <t>SEE</t>
  </si>
  <si>
    <t>Sealed Air Corporation Common S</t>
  </si>
  <si>
    <t>SEED</t>
  </si>
  <si>
    <t>Origin Agritech Limited</t>
  </si>
  <si>
    <t>Farm Products</t>
  </si>
  <si>
    <t>SEIC</t>
  </si>
  <si>
    <t>SEI Investments Company</t>
  </si>
  <si>
    <t>SFE</t>
  </si>
  <si>
    <t>ProShares UltraShort Russell1000 Growth</t>
  </si>
  <si>
    <t>SFLY</t>
  </si>
  <si>
    <t>Shutterfly, Inc.</t>
  </si>
  <si>
    <t>SFY</t>
  </si>
  <si>
    <t>Swift Energy Company (Holding C</t>
  </si>
  <si>
    <t>SGK</t>
  </si>
  <si>
    <t>Schawk, Inc. Common Stock</t>
  </si>
  <si>
    <t>SHG</t>
  </si>
  <si>
    <t>SHINHAN Fin - Korea</t>
  </si>
  <si>
    <t>SHLD</t>
  </si>
  <si>
    <t>Sears Holdings Corporation</t>
  </si>
  <si>
    <t>SHLM</t>
  </si>
  <si>
    <t>A. Schulman, Inc.</t>
  </si>
  <si>
    <t>SIAL</t>
  </si>
  <si>
    <t>Sigma-Aldrich Corporation</t>
  </si>
  <si>
    <t>SATYAMINFOWAY(SIFY)</t>
  </si>
  <si>
    <t>SIJ</t>
  </si>
  <si>
    <t>ProShares UltraShort Industrials</t>
  </si>
  <si>
    <t>ETF-Industrials</t>
  </si>
  <si>
    <t>SINA</t>
  </si>
  <si>
    <t>Sina Corporation</t>
  </si>
  <si>
    <t>SIRI</t>
  </si>
  <si>
    <t>Sirius XM Radio</t>
  </si>
  <si>
    <t>SIRO</t>
  </si>
  <si>
    <t>Sirona Dental Systems, Inc.</t>
  </si>
  <si>
    <t>SJH</t>
  </si>
  <si>
    <t>Proshares Short Russell Value</t>
  </si>
  <si>
    <t>Proshares Short Financials</t>
  </si>
  <si>
    <t>SKK</t>
  </si>
  <si>
    <t>ProShares UltraShort Russell2000 Growth</t>
  </si>
  <si>
    <t>SLB</t>
  </si>
  <si>
    <t>Schlumberger N.V. Common Stock</t>
  </si>
  <si>
    <t>SLG</t>
  </si>
  <si>
    <t>SL GREEN REALTY CP</t>
  </si>
  <si>
    <t>REIT - Retail</t>
  </si>
  <si>
    <t>Silver</t>
  </si>
  <si>
    <t>SM</t>
  </si>
  <si>
    <t>SM Energy Company Common Stock</t>
  </si>
  <si>
    <t>ProShares UltraPro Short MidCap400</t>
  </si>
  <si>
    <t>SMN</t>
  </si>
  <si>
    <t>ProShares UltraShort Basic Materials</t>
  </si>
  <si>
    <t>SMP</t>
  </si>
  <si>
    <t>Standard Motor Products, Inc. C</t>
  </si>
  <si>
    <t>SMRT</t>
  </si>
  <si>
    <t>Stein Mart, Inc.</t>
  </si>
  <si>
    <t>Apparel Stores</t>
  </si>
  <si>
    <t>SMSMY</t>
  </si>
  <si>
    <t>Sims Metal Management Ltd Spons</t>
  </si>
  <si>
    <t>SNA</t>
  </si>
  <si>
    <t>Snap-On Incorporated Common Sto</t>
  </si>
  <si>
    <t>SNE</t>
  </si>
  <si>
    <t>Sony</t>
  </si>
  <si>
    <t>SNV</t>
  </si>
  <si>
    <t>SNX</t>
  </si>
  <si>
    <t>Synnex Corporation Common Stock</t>
  </si>
  <si>
    <t>SNY</t>
  </si>
  <si>
    <t>Genzyme Corporation</t>
  </si>
  <si>
    <t>Southern Company</t>
  </si>
  <si>
    <t>SORL</t>
  </si>
  <si>
    <t>Sorl Auto Parts, Inc.  </t>
  </si>
  <si>
    <t>SOXL</t>
  </si>
  <si>
    <t>Direxion Daily Semicondct Bull 3X Shares</t>
  </si>
  <si>
    <t>SOXS</t>
  </si>
  <si>
    <t>Direxion Daily Semicondct Bear 3X Shares</t>
  </si>
  <si>
    <t>SPG</t>
  </si>
  <si>
    <t>Simon Property Group, Inc. Comm</t>
  </si>
  <si>
    <t>SPGH</t>
  </si>
  <si>
    <t>UBS E-TRACS S&amp;P 500 Gold Hedged Idx ETN</t>
  </si>
  <si>
    <t>SPLS</t>
  </si>
  <si>
    <t>SPXL</t>
  </si>
  <si>
    <t>Direxion Daily S&amp;P500 Bull 3X Shares</t>
  </si>
  <si>
    <t>SPXU</t>
  </si>
  <si>
    <t>ProShares UltraPro Short S&amp;P500</t>
  </si>
  <si>
    <t>SP 500</t>
  </si>
  <si>
    <t>SQQQ</t>
  </si>
  <si>
    <t>ProShares UltraPro Short QQQ</t>
  </si>
  <si>
    <t>SRS</t>
  </si>
  <si>
    <t>ProShares UltraShort Real Estate</t>
  </si>
  <si>
    <t>ETF-RealEstate</t>
  </si>
  <si>
    <t>ProShares UltraPro Short Russell2000</t>
  </si>
  <si>
    <t>SSG</t>
  </si>
  <si>
    <t>ProShares UltraShort Semiconductors</t>
  </si>
  <si>
    <t>SSL</t>
  </si>
  <si>
    <t>Sasol Limited (ADR)  </t>
  </si>
  <si>
    <t>SSLT</t>
  </si>
  <si>
    <t>Sesa Sterlite Industries India Ltd</t>
  </si>
  <si>
    <t>Steel</t>
  </si>
  <si>
    <t>SSO</t>
  </si>
  <si>
    <t>ProShares Ultra S&amp;P500</t>
  </si>
  <si>
    <t>STEI</t>
  </si>
  <si>
    <t>Stewart Enterprises, Inc.</t>
  </si>
  <si>
    <t>STI</t>
  </si>
  <si>
    <t>SunTrust Banks, Inc. Common Sto</t>
  </si>
  <si>
    <t>STJ</t>
  </si>
  <si>
    <t>St. Jude Medical, Inc. Common S</t>
  </si>
  <si>
    <t>Steel Dynamics, Inc.</t>
  </si>
  <si>
    <t>STN</t>
  </si>
  <si>
    <t>Stantec Inc Common Stock</t>
  </si>
  <si>
    <t>STO</t>
  </si>
  <si>
    <t>Statoil ASA</t>
  </si>
  <si>
    <t>STR</t>
  </si>
  <si>
    <t>Questar Corporation Common Stoc</t>
  </si>
  <si>
    <t>STT</t>
  </si>
  <si>
    <t>State Street Corporation Common</t>
  </si>
  <si>
    <t>STX</t>
  </si>
  <si>
    <t>Seagate Technology PLC  </t>
  </si>
  <si>
    <t>STZ</t>
  </si>
  <si>
    <t>Constellation Brands, Inc. Comm</t>
  </si>
  <si>
    <t>SU</t>
  </si>
  <si>
    <t>SUTR</t>
  </si>
  <si>
    <t>Sutor Technology Group Limited</t>
  </si>
  <si>
    <t>Steel &amp; Iron</t>
  </si>
  <si>
    <t>SuperValu Inc. Common Stock</t>
  </si>
  <si>
    <t>SVXY</t>
  </si>
  <si>
    <t>ProShares Short VIX Short-Term Fut ETF</t>
  </si>
  <si>
    <t>SWC</t>
  </si>
  <si>
    <t>Stillwater Mining Company Commo</t>
  </si>
  <si>
    <t>SWK</t>
  </si>
  <si>
    <t>Stanley Black &amp; Decker, Inc Com</t>
  </si>
  <si>
    <t>SWN</t>
  </si>
  <si>
    <t>South West Energy</t>
  </si>
  <si>
    <t>SWY</t>
  </si>
  <si>
    <t>Safeway Inc. Common Stock</t>
  </si>
  <si>
    <t>SXL</t>
  </si>
  <si>
    <t>Sunoco</t>
  </si>
  <si>
    <t>SYK</t>
  </si>
  <si>
    <t>SYMC</t>
  </si>
  <si>
    <t>Symantec Corporation</t>
  </si>
  <si>
    <t>SYUT</t>
  </si>
  <si>
    <t>Synutra International, Inc.</t>
  </si>
  <si>
    <t>Dairy Products</t>
  </si>
  <si>
    <t>SYX</t>
  </si>
  <si>
    <t>Systemax Inc. Common Stock</t>
  </si>
  <si>
    <t>SYY</t>
  </si>
  <si>
    <t>TAL</t>
  </si>
  <si>
    <t>TAL International Group, Inc. C</t>
  </si>
  <si>
    <t>TAP</t>
  </si>
  <si>
    <t>Molson Coors Brewing Company Cl</t>
  </si>
  <si>
    <t>TAST</t>
  </si>
  <si>
    <t>Carrols Restaurant Group, Inc.</t>
  </si>
  <si>
    <t>TAYD</t>
  </si>
  <si>
    <t>Taylor Devices, Inc.  </t>
  </si>
  <si>
    <t>TBT</t>
  </si>
  <si>
    <t>Pro Shares ultra short Bond</t>
  </si>
  <si>
    <t>TC</t>
  </si>
  <si>
    <t>TCK</t>
  </si>
  <si>
    <t>Teck Resources Ltd Ordinary Sha</t>
  </si>
  <si>
    <t>Industrial Metals &amp; Minerals</t>
  </si>
  <si>
    <t>TE</t>
  </si>
  <si>
    <t>TECO Energy, Inc. Common Stock</t>
  </si>
  <si>
    <t>TECL</t>
  </si>
  <si>
    <t>Direxion Daily Technology Bull 3X Shares</t>
  </si>
  <si>
    <t>TECS</t>
  </si>
  <si>
    <t>Direxion Daily Technology Bear 3X Shares</t>
  </si>
  <si>
    <t>ETF-Trading-Inverse Equity</t>
  </si>
  <si>
    <t>TEG</t>
  </si>
  <si>
    <t>Integrys Energy Group, Inc. Com</t>
  </si>
  <si>
    <t>TEN</t>
  </si>
  <si>
    <t>Tenneco Inc. Common Stock</t>
  </si>
  <si>
    <t>TER</t>
  </si>
  <si>
    <t>Teradyne, Inc. Common Stock</t>
  </si>
  <si>
    <t>TEVA</t>
  </si>
  <si>
    <t>Teva Pharma</t>
  </si>
  <si>
    <t>TGEM</t>
  </si>
  <si>
    <t>EGShares Telecom GEMS ETF</t>
  </si>
  <si>
    <t>ETF-Telecom</t>
  </si>
  <si>
    <t>TGS</t>
  </si>
  <si>
    <t>Transportadora de Gas del Sur S</t>
  </si>
  <si>
    <t>THC</t>
  </si>
  <si>
    <t>Tenet Healthcare Corporation Co</t>
  </si>
  <si>
    <t>THO</t>
  </si>
  <si>
    <t>Thor Industries, Inc. Common St</t>
  </si>
  <si>
    <t>TIF</t>
  </si>
  <si>
    <t>Tiffany &amp; Co. Common Stock</t>
  </si>
  <si>
    <t>TILE</t>
  </si>
  <si>
    <t>Interface, Inc.</t>
  </si>
  <si>
    <t>Textile Industrial</t>
  </si>
  <si>
    <t>TKR</t>
  </si>
  <si>
    <t>Timken Company (The) Common Sto</t>
  </si>
  <si>
    <t>TLAB</t>
  </si>
  <si>
    <t>Tellabs, Inc.</t>
  </si>
  <si>
    <t>TLM</t>
  </si>
  <si>
    <t>Talisman Energy Inc. Common Sto</t>
  </si>
  <si>
    <t>ishares long term Bond Fund</t>
  </si>
  <si>
    <t>TMF</t>
  </si>
  <si>
    <t>Direxion Daily 20+ Yr Trsy Bull 3X Shrs</t>
  </si>
  <si>
    <t>TMK</t>
  </si>
  <si>
    <t>TMO</t>
  </si>
  <si>
    <t>Thermo Fisher Scientific Inc Co</t>
  </si>
  <si>
    <t>buy-growth</t>
  </si>
  <si>
    <t>TMV</t>
  </si>
  <si>
    <t>Direxion Daily 20+ Yr Trsy Bear 3X Shrs</t>
  </si>
  <si>
    <t>TNA</t>
  </si>
  <si>
    <t>Direxion Daily Small Cap Bull 3X Shares</t>
  </si>
  <si>
    <t>TNH</t>
  </si>
  <si>
    <t>Terra Nitrogen</t>
  </si>
  <si>
    <t>TPC</t>
  </si>
  <si>
    <t>Tutor Perini Corporation  </t>
  </si>
  <si>
    <t>TPX</t>
  </si>
  <si>
    <t>Tempur-pedic International Inc</t>
  </si>
  <si>
    <t>BUY-DIP</t>
  </si>
  <si>
    <t>TriQuint Semiconductor, Inc.</t>
  </si>
  <si>
    <t>TQQQ</t>
  </si>
  <si>
    <t>ProShares UltraPro QQQ</t>
  </si>
  <si>
    <t>TRGT</t>
  </si>
  <si>
    <t>Targacept, Inc.</t>
  </si>
  <si>
    <t>TRLG</t>
  </si>
  <si>
    <t>TRN</t>
  </si>
  <si>
    <t>Trinity Industries, Inc.  </t>
  </si>
  <si>
    <t>TROW</t>
  </si>
  <si>
    <t>T. Rowe Price Group, Inc.</t>
  </si>
  <si>
    <t>TRS</t>
  </si>
  <si>
    <t>TriMas Corporation</t>
  </si>
  <si>
    <t>TS</t>
  </si>
  <si>
    <t>TSL</t>
  </si>
  <si>
    <t>Trina Solar Limited Sponsored A</t>
  </si>
  <si>
    <t>TSLA</t>
  </si>
  <si>
    <t>Tesla motors</t>
  </si>
  <si>
    <t>TSO</t>
  </si>
  <si>
    <t>Tesoro</t>
  </si>
  <si>
    <t>TSS</t>
  </si>
  <si>
    <t>Total System Services, Inc. Com</t>
  </si>
  <si>
    <t>TSTC</t>
  </si>
  <si>
    <t>Telestone Technologies Corporation  </t>
  </si>
  <si>
    <t>TTMI</t>
  </si>
  <si>
    <t>TTM Technologies, Inc.</t>
  </si>
  <si>
    <t>TUP</t>
  </si>
  <si>
    <t>Tupperware Brands Corporation C</t>
  </si>
  <si>
    <t>VelocityShares Daily 2x VIX</t>
  </si>
  <si>
    <t>TVIZ</t>
  </si>
  <si>
    <t>VelocityShares Daily 2x VIX Med Term ETN</t>
  </si>
  <si>
    <t>TWIN</t>
  </si>
  <si>
    <t>Twin Disc, Incorporated</t>
  </si>
  <si>
    <t>Diversified Machinery</t>
  </si>
  <si>
    <t>Proshares Ultrashort Russel 2000</t>
  </si>
  <si>
    <t>TWQ</t>
  </si>
  <si>
    <t>ProShares UltraShort Russell3000</t>
  </si>
  <si>
    <t>TWTR</t>
  </si>
  <si>
    <t>Twitter</t>
  </si>
  <si>
    <t>Technology-Media</t>
  </si>
  <si>
    <t>TWX</t>
  </si>
  <si>
    <t>Time Warner Inc. New Common Sto</t>
  </si>
  <si>
    <t>TX</t>
  </si>
  <si>
    <t>Ternium S.A. Ternium S.A. Ameri</t>
  </si>
  <si>
    <t>TXI</t>
  </si>
  <si>
    <t>Texas Inst</t>
  </si>
  <si>
    <t>TXN</t>
  </si>
  <si>
    <t>Texas Instruments Incorporated</t>
  </si>
  <si>
    <t>TXT</t>
  </si>
  <si>
    <t>Textron Inc. Common Stock</t>
  </si>
  <si>
    <t>TYBS</t>
  </si>
  <si>
    <t>Direxion Daily 20+ Year Treasury Bear 1X</t>
  </si>
  <si>
    <t>TYC</t>
  </si>
  <si>
    <t>Tyco</t>
  </si>
  <si>
    <t>Direxion Daily Small Cap Bear 3X Shares</t>
  </si>
  <si>
    <t>TZOO</t>
  </si>
  <si>
    <t>Travel Zoo</t>
  </si>
  <si>
    <t>UAL</t>
  </si>
  <si>
    <t>United Continental Holdings</t>
  </si>
  <si>
    <t>UBM</t>
  </si>
  <si>
    <t>UBS E-TRACS CMCI Industrial Mtls TR ETN</t>
  </si>
  <si>
    <t>UCO</t>
  </si>
  <si>
    <t>ProShares Ultra DJ-UBS Crude Oil</t>
  </si>
  <si>
    <t>UCTT</t>
  </si>
  <si>
    <t>Ultra Clean Holdings, Inc.</t>
  </si>
  <si>
    <t>UDOW</t>
  </si>
  <si>
    <t>ProShares UltraPro Dow30</t>
  </si>
  <si>
    <t>UEPS</t>
  </si>
  <si>
    <t>Net 1 UEPS Technologies, Inc.</t>
  </si>
  <si>
    <t>UFI</t>
  </si>
  <si>
    <t>Unifi, Inc. Common Stock</t>
  </si>
  <si>
    <t>UFPI</t>
  </si>
  <si>
    <t>Universal Forest Products, Inc.</t>
  </si>
  <si>
    <t>UFPT</t>
  </si>
  <si>
    <t>UFP Technologies, Inc.  </t>
  </si>
  <si>
    <t>UFS</t>
  </si>
  <si>
    <t>Domtar Corp. (USA)  </t>
  </si>
  <si>
    <t>ProShares Ultra Gold</t>
  </si>
  <si>
    <t>UHS</t>
  </si>
  <si>
    <t>Universal Health Services, Inc.</t>
  </si>
  <si>
    <t>UJB</t>
  </si>
  <si>
    <t>ProShares Ultra High Yield</t>
  </si>
  <si>
    <t>UKK</t>
  </si>
  <si>
    <t>ProShares Ultra Russell2000 Growth</t>
  </si>
  <si>
    <t>ETF-Russell</t>
  </si>
  <si>
    <t>ULTR</t>
  </si>
  <si>
    <t>Bahamas Shipping</t>
  </si>
  <si>
    <t>Transport</t>
  </si>
  <si>
    <t>UMDD</t>
  </si>
  <si>
    <t>ProShares UltraPro MidCap400</t>
  </si>
  <si>
    <t>United States Nat Gas</t>
  </si>
  <si>
    <t>UNP</t>
  </si>
  <si>
    <t>Union Pacific</t>
  </si>
  <si>
    <t>ETF-Trading-Leveraged Commodities</t>
  </si>
  <si>
    <t>UPL</t>
  </si>
  <si>
    <t>Ultra Oil</t>
  </si>
  <si>
    <t>UPRO</t>
  </si>
  <si>
    <t>ProShares UltraPro S&amp;P500</t>
  </si>
  <si>
    <t>UPS</t>
  </si>
  <si>
    <t>United Parcel</t>
  </si>
  <si>
    <t>UPW</t>
  </si>
  <si>
    <t>ProShares Ultra Utilities</t>
  </si>
  <si>
    <t>URTY</t>
  </si>
  <si>
    <t>ProShares UltraPro Russell2000</t>
  </si>
  <si>
    <t>USD</t>
  </si>
  <si>
    <t>ProShares Ultra Semiconductors</t>
  </si>
  <si>
    <t xml:space="preserve"> Velocity Shares 3x Silver</t>
  </si>
  <si>
    <t>U.S. Oil Fund ETF</t>
  </si>
  <si>
    <t>USV</t>
  </si>
  <si>
    <t>UBS E-TRACS CMCI Silver TR ETN</t>
  </si>
  <si>
    <t>UTIW</t>
  </si>
  <si>
    <t>UTi Worldwide Inc.</t>
  </si>
  <si>
    <t>UTX</t>
  </si>
  <si>
    <t>United Tech</t>
  </si>
  <si>
    <t>UUP</t>
  </si>
  <si>
    <t>PowerShares DB US Dollar Index Bullish</t>
  </si>
  <si>
    <t>ETF-Currency</t>
  </si>
  <si>
    <t>UVG</t>
  </si>
  <si>
    <t>ProShares Ultra Russell1000 Value</t>
  </si>
  <si>
    <t>UVT</t>
  </si>
  <si>
    <t>ProShares Ultra Russell2000 Value</t>
  </si>
  <si>
    <t>UVU</t>
  </si>
  <si>
    <t>ProShares Ultra Russell MidCap Value</t>
  </si>
  <si>
    <t>UVXY</t>
  </si>
  <si>
    <t>ProShares Ultra VIX Short-Term Fut ETF</t>
  </si>
  <si>
    <t>ProShares Ultra Russell2000</t>
  </si>
  <si>
    <t>ETF-Russel</t>
  </si>
  <si>
    <t>UWTI</t>
  </si>
  <si>
    <t>VelocityShares 3x Long Crude ETN</t>
  </si>
  <si>
    <t>UXI</t>
  </si>
  <si>
    <t>ProShares Ultra Industrials</t>
  </si>
  <si>
    <t>UYG</t>
  </si>
  <si>
    <t>ProShares Ultra Financials</t>
  </si>
  <si>
    <t>UYM</t>
  </si>
  <si>
    <t>ProShares Ultra Basic Materials</t>
  </si>
  <si>
    <t>ETF-Materials</t>
  </si>
  <si>
    <t>VALE</t>
  </si>
  <si>
    <t>VE</t>
  </si>
  <si>
    <t>Veolia Environn American Deposi</t>
  </si>
  <si>
    <t>VECO</t>
  </si>
  <si>
    <t>Veeco Instruments Inc.</t>
  </si>
  <si>
    <t>VIG</t>
  </si>
  <si>
    <t>Vanguard Dividend Appreciation ETF</t>
  </si>
  <si>
    <t>VIIX</t>
  </si>
  <si>
    <t>VelocityShares VIX Short Term E</t>
  </si>
  <si>
    <t>VIP</t>
  </si>
  <si>
    <t>VIXY</t>
  </si>
  <si>
    <t>ProShares VIX Short-Term Futures ETF</t>
  </si>
  <si>
    <t>VLO</t>
  </si>
  <si>
    <t>Valero</t>
  </si>
  <si>
    <t>VMC</t>
  </si>
  <si>
    <t>Vulcan Materials Company (Holdi</t>
  </si>
  <si>
    <t>Vanda Pharmaceuticals</t>
  </si>
  <si>
    <t>VNO</t>
  </si>
  <si>
    <t>Vornado Realty Trust Common Sto</t>
  </si>
  <si>
    <t>VOXX</t>
  </si>
  <si>
    <t>Audiovox</t>
  </si>
  <si>
    <t>VPRT</t>
  </si>
  <si>
    <t>Vistaprint N.V.</t>
  </si>
  <si>
    <t>VTR</t>
  </si>
  <si>
    <t>Ventas, Inc. Common Stock</t>
  </si>
  <si>
    <t>VWO</t>
  </si>
  <si>
    <t>Vanguard Emerging Market ETF</t>
  </si>
  <si>
    <t>VXX</t>
  </si>
  <si>
    <t>iPath S&amp;P 500 VIX Short-Term Futures ETN (VXX)</t>
  </si>
  <si>
    <t>VZ</t>
  </si>
  <si>
    <t>Verizon</t>
  </si>
  <si>
    <t>Walgreen Company Common Stock</t>
  </si>
  <si>
    <t>SELL</t>
  </si>
  <si>
    <t>WCG</t>
  </si>
  <si>
    <t>Health</t>
  </si>
  <si>
    <t>WDC</t>
  </si>
  <si>
    <t>Western Digital Corporation Com</t>
  </si>
  <si>
    <t>WF</t>
  </si>
  <si>
    <t>Woori Finance Holdings Co., Ltd. (ADR)  </t>
  </si>
  <si>
    <t>WFM</t>
  </si>
  <si>
    <t>Whole Foods</t>
  </si>
  <si>
    <t>WG</t>
  </si>
  <si>
    <t>Willbros Group, Inc. (DE) Commo</t>
  </si>
  <si>
    <t>Windstream Corporation</t>
  </si>
  <si>
    <t>Telecommunications</t>
  </si>
  <si>
    <t>WIT</t>
  </si>
  <si>
    <t>Wipro</t>
  </si>
  <si>
    <t>WLL</t>
  </si>
  <si>
    <t>Walter Energy</t>
  </si>
  <si>
    <t>WM</t>
  </si>
  <si>
    <t>Waste Management</t>
  </si>
  <si>
    <t>WMB</t>
  </si>
  <si>
    <t>Williams Companies, Inc. (The)</t>
  </si>
  <si>
    <t>WNS</t>
  </si>
  <si>
    <t>ADR</t>
  </si>
  <si>
    <t>WPP</t>
  </si>
  <si>
    <t>Wausau Paper Corp. Common Stock</t>
  </si>
  <si>
    <t>WSM</t>
  </si>
  <si>
    <t>Williams-Sonoma</t>
  </si>
  <si>
    <t>WTSL</t>
  </si>
  <si>
    <t>The Wet Seal, Inc.</t>
  </si>
  <si>
    <t>WWD</t>
  </si>
  <si>
    <t>Woodward Governor Company</t>
  </si>
  <si>
    <t>WWWW</t>
  </si>
  <si>
    <t>Web.com</t>
  </si>
  <si>
    <t>WY</t>
  </si>
  <si>
    <t>Weyerhaeuser Company Common Sto</t>
  </si>
  <si>
    <t>WYN</t>
  </si>
  <si>
    <t>Wyndham Worldwide Corp Common</t>
  </si>
  <si>
    <t>Lodging</t>
  </si>
  <si>
    <t>WYNN</t>
  </si>
  <si>
    <t>Wynn Resorts</t>
  </si>
  <si>
    <t>X</t>
  </si>
  <si>
    <t>United States Steel Corporation</t>
  </si>
  <si>
    <t>XCO</t>
  </si>
  <si>
    <t>EXCO Resources, Inc. Exco Resou</t>
  </si>
  <si>
    <t>Exide Technologies</t>
  </si>
  <si>
    <t>XIN</t>
  </si>
  <si>
    <t>Xinyuan Real Estate Co Ltd Amer</t>
  </si>
  <si>
    <t>XIV</t>
  </si>
  <si>
    <t>VelocityShares Daily Inverse VIX ST ETN (XIV)</t>
  </si>
  <si>
    <t>XLE</t>
  </si>
  <si>
    <t>Energy Select Sector SPDR</t>
  </si>
  <si>
    <t>XLK</t>
  </si>
  <si>
    <t>SPDR Select Sector Fund</t>
  </si>
  <si>
    <t>XLNX</t>
  </si>
  <si>
    <t>Xilinx, Inc.</t>
  </si>
  <si>
    <t>XLV</t>
  </si>
  <si>
    <t>healthcare</t>
  </si>
  <si>
    <t>XME</t>
  </si>
  <si>
    <t>SPDR S&amp;P Metals &amp; Mining</t>
  </si>
  <si>
    <t>XOP</t>
  </si>
  <si>
    <t>SPDR S&amp;P Oil &amp; Gas Exploration &amp; Prod</t>
  </si>
  <si>
    <t>XRAY</t>
  </si>
  <si>
    <t>DENTSPLY International Inc.</t>
  </si>
  <si>
    <t>XRT</t>
  </si>
  <si>
    <t>SPDR S&amp;P Retail ETF</t>
  </si>
  <si>
    <t>XRTX</t>
  </si>
  <si>
    <t>Xyratex Ltd.</t>
  </si>
  <si>
    <t>XRX</t>
  </si>
  <si>
    <t>Xerox Corporation Common Stock</t>
  </si>
  <si>
    <t>YANG</t>
  </si>
  <si>
    <t xml:space="preserve"> Direxion Daily China 3X Bear Shares</t>
  </si>
  <si>
    <t>Yahoo! Inc.</t>
  </si>
  <si>
    <t>YUM</t>
  </si>
  <si>
    <t>Yum! Brands, Inc.</t>
  </si>
  <si>
    <t>YZC</t>
  </si>
  <si>
    <t>ZAGG</t>
  </si>
  <si>
    <t>ZINC</t>
  </si>
  <si>
    <t>Horsehead Holding Corp.</t>
  </si>
  <si>
    <t>ZION</t>
  </si>
  <si>
    <t>Zions Bancorporation</t>
  </si>
  <si>
    <t>ZLC</t>
  </si>
  <si>
    <t>Zale</t>
  </si>
  <si>
    <t>ZMH</t>
  </si>
  <si>
    <t>Zimmer Holdings, Inc. Common St</t>
  </si>
  <si>
    <t>ZNGA</t>
  </si>
  <si>
    <t>ZNH</t>
  </si>
  <si>
    <t>China Southern Airlines Limited (ADR)  </t>
  </si>
  <si>
    <t>ProShares UltraShort Silver</t>
  </si>
  <si>
    <t>KLIC131221C00012000</t>
  </si>
  <si>
    <t>100 Share KLIC</t>
  </si>
  <si>
    <t>200 Share TQNT</t>
  </si>
  <si>
    <t>KLIC140419C00012000</t>
  </si>
  <si>
    <t>TQNT140517C00007000</t>
  </si>
  <si>
    <t>Objective</t>
  </si>
  <si>
    <t>To develop diff risk profiles in diff accounts</t>
  </si>
  <si>
    <t>WLT140118C00016000</t>
  </si>
  <si>
    <t>GRPN140222C00010000</t>
  </si>
  <si>
    <t>IBM140118C00175000</t>
  </si>
  <si>
    <t>Metal-Gold</t>
  </si>
  <si>
    <t>WR</t>
  </si>
  <si>
    <t>Westar Energy</t>
  </si>
  <si>
    <t>WR140322C00030000</t>
  </si>
  <si>
    <t>LB</t>
  </si>
  <si>
    <t>NFG</t>
  </si>
  <si>
    <t>National Fuel Gas</t>
  </si>
  <si>
    <t>Gas</t>
  </si>
  <si>
    <t>Sell-$30+</t>
  </si>
  <si>
    <t>40 Share AAPL</t>
  </si>
  <si>
    <t>60 Share AAPL</t>
  </si>
  <si>
    <t>UGL140419C00040000</t>
  </si>
  <si>
    <t>TATATEA</t>
  </si>
  <si>
    <t>MF-OGGAX</t>
  </si>
  <si>
    <t>TTM140322C00028000</t>
  </si>
  <si>
    <t>KLIC140322C00011000</t>
  </si>
  <si>
    <t>KORS</t>
  </si>
  <si>
    <t>M Kors</t>
  </si>
  <si>
    <t>145 Share MF-DPCCX</t>
  </si>
  <si>
    <t>9 Share NFLX</t>
  </si>
  <si>
    <t>TQNT140322C00008000</t>
  </si>
  <si>
    <t>Row Labels</t>
  </si>
  <si>
    <t>AAPL7140214C00510000</t>
  </si>
  <si>
    <t>Penn Virginia Corporation</t>
  </si>
  <si>
    <t>100 Share WR</t>
  </si>
  <si>
    <t>IVR140419C00016000</t>
  </si>
  <si>
    <t>CSLT</t>
  </si>
  <si>
    <t>Castlight Health</t>
  </si>
  <si>
    <t>100 Share TTM</t>
  </si>
  <si>
    <t>GOOGL</t>
  </si>
  <si>
    <t>Google Class C</t>
  </si>
  <si>
    <t>50 Share UGL</t>
  </si>
  <si>
    <t>20 Share AAPL</t>
  </si>
  <si>
    <t>Credicorp</t>
  </si>
  <si>
    <t>CISCO</t>
  </si>
  <si>
    <t>ORI</t>
  </si>
  <si>
    <t>Old Republic International Corporation</t>
  </si>
  <si>
    <t>Suncor Energy</t>
  </si>
  <si>
    <t>CTL140621C00034000</t>
  </si>
  <si>
    <t>InterDigital</t>
  </si>
  <si>
    <t>Mobile Telesystems</t>
  </si>
  <si>
    <t>AAMC</t>
  </si>
  <si>
    <t>Altisource Asset Management Corporation</t>
  </si>
  <si>
    <t>Protector Fund</t>
  </si>
  <si>
    <t>Maximiser Fund</t>
  </si>
  <si>
    <t>Ann T</t>
  </si>
  <si>
    <t>ESV</t>
  </si>
  <si>
    <t>Ensco</t>
  </si>
  <si>
    <t>IDV</t>
  </si>
  <si>
    <t>iShares Intl Dividends</t>
  </si>
  <si>
    <t>ETF-Div</t>
  </si>
  <si>
    <t>200 Share TWTR</t>
  </si>
  <si>
    <t>aapl</t>
  </si>
  <si>
    <t>AAPL150117C00092860</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</si>
</sst>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409]d\-mmm\-yy;@"/>
    <numFmt numFmtId="165" formatCode="_(&quot;$&quot;* #,##0_);_(&quot;$&quot;* \(#,##0\);_(&quot;$&quot;* &quot;-&quot;??_);_(@_)"/>
    <numFmt numFmtId="166" formatCode="m/d/yy;@"/>
    <numFmt numFmtId="167" formatCode="0_);[Red]\(0\)"/>
    <numFmt numFmtId="168" formatCode="&quot;$&quot;#,##0.00"/>
    <numFmt numFmtId="169" formatCode="&quot;$&quot;#,##0"/>
    <numFmt numFmtId="170" formatCode="dd\-mmm\-yy"/>
    <numFmt numFmtId="171" formatCode="&quot;$&quot;#,##0.00;\(&quot;$&quot;#,##0.00\)"/>
    <numFmt numFmtId="172" formatCode="0.0%"/>
    <numFmt numFmtId="173" formatCode="_([$$-409]* #,##0_);_([$$-409]* \(#,##0\);_([$$-409]* &quot;-&quot;??_);_(@_)"/>
    <numFmt numFmtId="174" formatCode="0.00_);\(0.00\)"/>
    <numFmt numFmtId="175" formatCode="0.00_);[Red]\(0.00\)"/>
    <numFmt numFmtId="176" formatCode="0.0"/>
    <numFmt numFmtId="177" formatCode="[$₹-4009]\ #,##0;[Red][$₹-4009]\ \-#,##0"/>
    <numFmt numFmtId="178" formatCode="[$₹-4009]\ #,##0"/>
  </numFmts>
  <fonts count="114">
    <font>
      <sz val="10"/>
      <name val="Arial"/>
    </font>
    <font>
      <sz val="10"/>
      <name val="Arial"/>
      <family val="2"/>
    </font>
    <font>
      <sz val="8"/>
      <name val="Arial"/>
      <family val="2"/>
    </font>
    <font>
      <b/>
      <sz val="10"/>
      <name val="Arial"/>
      <family val="2"/>
    </font>
    <font>
      <sz val="10"/>
      <color indexed="10"/>
      <name val="Arial"/>
      <family val="2"/>
    </font>
    <font>
      <b/>
      <sz val="10"/>
      <color indexed="10"/>
      <name val="Arial"/>
      <family val="2"/>
    </font>
    <font>
      <sz val="10"/>
      <color indexed="12"/>
      <name val="Arial"/>
      <family val="2"/>
    </font>
    <font>
      <b/>
      <sz val="9"/>
      <color indexed="9"/>
      <name val="Arial"/>
      <family val="2"/>
    </font>
    <font>
      <sz val="9"/>
      <name val="Arial"/>
      <family val="2"/>
    </font>
    <font>
      <sz val="8"/>
      <color indexed="8"/>
      <name val="Arial"/>
      <family val="2"/>
    </font>
    <font>
      <b/>
      <sz val="10"/>
      <color indexed="12"/>
      <name val="Arial"/>
      <family val="2"/>
    </font>
    <font>
      <b/>
      <sz val="9"/>
      <name val="Arial"/>
      <family val="2"/>
    </font>
    <font>
      <b/>
      <sz val="10"/>
      <color indexed="18"/>
      <name val="Arial"/>
      <family val="2"/>
    </font>
    <font>
      <sz val="10"/>
      <color indexed="10"/>
      <name val="Arial"/>
      <family val="2"/>
    </font>
    <font>
      <sz val="10"/>
      <color indexed="62"/>
      <name val="Arial"/>
      <family val="2"/>
    </font>
    <font>
      <b/>
      <sz val="10"/>
      <color indexed="62"/>
      <name val="Arial"/>
      <family val="2"/>
    </font>
    <font>
      <sz val="10"/>
      <name val="Arial"/>
      <family val="2"/>
    </font>
    <font>
      <b/>
      <u/>
      <sz val="16"/>
      <color indexed="12"/>
      <name val="Arial"/>
      <family val="2"/>
    </font>
    <font>
      <i/>
      <sz val="10"/>
      <color indexed="10"/>
      <name val="Arial"/>
      <family val="2"/>
    </font>
    <font>
      <b/>
      <i/>
      <sz val="10"/>
      <color indexed="10"/>
      <name val="Arial"/>
      <family val="2"/>
    </font>
    <font>
      <b/>
      <u/>
      <sz val="10"/>
      <name val="Arial"/>
      <family val="2"/>
    </font>
    <font>
      <sz val="10"/>
      <color indexed="8"/>
      <name val="Arial"/>
      <family val="2"/>
    </font>
    <font>
      <sz val="10"/>
      <color indexed="17"/>
      <name val="Arial"/>
      <family val="2"/>
    </font>
    <font>
      <b/>
      <i/>
      <sz val="12"/>
      <name val="Arial"/>
      <family val="2"/>
    </font>
    <font>
      <sz val="8"/>
      <color indexed="17"/>
      <name val="Arial"/>
      <family val="2"/>
    </font>
    <font>
      <b/>
      <u/>
      <sz val="10"/>
      <color indexed="10"/>
      <name val="Arial"/>
      <family val="2"/>
    </font>
    <font>
      <sz val="10"/>
      <color indexed="9"/>
      <name val="Arial"/>
      <family val="2"/>
    </font>
    <font>
      <b/>
      <u/>
      <sz val="10"/>
      <color indexed="12"/>
      <name val="Arial"/>
      <family val="2"/>
    </font>
    <font>
      <b/>
      <sz val="10"/>
      <color indexed="62"/>
      <name val="Arial"/>
      <family val="2"/>
    </font>
    <font>
      <sz val="10"/>
      <color indexed="12"/>
      <name val="Arial"/>
      <family val="2"/>
    </font>
    <font>
      <b/>
      <i/>
      <sz val="10"/>
      <name val="Arial"/>
      <family val="2"/>
    </font>
    <font>
      <b/>
      <sz val="12"/>
      <name val="Arial"/>
      <family val="2"/>
    </font>
    <font>
      <sz val="11"/>
      <color indexed="63"/>
      <name val="Arial"/>
      <family val="2"/>
    </font>
    <font>
      <sz val="10"/>
      <color theme="1"/>
      <name val="Arial"/>
      <family val="2"/>
    </font>
    <font>
      <b/>
      <sz val="10"/>
      <color theme="8" tint="-0.249977111117893"/>
      <name val="Arial"/>
      <family val="2"/>
    </font>
    <font>
      <b/>
      <i/>
      <sz val="10"/>
      <color rgb="FFFF0000"/>
      <name val="Arial"/>
      <family val="2"/>
    </font>
    <font>
      <i/>
      <sz val="10"/>
      <name val="Arial"/>
      <family val="2"/>
    </font>
    <font>
      <sz val="10"/>
      <color theme="1"/>
      <name val="Arial"/>
      <family val="2"/>
    </font>
    <font>
      <sz val="8"/>
      <color rgb="FF000000"/>
      <name val="Verdana"/>
      <family val="2"/>
    </font>
    <font>
      <sz val="10"/>
      <color indexed="60"/>
      <name val="Arial"/>
      <family val="2"/>
    </font>
    <font>
      <sz val="10"/>
      <color rgb="FF454545"/>
      <name val="Verdana"/>
      <family val="2"/>
    </font>
    <font>
      <u/>
      <sz val="10"/>
      <color theme="10"/>
      <name val="Arial"/>
      <family val="2"/>
    </font>
    <font>
      <b/>
      <sz val="10"/>
      <color rgb="FFFF0000"/>
      <name val="Arial"/>
      <family val="2"/>
    </font>
    <font>
      <b/>
      <sz val="10"/>
      <name val="Arial"/>
      <family val="2"/>
    </font>
    <font>
      <sz val="10"/>
      <color rgb="FF2E07BD"/>
      <name val="Arial"/>
      <family val="2"/>
    </font>
    <font>
      <b/>
      <sz val="10"/>
      <name val="Arial"/>
      <family val="2"/>
    </font>
    <font>
      <b/>
      <sz val="10"/>
      <name val="Arial"/>
      <family val="2"/>
    </font>
    <font>
      <b/>
      <sz val="10"/>
      <name val="Arial"/>
      <family val="2"/>
    </font>
    <font>
      <b/>
      <sz val="10"/>
      <color theme="8" tint="-0.249977111117893"/>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sz val="8"/>
      <color rgb="FF000000"/>
      <name val="Arial"/>
      <family val="2"/>
    </font>
    <font>
      <sz val="9"/>
      <color indexed="81"/>
      <name val="Tahoma"/>
      <family val="2"/>
    </font>
    <font>
      <b/>
      <sz val="9"/>
      <color indexed="81"/>
      <name val="Tahoma"/>
      <family val="2"/>
    </font>
    <font>
      <b/>
      <i/>
      <u/>
      <sz val="10"/>
      <name val="Arial"/>
      <family val="2"/>
    </font>
    <font>
      <b/>
      <sz val="10"/>
      <name val="Arial"/>
      <family val="2"/>
    </font>
    <font>
      <b/>
      <sz val="10"/>
      <name val="Arial"/>
      <family val="2"/>
    </font>
    <font>
      <sz val="11"/>
      <color indexed="8"/>
      <name val="Calibri"/>
      <family val="2"/>
    </font>
    <font>
      <sz val="10"/>
      <color indexed="8"/>
      <name val="Arial"/>
      <family val="2"/>
    </font>
    <font>
      <b/>
      <sz val="11"/>
      <color indexed="8"/>
      <name val="Calibri"/>
      <family val="2"/>
    </font>
    <font>
      <b/>
      <sz val="10"/>
      <color theme="3"/>
      <name val="Arial"/>
      <family val="2"/>
    </font>
    <font>
      <sz val="10"/>
      <color theme="3"/>
      <name val="Arial"/>
      <family val="2"/>
    </font>
    <font>
      <sz val="8"/>
      <color theme="3"/>
      <name val="Arial"/>
      <family val="2"/>
    </font>
    <font>
      <b/>
      <sz val="8"/>
      <color rgb="FF000000"/>
      <name val="Arial"/>
      <family val="2"/>
    </font>
    <font>
      <sz val="10"/>
      <color theme="3"/>
      <name val="Arial"/>
      <family val="2"/>
    </font>
    <font>
      <b/>
      <sz val="9"/>
      <color rgb="FFFFFFFF"/>
      <name val="Arial"/>
      <family val="2"/>
    </font>
    <font>
      <b/>
      <sz val="8"/>
      <color rgb="FF000000"/>
      <name val="Verdana"/>
      <family val="2"/>
    </font>
    <font>
      <sz val="10"/>
      <color rgb="FF2E07BD"/>
      <name val="Arial"/>
      <family val="2"/>
    </font>
    <font>
      <sz val="10"/>
      <color rgb="FF2E07BD"/>
      <name val="Arial"/>
      <family val="2"/>
    </font>
    <font>
      <sz val="10"/>
      <color theme="3"/>
      <name val="Arial"/>
      <family val="2"/>
    </font>
    <font>
      <sz val="10"/>
      <color theme="3"/>
      <name val="Arial"/>
      <family val="2"/>
    </font>
    <font>
      <b/>
      <sz val="10"/>
      <color theme="3"/>
      <name val="Arial"/>
      <family val="2"/>
    </font>
    <font>
      <sz val="10"/>
      <color theme="3"/>
      <name val="Arial"/>
      <family val="2"/>
    </font>
    <font>
      <sz val="10"/>
      <color theme="3"/>
      <name val="Arial"/>
      <family val="2"/>
    </font>
    <font>
      <b/>
      <sz val="10"/>
      <color theme="3"/>
      <name val="Arial"/>
      <family val="2"/>
    </font>
    <font>
      <b/>
      <sz val="10"/>
      <color theme="3"/>
      <name val="Arial"/>
      <family val="2"/>
    </font>
    <font>
      <sz val="10"/>
      <color theme="3"/>
      <name val="Arial"/>
      <family val="2"/>
    </font>
    <font>
      <sz val="10"/>
      <color theme="3"/>
      <name val="Arial"/>
      <family val="2"/>
    </font>
    <font>
      <b/>
      <sz val="10"/>
      <color theme="3"/>
      <name val="Arial"/>
      <family val="2"/>
    </font>
    <font>
      <b/>
      <sz val="10"/>
      <color theme="3"/>
      <name val="Arial"/>
      <family val="2"/>
    </font>
    <font>
      <sz val="10"/>
      <color theme="3"/>
      <name val="Arial"/>
      <family val="2"/>
    </font>
    <font>
      <b/>
      <sz val="10"/>
      <color theme="3"/>
      <name val="Arial"/>
      <family val="2"/>
    </font>
    <font>
      <sz val="10"/>
      <color theme="3"/>
      <name val="Arial"/>
      <family val="2"/>
    </font>
    <font>
      <sz val="10"/>
      <color theme="3"/>
      <name val="Arial"/>
      <family val="2"/>
    </font>
    <font>
      <sz val="10"/>
      <color rgb="FF2E07BD"/>
      <name val="Arial"/>
      <family val="2"/>
    </font>
    <font>
      <b/>
      <sz val="10"/>
      <color theme="3"/>
      <name val="Arial"/>
      <family val="2"/>
    </font>
    <font>
      <b/>
      <sz val="11"/>
      <name val="Arial"/>
      <family val="2"/>
    </font>
    <font>
      <sz val="11"/>
      <name val="Arial"/>
      <family val="2"/>
    </font>
    <font>
      <b/>
      <sz val="11"/>
      <color theme="8" tint="-0.249977111117893"/>
      <name val="Arial"/>
      <family val="2"/>
    </font>
    <font>
      <sz val="11"/>
      <color indexed="62"/>
      <name val="Arial"/>
      <family val="2"/>
    </font>
    <font>
      <b/>
      <sz val="11"/>
      <color rgb="FF7030A0"/>
      <name val="Arial"/>
      <family val="2"/>
    </font>
    <font>
      <b/>
      <sz val="11"/>
      <color rgb="FF00B0F0"/>
      <name val="Arial"/>
      <family val="2"/>
    </font>
    <font>
      <sz val="10"/>
      <color theme="3"/>
      <name val="Arial"/>
      <family val="2"/>
    </font>
    <font>
      <sz val="10"/>
      <color rgb="FF2E07BD"/>
      <name val="Arial"/>
      <family val="2"/>
    </font>
    <font>
      <b/>
      <sz val="10"/>
      <color theme="3"/>
      <name val="Arial"/>
      <family val="2"/>
    </font>
    <font>
      <b/>
      <sz val="10"/>
      <color theme="3"/>
      <name val="Arial"/>
      <family val="2"/>
    </font>
    <font>
      <b/>
      <sz val="10"/>
      <color theme="3"/>
      <name val="Arial"/>
      <family val="2"/>
    </font>
    <font>
      <b/>
      <sz val="10"/>
      <color theme="3"/>
      <name val="Arial"/>
      <family val="2"/>
    </font>
    <font>
      <sz val="10"/>
      <color rgb="FF2E07BD"/>
      <name val="Arial"/>
      <family val="2"/>
    </font>
    <font>
      <b/>
      <sz val="10"/>
      <color theme="3"/>
      <name val="Arial"/>
      <family val="2"/>
    </font>
    <font>
      <b/>
      <sz val="10"/>
      <color theme="3"/>
      <name val="Arial"/>
      <family val="2"/>
    </font>
    <font>
      <sz val="10"/>
      <color rgb="FF2E07BD"/>
      <name val="Arial"/>
      <family val="2"/>
    </font>
    <font>
      <sz val="10"/>
      <color rgb="FF2E07BD"/>
      <name val="Arial"/>
      <family val="2"/>
    </font>
    <font>
      <sz val="10"/>
      <color theme="3"/>
      <name val="Arial"/>
      <family val="2"/>
    </font>
    <font>
      <b/>
      <sz val="10"/>
      <color theme="3"/>
      <name val="Arial"/>
      <family val="2"/>
    </font>
    <font>
      <sz val="10"/>
      <color theme="3"/>
      <name val="Arial"/>
      <family val="2"/>
    </font>
    <font>
      <b/>
      <sz val="10"/>
      <color theme="3"/>
      <name val="Arial"/>
      <family val="2"/>
    </font>
    <font>
      <sz val="16"/>
      <color rgb="FF2E2D29"/>
      <name val="MathJax_Main"/>
    </font>
  </fonts>
  <fills count="21">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43"/>
        <bgColor indexed="64"/>
      </patternFill>
    </fill>
    <fill>
      <patternFill patternType="solid">
        <fgColor indexed="47"/>
        <bgColor indexed="64"/>
      </patternFill>
    </fill>
    <fill>
      <patternFill patternType="solid">
        <fgColor indexed="22"/>
        <bgColor indexed="0"/>
      </patternFill>
    </fill>
    <fill>
      <patternFill patternType="solid">
        <fgColor indexed="42"/>
        <bgColor indexed="64"/>
      </patternFill>
    </fill>
    <fill>
      <patternFill patternType="solid">
        <fgColor indexed="49"/>
        <bgColor indexed="64"/>
      </patternFill>
    </fill>
    <fill>
      <patternFill patternType="solid">
        <fgColor rgb="FFFFFF00"/>
        <bgColor indexed="64"/>
      </patternFill>
    </fill>
    <fill>
      <patternFill patternType="solid">
        <fgColor rgb="FFFFFFFF"/>
        <bgColor indexed="64"/>
      </patternFill>
    </fill>
    <fill>
      <patternFill patternType="solid">
        <fgColor theme="1" tint="0.49998474074526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E4E2E2"/>
        <bgColor indexed="64"/>
      </patternFill>
    </fill>
    <fill>
      <patternFill patternType="solid">
        <fgColor theme="0"/>
        <bgColor indexed="64"/>
      </patternFill>
    </fill>
    <fill>
      <patternFill patternType="solid">
        <fgColor theme="2"/>
        <bgColor indexed="64"/>
      </patternFill>
    </fill>
    <fill>
      <patternFill patternType="solid">
        <fgColor theme="6" tint="0.79998168889431442"/>
        <bgColor theme="6" tint="0.79998168889431442"/>
      </patternFill>
    </fill>
  </fills>
  <borders count="59">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medium">
        <color indexed="64"/>
      </top>
      <bottom style="medium">
        <color indexed="64"/>
      </bottom>
      <diagonal/>
    </border>
    <border>
      <left style="thin">
        <color indexed="8"/>
      </left>
      <right style="thin">
        <color indexed="8"/>
      </right>
      <top/>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style="hair">
        <color auto="1"/>
      </left>
      <right style="hair">
        <color auto="1"/>
      </right>
      <top style="hair">
        <color auto="1"/>
      </top>
      <bottom/>
      <diagonal/>
    </border>
    <border>
      <left style="hair">
        <color auto="1"/>
      </left>
      <right style="hair">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medium">
        <color indexed="64"/>
      </right>
      <top style="medium">
        <color indexed="64"/>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theme="6" tint="0.39997558519241921"/>
      </top>
      <bottom style="thin">
        <color theme="6" tint="0.39997558519241921"/>
      </bottom>
      <diagonal/>
    </border>
  </borders>
  <cellStyleXfs count="6">
    <xf numFmtId="0" fontId="0" fillId="0" borderId="0"/>
    <xf numFmtId="44" fontId="1" fillId="0" borderId="0" applyFont="0" applyFill="0" applyBorder="0" applyAlignment="0" applyProtection="0"/>
    <xf numFmtId="0" fontId="21" fillId="0" borderId="0"/>
    <xf numFmtId="9" fontId="1" fillId="0" borderId="0" applyFont="0" applyFill="0" applyBorder="0" applyAlignment="0" applyProtection="0"/>
    <xf numFmtId="0" fontId="41" fillId="0" borderId="0" applyNumberFormat="0" applyFill="0" applyBorder="0" applyAlignment="0" applyProtection="0">
      <alignment vertical="top"/>
      <protection locked="0"/>
    </xf>
    <xf numFmtId="0" fontId="64" fillId="0" borderId="0"/>
  </cellStyleXfs>
  <cellXfs count="649">
    <xf numFmtId="0" fontId="0" fillId="0" borderId="0" xfId="0"/>
    <xf numFmtId="0" fontId="0" fillId="0" borderId="2" xfId="0" applyBorder="1"/>
    <xf numFmtId="0" fontId="3" fillId="2" borderId="2" xfId="0" applyFont="1" applyFill="1" applyBorder="1" applyAlignment="1">
      <alignment horizontal="center"/>
    </xf>
    <xf numFmtId="0" fontId="3" fillId="2" borderId="2" xfId="0" applyFont="1" applyFill="1" applyBorder="1" applyAlignment="1">
      <alignment horizontal="center" wrapText="1"/>
    </xf>
    <xf numFmtId="0" fontId="4" fillId="0" borderId="0" xfId="0" applyFont="1"/>
    <xf numFmtId="0" fontId="5" fillId="0" borderId="0" xfId="0" applyFont="1"/>
    <xf numFmtId="10" fontId="3" fillId="0" borderId="0" xfId="0" applyNumberFormat="1" applyFont="1"/>
    <xf numFmtId="0" fontId="6" fillId="0" borderId="0" xfId="0" applyFont="1"/>
    <xf numFmtId="0" fontId="0" fillId="0" borderId="2" xfId="0" applyBorder="1" applyAlignment="1">
      <alignment wrapText="1"/>
    </xf>
    <xf numFmtId="0" fontId="0" fillId="0" borderId="0" xfId="0" applyAlignment="1">
      <alignment horizontal="right"/>
    </xf>
    <xf numFmtId="0" fontId="3" fillId="2" borderId="2" xfId="0" applyFont="1" applyFill="1" applyBorder="1" applyAlignment="1">
      <alignment horizontal="right"/>
    </xf>
    <xf numFmtId="0" fontId="0" fillId="0" borderId="2" xfId="0" applyBorder="1" applyAlignment="1">
      <alignment horizontal="right"/>
    </xf>
    <xf numFmtId="0" fontId="0" fillId="0" borderId="4" xfId="0" applyBorder="1"/>
    <xf numFmtId="0" fontId="0" fillId="0" borderId="0" xfId="0" applyAlignment="1">
      <alignment horizontal="center"/>
    </xf>
    <xf numFmtId="0" fontId="0" fillId="0" borderId="2" xfId="0" applyBorder="1" applyAlignment="1">
      <alignment horizontal="center"/>
    </xf>
    <xf numFmtId="0" fontId="0" fillId="0" borderId="6" xfId="0" applyBorder="1"/>
    <xf numFmtId="38" fontId="8" fillId="4" borderId="12" xfId="0" applyNumberFormat="1" applyFont="1" applyFill="1" applyBorder="1"/>
    <xf numFmtId="10" fontId="0" fillId="5" borderId="2" xfId="0" applyNumberFormat="1" applyFill="1" applyBorder="1"/>
    <xf numFmtId="0" fontId="10" fillId="5" borderId="2" xfId="0" applyFont="1" applyFill="1" applyBorder="1" applyAlignment="1">
      <alignment horizontal="center" wrapText="1"/>
    </xf>
    <xf numFmtId="0" fontId="3" fillId="5" borderId="2" xfId="0" applyFont="1" applyFill="1" applyBorder="1" applyAlignment="1">
      <alignment horizontal="center" wrapText="1"/>
    </xf>
    <xf numFmtId="2" fontId="0" fillId="5" borderId="2" xfId="0" applyNumberFormat="1" applyFill="1" applyBorder="1"/>
    <xf numFmtId="0" fontId="0" fillId="0" borderId="0" xfId="0" applyBorder="1"/>
    <xf numFmtId="9" fontId="3" fillId="4" borderId="2" xfId="0" applyNumberFormat="1" applyFont="1" applyFill="1" applyBorder="1"/>
    <xf numFmtId="0" fontId="5" fillId="0" borderId="0" xfId="0" applyFont="1" applyAlignment="1">
      <alignment wrapText="1"/>
    </xf>
    <xf numFmtId="0" fontId="4" fillId="0" borderId="0" xfId="0" applyFont="1" applyAlignment="1">
      <alignment wrapText="1"/>
    </xf>
    <xf numFmtId="9" fontId="3" fillId="0" borderId="0" xfId="0" applyNumberFormat="1" applyFont="1" applyAlignment="1">
      <alignment wrapText="1"/>
    </xf>
    <xf numFmtId="0" fontId="0" fillId="0" borderId="0" xfId="0" applyAlignment="1">
      <alignment wrapText="1"/>
    </xf>
    <xf numFmtId="0" fontId="14" fillId="0" borderId="0" xfId="0" applyFont="1"/>
    <xf numFmtId="0" fontId="15" fillId="0" borderId="0" xfId="0" applyFont="1"/>
    <xf numFmtId="0" fontId="15" fillId="2" borderId="2" xfId="0" applyFont="1" applyFill="1" applyBorder="1" applyAlignment="1">
      <alignment horizontal="center" wrapText="1"/>
    </xf>
    <xf numFmtId="1" fontId="14" fillId="0" borderId="2" xfId="0" applyNumberFormat="1" applyFont="1" applyBorder="1"/>
    <xf numFmtId="0" fontId="1" fillId="0" borderId="2" xfId="0" applyFont="1" applyBorder="1" applyAlignment="1">
      <alignment horizontal="right"/>
    </xf>
    <xf numFmtId="0" fontId="16" fillId="0" borderId="2" xfId="0" applyFont="1" applyBorder="1"/>
    <xf numFmtId="9" fontId="16" fillId="4" borderId="2" xfId="0" applyNumberFormat="1" applyFont="1" applyFill="1" applyBorder="1"/>
    <xf numFmtId="0" fontId="0" fillId="0" borderId="10" xfId="0" applyBorder="1"/>
    <xf numFmtId="0" fontId="0" fillId="0" borderId="10" xfId="0" applyBorder="1" applyAlignment="1">
      <alignment wrapText="1"/>
    </xf>
    <xf numFmtId="0" fontId="16" fillId="0" borderId="10" xfId="0" applyFont="1" applyBorder="1"/>
    <xf numFmtId="0" fontId="1" fillId="0" borderId="10" xfId="0" applyFont="1" applyBorder="1" applyAlignment="1">
      <alignment horizontal="right"/>
    </xf>
    <xf numFmtId="1" fontId="14" fillId="0" borderId="10" xfId="0" applyNumberFormat="1" applyFont="1" applyBorder="1"/>
    <xf numFmtId="9" fontId="3" fillId="4" borderId="10" xfId="0" applyNumberFormat="1" applyFont="1" applyFill="1" applyBorder="1"/>
    <xf numFmtId="0" fontId="3" fillId="2" borderId="12" xfId="0" applyFont="1" applyFill="1" applyBorder="1" applyAlignment="1">
      <alignment horizontal="center" wrapText="1"/>
    </xf>
    <xf numFmtId="0" fontId="3" fillId="0" borderId="12" xfId="0" applyFont="1" applyBorder="1" applyAlignment="1">
      <alignment horizontal="center"/>
    </xf>
    <xf numFmtId="0" fontId="0" fillId="0" borderId="12" xfId="0" applyBorder="1" applyAlignment="1">
      <alignment horizontal="center"/>
    </xf>
    <xf numFmtId="0" fontId="13" fillId="0" borderId="12" xfId="0" applyFont="1" applyBorder="1" applyAlignment="1">
      <alignment horizontal="center"/>
    </xf>
    <xf numFmtId="0" fontId="8" fillId="0" borderId="12" xfId="0" applyFont="1" applyBorder="1" applyAlignment="1">
      <alignment horizontal="center"/>
    </xf>
    <xf numFmtId="0" fontId="11" fillId="0" borderId="12" xfId="0" applyFont="1" applyBorder="1" applyAlignment="1">
      <alignment horizontal="center"/>
    </xf>
    <xf numFmtId="10" fontId="4" fillId="0" borderId="2" xfId="0" applyNumberFormat="1" applyFont="1" applyBorder="1"/>
    <xf numFmtId="10" fontId="0" fillId="0" borderId="2" xfId="0" applyNumberFormat="1" applyBorder="1"/>
    <xf numFmtId="10" fontId="0" fillId="5" borderId="10" xfId="0" applyNumberFormat="1" applyFill="1" applyBorder="1"/>
    <xf numFmtId="2" fontId="0" fillId="5" borderId="10" xfId="0" applyNumberFormat="1" applyFill="1" applyBorder="1"/>
    <xf numFmtId="0" fontId="8" fillId="0" borderId="11" xfId="0" applyFont="1" applyBorder="1" applyAlignment="1">
      <alignment horizontal="center"/>
    </xf>
    <xf numFmtId="10" fontId="0" fillId="0" borderId="10" xfId="0" applyNumberFormat="1" applyBorder="1"/>
    <xf numFmtId="0" fontId="0" fillId="0" borderId="7" xfId="0" applyBorder="1"/>
    <xf numFmtId="0" fontId="17" fillId="0" borderId="0" xfId="0" applyFont="1"/>
    <xf numFmtId="0" fontId="18" fillId="0" borderId="0" xfId="0" applyFont="1"/>
    <xf numFmtId="9" fontId="5" fillId="0" borderId="0" xfId="0" applyNumberFormat="1" applyFont="1"/>
    <xf numFmtId="0" fontId="19" fillId="0" borderId="0" xfId="0" applyFont="1"/>
    <xf numFmtId="14" fontId="0" fillId="0" borderId="0" xfId="0" applyNumberFormat="1"/>
    <xf numFmtId="0" fontId="0" fillId="0" borderId="0" xfId="0" applyFill="1" applyBorder="1"/>
    <xf numFmtId="0" fontId="0" fillId="0" borderId="14" xfId="0" applyBorder="1"/>
    <xf numFmtId="0" fontId="20" fillId="0" borderId="0" xfId="0" applyFont="1"/>
    <xf numFmtId="0" fontId="21" fillId="6" borderId="17" xfId="2" applyFont="1" applyFill="1" applyBorder="1" applyAlignment="1">
      <alignment horizontal="center"/>
    </xf>
    <xf numFmtId="0" fontId="21" fillId="0" borderId="1" xfId="2" applyFont="1" applyFill="1" applyBorder="1" applyAlignment="1">
      <alignment horizontal="right" wrapText="1"/>
    </xf>
    <xf numFmtId="0" fontId="21" fillId="0" borderId="0" xfId="2"/>
    <xf numFmtId="10" fontId="0" fillId="4" borderId="2" xfId="3" applyNumberFormat="1" applyFont="1" applyFill="1" applyBorder="1"/>
    <xf numFmtId="9" fontId="14" fillId="0" borderId="0" xfId="3" applyFont="1"/>
    <xf numFmtId="2" fontId="0" fillId="0" borderId="0" xfId="0" applyNumberFormat="1" applyAlignment="1">
      <alignment wrapText="1"/>
    </xf>
    <xf numFmtId="0" fontId="21" fillId="0" borderId="1" xfId="2" applyFont="1" applyFill="1" applyBorder="1" applyAlignment="1">
      <alignment wrapText="1"/>
    </xf>
    <xf numFmtId="1" fontId="0" fillId="0" borderId="2" xfId="0" applyNumberFormat="1" applyBorder="1" applyAlignment="1">
      <alignment horizontal="center"/>
    </xf>
    <xf numFmtId="0" fontId="12" fillId="0" borderId="14" xfId="0" applyFont="1" applyBorder="1"/>
    <xf numFmtId="0" fontId="12" fillId="0" borderId="2" xfId="0" applyFont="1" applyBorder="1" applyAlignment="1">
      <alignment horizontal="center"/>
    </xf>
    <xf numFmtId="0" fontId="12" fillId="0" borderId="2" xfId="0" applyFont="1" applyBorder="1"/>
    <xf numFmtId="0" fontId="4" fillId="0" borderId="2" xfId="0" applyFont="1" applyBorder="1"/>
    <xf numFmtId="0" fontId="4" fillId="0" borderId="2" xfId="0" applyFont="1" applyBorder="1" applyAlignment="1">
      <alignment horizontal="center"/>
    </xf>
    <xf numFmtId="0" fontId="22" fillId="0" borderId="2" xfId="0" applyFont="1" applyBorder="1"/>
    <xf numFmtId="0" fontId="22" fillId="0" borderId="2" xfId="0" applyFont="1" applyBorder="1" applyAlignment="1">
      <alignment horizontal="center"/>
    </xf>
    <xf numFmtId="9" fontId="0" fillId="0" borderId="0" xfId="3" applyFont="1"/>
    <xf numFmtId="0" fontId="16" fillId="0" borderId="0" xfId="0" applyFont="1"/>
    <xf numFmtId="9" fontId="3" fillId="4" borderId="2" xfId="0" applyNumberFormat="1" applyFont="1" applyFill="1" applyBorder="1" applyAlignment="1">
      <alignment horizontal="center"/>
    </xf>
    <xf numFmtId="0" fontId="0" fillId="0" borderId="7" xfId="0" applyBorder="1" applyAlignment="1">
      <alignment horizontal="center"/>
    </xf>
    <xf numFmtId="0" fontId="0" fillId="0" borderId="8" xfId="0" applyBorder="1"/>
    <xf numFmtId="10" fontId="3" fillId="0" borderId="0" xfId="0" applyNumberFormat="1" applyFont="1" applyAlignment="1">
      <alignment wrapText="1"/>
    </xf>
    <xf numFmtId="0" fontId="23" fillId="0" borderId="0" xfId="0" applyFont="1"/>
    <xf numFmtId="0" fontId="6" fillId="0" borderId="0" xfId="0" applyNumberFormat="1" applyFont="1"/>
    <xf numFmtId="0" fontId="14" fillId="0" borderId="0" xfId="0" applyFont="1" applyAlignment="1">
      <alignment horizontal="center"/>
    </xf>
    <xf numFmtId="0" fontId="3" fillId="0" borderId="14" xfId="0" applyFont="1" applyBorder="1"/>
    <xf numFmtId="2" fontId="3" fillId="0" borderId="2" xfId="0" applyNumberFormat="1" applyFont="1" applyBorder="1" applyAlignment="1">
      <alignment horizontal="center"/>
    </xf>
    <xf numFmtId="0" fontId="0" fillId="0" borderId="0" xfId="0" applyFill="1" applyAlignment="1">
      <alignment horizontal="center"/>
    </xf>
    <xf numFmtId="0" fontId="0" fillId="0" borderId="0" xfId="0" applyFill="1"/>
    <xf numFmtId="0" fontId="0" fillId="0" borderId="0" xfId="0" applyFill="1" applyBorder="1" applyAlignment="1">
      <alignment horizontal="center"/>
    </xf>
    <xf numFmtId="0" fontId="24" fillId="0" borderId="0" xfId="0" applyFont="1" applyFill="1" applyBorder="1" applyAlignment="1">
      <alignment horizontal="right"/>
    </xf>
    <xf numFmtId="0" fontId="9" fillId="0" borderId="0" xfId="0" applyFont="1" applyFill="1" applyBorder="1" applyAlignment="1">
      <alignment wrapText="1"/>
    </xf>
    <xf numFmtId="0" fontId="25" fillId="0" borderId="18" xfId="0" applyFont="1" applyBorder="1"/>
    <xf numFmtId="0" fontId="0" fillId="0" borderId="20" xfId="0" applyBorder="1"/>
    <xf numFmtId="0" fontId="0" fillId="0" borderId="21" xfId="0" applyBorder="1"/>
    <xf numFmtId="0" fontId="0" fillId="0" borderId="22"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3" xfId="0" applyBorder="1" applyAlignment="1">
      <alignment wrapText="1"/>
    </xf>
    <xf numFmtId="0" fontId="0" fillId="0" borderId="21" xfId="0" applyBorder="1" applyAlignment="1">
      <alignment wrapText="1"/>
    </xf>
    <xf numFmtId="0" fontId="0" fillId="0" borderId="0" xfId="0" applyAlignment="1">
      <alignment horizontal="left" indent="1"/>
    </xf>
    <xf numFmtId="0" fontId="16" fillId="0" borderId="0" xfId="0" applyFont="1" applyAlignment="1">
      <alignment horizontal="left" indent="1"/>
    </xf>
    <xf numFmtId="0" fontId="10" fillId="0" borderId="0" xfId="0" applyFont="1"/>
    <xf numFmtId="0" fontId="27" fillId="0" borderId="0" xfId="0" applyFont="1"/>
    <xf numFmtId="0" fontId="3" fillId="3" borderId="19" xfId="0" applyFont="1" applyFill="1" applyBorder="1" applyAlignment="1">
      <alignment vertical="top" wrapText="1"/>
    </xf>
    <xf numFmtId="0" fontId="3" fillId="3" borderId="0" xfId="0" applyFont="1" applyFill="1" applyBorder="1" applyAlignment="1">
      <alignment vertical="top" wrapText="1"/>
    </xf>
    <xf numFmtId="0" fontId="3" fillId="3" borderId="0" xfId="0" applyFont="1" applyFill="1" applyBorder="1" applyAlignment="1">
      <alignment horizontal="center" vertical="top" wrapText="1"/>
    </xf>
    <xf numFmtId="0" fontId="0" fillId="3" borderId="19" xfId="0" applyFill="1" applyBorder="1" applyAlignment="1">
      <alignment vertical="top" wrapText="1"/>
    </xf>
    <xf numFmtId="0" fontId="0" fillId="3" borderId="0" xfId="0" applyFill="1" applyBorder="1" applyAlignment="1">
      <alignment vertical="top" wrapText="1"/>
    </xf>
    <xf numFmtId="0" fontId="0" fillId="3" borderId="0" xfId="0" applyFill="1" applyBorder="1" applyAlignment="1">
      <alignment horizontal="center" vertical="top" wrapText="1"/>
    </xf>
    <xf numFmtId="0" fontId="16" fillId="3" borderId="19" xfId="0" applyFont="1" applyFill="1" applyBorder="1" applyAlignment="1">
      <alignment vertical="top" wrapText="1"/>
    </xf>
    <xf numFmtId="0" fontId="16" fillId="3" borderId="0" xfId="0" applyFont="1" applyFill="1" applyBorder="1" applyAlignment="1">
      <alignment vertical="top" wrapText="1"/>
    </xf>
    <xf numFmtId="0" fontId="16" fillId="3" borderId="0" xfId="0" applyFont="1" applyFill="1" applyBorder="1" applyAlignment="1">
      <alignment horizontal="center" vertical="top" wrapText="1"/>
    </xf>
    <xf numFmtId="0" fontId="16" fillId="3" borderId="23" xfId="0" applyFont="1" applyFill="1" applyBorder="1" applyAlignment="1">
      <alignment vertical="top" wrapText="1"/>
    </xf>
    <xf numFmtId="0" fontId="16" fillId="3" borderId="24" xfId="0" applyFont="1" applyFill="1" applyBorder="1" applyAlignment="1">
      <alignment vertical="top" wrapText="1"/>
    </xf>
    <xf numFmtId="0" fontId="0" fillId="0" borderId="24" xfId="0" applyBorder="1"/>
    <xf numFmtId="0" fontId="3" fillId="2" borderId="18" xfId="0" applyFont="1" applyFill="1" applyBorder="1"/>
    <xf numFmtId="10" fontId="3" fillId="2" borderId="25" xfId="0" applyNumberFormat="1" applyFont="1" applyFill="1" applyBorder="1"/>
    <xf numFmtId="0" fontId="0" fillId="2" borderId="25" xfId="0" applyFill="1" applyBorder="1"/>
    <xf numFmtId="10" fontId="3" fillId="2" borderId="22" xfId="0" applyNumberFormat="1" applyFont="1" applyFill="1" applyBorder="1"/>
    <xf numFmtId="14" fontId="0" fillId="2" borderId="19" xfId="0" applyNumberFormat="1" applyFill="1" applyBorder="1"/>
    <xf numFmtId="0" fontId="0" fillId="2" borderId="0" xfId="0" applyFill="1" applyBorder="1"/>
    <xf numFmtId="14" fontId="0" fillId="2" borderId="0" xfId="0" applyNumberFormat="1" applyFill="1" applyBorder="1"/>
    <xf numFmtId="0" fontId="0" fillId="2" borderId="20" xfId="0" applyFill="1" applyBorder="1"/>
    <xf numFmtId="14" fontId="0" fillId="2" borderId="23" xfId="0" applyNumberFormat="1" applyFill="1" applyBorder="1"/>
    <xf numFmtId="1" fontId="0" fillId="2" borderId="24" xfId="0" applyNumberFormat="1" applyFill="1" applyBorder="1"/>
    <xf numFmtId="14" fontId="0" fillId="2" borderId="24" xfId="0" applyNumberFormat="1" applyFill="1" applyBorder="1"/>
    <xf numFmtId="1" fontId="0" fillId="2" borderId="21" xfId="0" applyNumberFormat="1" applyFill="1" applyBorder="1"/>
    <xf numFmtId="0" fontId="0" fillId="0" borderId="7" xfId="0" applyBorder="1" applyAlignment="1">
      <alignment horizontal="right"/>
    </xf>
    <xf numFmtId="164" fontId="0" fillId="0" borderId="2" xfId="0" applyNumberFormat="1" applyBorder="1"/>
    <xf numFmtId="0" fontId="0" fillId="0" borderId="12" xfId="0" applyBorder="1"/>
    <xf numFmtId="0" fontId="3" fillId="7" borderId="9" xfId="0" applyFont="1" applyFill="1" applyBorder="1"/>
    <xf numFmtId="0" fontId="3" fillId="7" borderId="3" xfId="0" applyFont="1" applyFill="1" applyBorder="1"/>
    <xf numFmtId="0" fontId="3" fillId="7" borderId="3" xfId="0" applyFont="1" applyFill="1" applyBorder="1" applyAlignment="1">
      <alignment horizontal="right"/>
    </xf>
    <xf numFmtId="0" fontId="3" fillId="7" borderId="16" xfId="0" applyFont="1" applyFill="1" applyBorder="1"/>
    <xf numFmtId="0" fontId="0" fillId="0" borderId="26" xfId="0" applyBorder="1"/>
    <xf numFmtId="0" fontId="3" fillId="7" borderId="28" xfId="0" applyFont="1" applyFill="1" applyBorder="1"/>
    <xf numFmtId="0" fontId="3" fillId="7" borderId="29" xfId="0" applyFont="1" applyFill="1" applyBorder="1"/>
    <xf numFmtId="0" fontId="3" fillId="7" borderId="29" xfId="0" applyFont="1" applyFill="1" applyBorder="1" applyAlignment="1">
      <alignment horizontal="right"/>
    </xf>
    <xf numFmtId="8" fontId="28" fillId="7" borderId="29" xfId="0" applyNumberFormat="1" applyFont="1" applyFill="1" applyBorder="1" applyAlignment="1">
      <alignment horizontal="right"/>
    </xf>
    <xf numFmtId="0" fontId="0" fillId="0" borderId="30" xfId="0" applyBorder="1"/>
    <xf numFmtId="164" fontId="0" fillId="0" borderId="10" xfId="0" applyNumberFormat="1" applyBorder="1"/>
    <xf numFmtId="165" fontId="3" fillId="7" borderId="29" xfId="1" applyNumberFormat="1" applyFont="1" applyFill="1" applyBorder="1"/>
    <xf numFmtId="10" fontId="3" fillId="7" borderId="29" xfId="3" applyNumberFormat="1" applyFont="1" applyFill="1" applyBorder="1"/>
    <xf numFmtId="164" fontId="0" fillId="0" borderId="32" xfId="0" applyNumberFormat="1" applyBorder="1"/>
    <xf numFmtId="9" fontId="29" fillId="5" borderId="2" xfId="3" applyFont="1" applyFill="1" applyBorder="1" applyAlignment="1">
      <alignment horizontal="center" wrapText="1"/>
    </xf>
    <xf numFmtId="0" fontId="0" fillId="0" borderId="13" xfId="0" applyBorder="1"/>
    <xf numFmtId="164" fontId="0" fillId="0" borderId="7" xfId="0" applyNumberFormat="1" applyBorder="1"/>
    <xf numFmtId="0" fontId="21" fillId="0" borderId="35" xfId="2" applyFont="1" applyFill="1" applyBorder="1" applyAlignment="1">
      <alignment wrapText="1"/>
    </xf>
    <xf numFmtId="0" fontId="21" fillId="0" borderId="35" xfId="2" applyFont="1" applyFill="1" applyBorder="1" applyAlignment="1">
      <alignment horizontal="right" wrapText="1"/>
    </xf>
    <xf numFmtId="0" fontId="21" fillId="0" borderId="36" xfId="2" applyFont="1" applyFill="1" applyBorder="1" applyAlignment="1">
      <alignment wrapText="1"/>
    </xf>
    <xf numFmtId="0" fontId="21" fillId="0" borderId="36" xfId="2" applyFont="1" applyFill="1" applyBorder="1" applyAlignment="1">
      <alignment horizontal="right" wrapText="1"/>
    </xf>
    <xf numFmtId="0" fontId="0" fillId="0" borderId="7" xfId="0" applyBorder="1" applyAlignment="1">
      <alignment wrapText="1"/>
    </xf>
    <xf numFmtId="10" fontId="0" fillId="5" borderId="7" xfId="0" applyNumberFormat="1" applyFill="1" applyBorder="1"/>
    <xf numFmtId="2" fontId="0" fillId="5" borderId="7" xfId="0" applyNumberFormat="1" applyFill="1" applyBorder="1"/>
    <xf numFmtId="1" fontId="14" fillId="0" borderId="7" xfId="0" applyNumberFormat="1" applyFont="1" applyBorder="1"/>
    <xf numFmtId="9" fontId="3" fillId="4" borderId="7" xfId="0" applyNumberFormat="1" applyFont="1" applyFill="1" applyBorder="1"/>
    <xf numFmtId="0" fontId="0" fillId="0" borderId="13" xfId="0" applyBorder="1" applyAlignment="1">
      <alignment horizontal="center"/>
    </xf>
    <xf numFmtId="10" fontId="10" fillId="0" borderId="7" xfId="0" applyNumberFormat="1" applyFont="1" applyBorder="1"/>
    <xf numFmtId="0" fontId="0" fillId="0" borderId="8" xfId="0" applyBorder="1" applyAlignment="1">
      <alignment wrapText="1"/>
    </xf>
    <xf numFmtId="10" fontId="0" fillId="5" borderId="8" xfId="0" applyNumberFormat="1" applyFill="1" applyBorder="1"/>
    <xf numFmtId="0" fontId="16" fillId="0" borderId="8" xfId="0" applyFont="1" applyBorder="1"/>
    <xf numFmtId="0" fontId="1" fillId="0" borderId="8" xfId="0" applyFont="1" applyBorder="1" applyAlignment="1">
      <alignment horizontal="right"/>
    </xf>
    <xf numFmtId="2" fontId="0" fillId="5" borderId="8" xfId="0" applyNumberFormat="1" applyFill="1" applyBorder="1"/>
    <xf numFmtId="1" fontId="14" fillId="0" borderId="8" xfId="0" applyNumberFormat="1" applyFont="1" applyBorder="1"/>
    <xf numFmtId="9" fontId="3" fillId="4" borderId="8" xfId="0" applyNumberFormat="1" applyFont="1" applyFill="1" applyBorder="1"/>
    <xf numFmtId="0" fontId="8" fillId="0" borderId="37" xfId="0" applyFont="1" applyBorder="1" applyAlignment="1">
      <alignment horizontal="center"/>
    </xf>
    <xf numFmtId="10" fontId="0" fillId="0" borderId="8" xfId="0" applyNumberFormat="1" applyBorder="1"/>
    <xf numFmtId="0" fontId="25" fillId="3" borderId="18" xfId="0" applyFont="1" applyFill="1" applyBorder="1"/>
    <xf numFmtId="0" fontId="0" fillId="3" borderId="22" xfId="0" applyFill="1" applyBorder="1"/>
    <xf numFmtId="0" fontId="0" fillId="3" borderId="0" xfId="0" applyFill="1"/>
    <xf numFmtId="0" fontId="0" fillId="3" borderId="19" xfId="0" applyFill="1" applyBorder="1"/>
    <xf numFmtId="0" fontId="0" fillId="3" borderId="20" xfId="0" applyFill="1" applyBorder="1"/>
    <xf numFmtId="0" fontId="10" fillId="3" borderId="2" xfId="0" applyFont="1" applyFill="1" applyBorder="1" applyAlignment="1">
      <alignment horizontal="center" wrapText="1"/>
    </xf>
    <xf numFmtId="0" fontId="3" fillId="3" borderId="2" xfId="0" applyFont="1" applyFill="1" applyBorder="1" applyAlignment="1">
      <alignment horizontal="center" wrapText="1"/>
    </xf>
    <xf numFmtId="0" fontId="3" fillId="3" borderId="2" xfId="0" applyFont="1" applyFill="1" applyBorder="1" applyAlignment="1">
      <alignment horizontal="center"/>
    </xf>
    <xf numFmtId="0" fontId="3" fillId="3" borderId="2" xfId="0" applyFont="1" applyFill="1" applyBorder="1" applyAlignment="1">
      <alignment horizontal="right"/>
    </xf>
    <xf numFmtId="10" fontId="0" fillId="3" borderId="2" xfId="0" applyNumberFormat="1" applyFill="1" applyBorder="1"/>
    <xf numFmtId="0" fontId="0" fillId="3" borderId="2" xfId="0" applyFill="1" applyBorder="1"/>
    <xf numFmtId="0" fontId="0" fillId="3" borderId="2" xfId="0" applyFill="1" applyBorder="1" applyAlignment="1">
      <alignment horizontal="right"/>
    </xf>
    <xf numFmtId="2" fontId="0" fillId="3" borderId="2" xfId="0" applyNumberFormat="1" applyFill="1" applyBorder="1"/>
    <xf numFmtId="0" fontId="0" fillId="3" borderId="23" xfId="0" applyFill="1" applyBorder="1"/>
    <xf numFmtId="0" fontId="0" fillId="3" borderId="21" xfId="0" applyFill="1" applyBorder="1"/>
    <xf numFmtId="0" fontId="0" fillId="3" borderId="3" xfId="0" applyFill="1" applyBorder="1" applyAlignment="1">
      <alignment wrapText="1"/>
    </xf>
    <xf numFmtId="10" fontId="0" fillId="3" borderId="3" xfId="0" applyNumberFormat="1" applyFill="1" applyBorder="1"/>
    <xf numFmtId="0" fontId="0" fillId="3" borderId="3" xfId="0" applyFill="1" applyBorder="1"/>
    <xf numFmtId="0" fontId="0" fillId="3" borderId="3" xfId="0" applyFill="1" applyBorder="1" applyAlignment="1">
      <alignment horizontal="right"/>
    </xf>
    <xf numFmtId="2" fontId="0" fillId="3" borderId="3" xfId="0" applyNumberFormat="1" applyFill="1" applyBorder="1"/>
    <xf numFmtId="1" fontId="14" fillId="3" borderId="3" xfId="0" applyNumberFormat="1" applyFont="1" applyFill="1" applyBorder="1"/>
    <xf numFmtId="9" fontId="3" fillId="3" borderId="3" xfId="0" applyNumberFormat="1" applyFont="1" applyFill="1" applyBorder="1"/>
    <xf numFmtId="0" fontId="0" fillId="3" borderId="5" xfId="0" applyFill="1" applyBorder="1" applyAlignment="1">
      <alignment horizontal="center"/>
    </xf>
    <xf numFmtId="10" fontId="0" fillId="3" borderId="16" xfId="0" applyNumberFormat="1" applyFill="1" applyBorder="1"/>
    <xf numFmtId="0" fontId="0" fillId="3" borderId="19" xfId="0" applyFill="1" applyBorder="1" applyAlignment="1">
      <alignment horizontal="left" indent="1"/>
    </xf>
    <xf numFmtId="0" fontId="0" fillId="3" borderId="2" xfId="0" applyFill="1" applyBorder="1" applyAlignment="1">
      <alignment wrapText="1"/>
    </xf>
    <xf numFmtId="1" fontId="14" fillId="3" borderId="2" xfId="0" applyNumberFormat="1" applyFont="1" applyFill="1" applyBorder="1"/>
    <xf numFmtId="9" fontId="3" fillId="3" borderId="2" xfId="0" applyNumberFormat="1" applyFont="1" applyFill="1" applyBorder="1"/>
    <xf numFmtId="0" fontId="0" fillId="3" borderId="12" xfId="0" applyFill="1" applyBorder="1" applyAlignment="1">
      <alignment horizontal="center"/>
    </xf>
    <xf numFmtId="10" fontId="0" fillId="3" borderId="26" xfId="0" applyNumberFormat="1" applyFill="1" applyBorder="1"/>
    <xf numFmtId="0" fontId="16" fillId="3" borderId="19" xfId="0" applyFont="1" applyFill="1" applyBorder="1" applyAlignment="1">
      <alignment horizontal="left" indent="1"/>
    </xf>
    <xf numFmtId="0" fontId="16" fillId="3" borderId="2" xfId="0" applyFont="1" applyFill="1" applyBorder="1" applyAlignment="1">
      <alignment wrapText="1"/>
    </xf>
    <xf numFmtId="10" fontId="16" fillId="3" borderId="2" xfId="0" applyNumberFormat="1" applyFont="1" applyFill="1" applyBorder="1"/>
    <xf numFmtId="9" fontId="16" fillId="3" borderId="2" xfId="0" applyNumberFormat="1" applyFont="1" applyFill="1" applyBorder="1"/>
    <xf numFmtId="0" fontId="5" fillId="3" borderId="12" xfId="0" applyFont="1" applyFill="1" applyBorder="1" applyAlignment="1">
      <alignment horizontal="center"/>
    </xf>
    <xf numFmtId="0" fontId="1" fillId="3" borderId="2" xfId="0" applyFont="1" applyFill="1" applyBorder="1" applyAlignment="1">
      <alignment horizontal="right"/>
    </xf>
    <xf numFmtId="0" fontId="13" fillId="3" borderId="12" xfId="0" applyFont="1" applyFill="1" applyBorder="1" applyAlignment="1">
      <alignment horizontal="center"/>
    </xf>
    <xf numFmtId="0" fontId="16" fillId="3" borderId="2" xfId="0" applyFont="1" applyFill="1" applyBorder="1" applyAlignment="1">
      <alignment horizontal="center"/>
    </xf>
    <xf numFmtId="0" fontId="16" fillId="3" borderId="0" xfId="0" applyFont="1" applyFill="1" applyBorder="1" applyAlignment="1">
      <alignment horizontal="center"/>
    </xf>
    <xf numFmtId="0" fontId="16" fillId="3" borderId="2" xfId="0" applyFont="1" applyFill="1" applyBorder="1"/>
    <xf numFmtId="0" fontId="7" fillId="3" borderId="12" xfId="0" applyFont="1" applyFill="1" applyBorder="1" applyAlignment="1">
      <alignment horizontal="center"/>
    </xf>
    <xf numFmtId="0" fontId="8" fillId="3" borderId="12" xfId="0" applyFont="1" applyFill="1" applyBorder="1" applyAlignment="1">
      <alignment horizontal="center"/>
    </xf>
    <xf numFmtId="0" fontId="16" fillId="3" borderId="23" xfId="0" applyFont="1" applyFill="1" applyBorder="1" applyAlignment="1">
      <alignment horizontal="left" indent="1"/>
    </xf>
    <xf numFmtId="0" fontId="16" fillId="3" borderId="10" xfId="0" applyFont="1" applyFill="1" applyBorder="1" applyAlignment="1">
      <alignment wrapText="1"/>
    </xf>
    <xf numFmtId="10" fontId="16" fillId="3" borderId="10" xfId="0" applyNumberFormat="1" applyFont="1" applyFill="1" applyBorder="1"/>
    <xf numFmtId="0" fontId="16" fillId="3" borderId="10" xfId="0" applyFont="1" applyFill="1" applyBorder="1"/>
    <xf numFmtId="0" fontId="4" fillId="3" borderId="10" xfId="0" applyFont="1" applyFill="1" applyBorder="1" applyAlignment="1">
      <alignment horizontal="right"/>
    </xf>
    <xf numFmtId="2" fontId="0" fillId="3" borderId="10" xfId="0" applyNumberFormat="1" applyFill="1" applyBorder="1"/>
    <xf numFmtId="1" fontId="14" fillId="3" borderId="10" xfId="0" applyNumberFormat="1" applyFont="1" applyFill="1" applyBorder="1"/>
    <xf numFmtId="9" fontId="3" fillId="3" borderId="10" xfId="0" applyNumberFormat="1" applyFont="1" applyFill="1" applyBorder="1"/>
    <xf numFmtId="0" fontId="3" fillId="3" borderId="11" xfId="0" applyFont="1" applyFill="1" applyBorder="1" applyAlignment="1">
      <alignment horizontal="center"/>
    </xf>
    <xf numFmtId="10" fontId="0" fillId="3" borderId="33" xfId="0" applyNumberFormat="1" applyFill="1" applyBorder="1"/>
    <xf numFmtId="0" fontId="3" fillId="3" borderId="19" xfId="0" applyFont="1" applyFill="1" applyBorder="1" applyAlignment="1">
      <alignment horizontal="left" indent="1"/>
    </xf>
    <xf numFmtId="0" fontId="3" fillId="7" borderId="5" xfId="0" applyFont="1" applyFill="1" applyBorder="1" applyAlignment="1">
      <alignment horizontal="right"/>
    </xf>
    <xf numFmtId="8" fontId="28" fillId="7" borderId="34" xfId="0" applyNumberFormat="1" applyFont="1" applyFill="1" applyBorder="1" applyAlignment="1">
      <alignment horizontal="right"/>
    </xf>
    <xf numFmtId="2" fontId="31" fillId="5" borderId="2" xfId="0" applyNumberFormat="1" applyFont="1" applyFill="1" applyBorder="1"/>
    <xf numFmtId="0" fontId="0" fillId="0" borderId="18" xfId="0" applyBorder="1"/>
    <xf numFmtId="0" fontId="0" fillId="0" borderId="25" xfId="0" applyBorder="1"/>
    <xf numFmtId="166" fontId="0" fillId="0" borderId="25" xfId="0" applyNumberFormat="1" applyBorder="1"/>
    <xf numFmtId="0" fontId="0" fillId="0" borderId="22" xfId="0" applyBorder="1"/>
    <xf numFmtId="0" fontId="30" fillId="2" borderId="38" xfId="0" applyFont="1" applyFill="1" applyBorder="1"/>
    <xf numFmtId="0" fontId="30" fillId="2" borderId="24" xfId="0" applyFont="1" applyFill="1" applyBorder="1"/>
    <xf numFmtId="165" fontId="3" fillId="7" borderId="39" xfId="1" applyNumberFormat="1" applyFont="1" applyFill="1" applyBorder="1"/>
    <xf numFmtId="8" fontId="0" fillId="0" borderId="0" xfId="0" applyNumberFormat="1" applyAlignment="1">
      <alignment horizontal="right"/>
    </xf>
    <xf numFmtId="0" fontId="0" fillId="0" borderId="31" xfId="0" applyBorder="1"/>
    <xf numFmtId="0" fontId="0" fillId="0" borderId="32" xfId="0" applyBorder="1"/>
    <xf numFmtId="165" fontId="3" fillId="7" borderId="0" xfId="1" applyNumberFormat="1" applyFont="1" applyFill="1" applyBorder="1"/>
    <xf numFmtId="16" fontId="0" fillId="0" borderId="2" xfId="0" applyNumberFormat="1" applyBorder="1"/>
    <xf numFmtId="6" fontId="0" fillId="0" borderId="0" xfId="0" applyNumberFormat="1"/>
    <xf numFmtId="6" fontId="3" fillId="0" borderId="0" xfId="0" applyNumberFormat="1" applyFont="1"/>
    <xf numFmtId="8" fontId="9" fillId="0" borderId="0" xfId="0" applyNumberFormat="1" applyFont="1"/>
    <xf numFmtId="16" fontId="0" fillId="0" borderId="7" xfId="0" applyNumberFormat="1" applyBorder="1"/>
    <xf numFmtId="0" fontId="6" fillId="0" borderId="2" xfId="0" applyFont="1" applyBorder="1"/>
    <xf numFmtId="0" fontId="6" fillId="0" borderId="7" xfId="0" applyFont="1" applyBorder="1"/>
    <xf numFmtId="0" fontId="6" fillId="0" borderId="10" xfId="0" applyFont="1" applyBorder="1"/>
    <xf numFmtId="0" fontId="32" fillId="0" borderId="0" xfId="0" applyFont="1"/>
    <xf numFmtId="0" fontId="0" fillId="2" borderId="0" xfId="0" applyFill="1"/>
    <xf numFmtId="8" fontId="0" fillId="2" borderId="0" xfId="0" applyNumberFormat="1" applyFill="1"/>
    <xf numFmtId="22" fontId="0" fillId="0" borderId="2" xfId="0" applyNumberFormat="1" applyBorder="1"/>
    <xf numFmtId="40" fontId="0" fillId="0" borderId="2" xfId="0" applyNumberFormat="1" applyBorder="1"/>
    <xf numFmtId="1" fontId="0" fillId="0" borderId="2" xfId="3" applyNumberFormat="1" applyFont="1" applyBorder="1" applyAlignment="1">
      <alignment horizontal="center"/>
    </xf>
    <xf numFmtId="0" fontId="3" fillId="7" borderId="5" xfId="0" applyFont="1" applyFill="1" applyBorder="1" applyAlignment="1">
      <alignment horizontal="left"/>
    </xf>
    <xf numFmtId="16" fontId="0" fillId="0" borderId="10" xfId="0" applyNumberFormat="1" applyBorder="1"/>
    <xf numFmtId="40" fontId="8" fillId="5" borderId="12" xfId="0" applyNumberFormat="1" applyFont="1" applyFill="1" applyBorder="1"/>
    <xf numFmtId="0" fontId="5" fillId="7" borderId="15" xfId="0" applyFont="1" applyFill="1" applyBorder="1"/>
    <xf numFmtId="0" fontId="0" fillId="7" borderId="32" xfId="0" applyFill="1" applyBorder="1"/>
    <xf numFmtId="0" fontId="3" fillId="7" borderId="2" xfId="0" applyFont="1" applyFill="1" applyBorder="1"/>
    <xf numFmtId="164" fontId="0" fillId="7" borderId="2" xfId="0" applyNumberFormat="1" applyFill="1" applyBorder="1"/>
    <xf numFmtId="164" fontId="0" fillId="7" borderId="32" xfId="0" applyNumberFormat="1" applyFill="1" applyBorder="1"/>
    <xf numFmtId="10" fontId="0" fillId="7" borderId="2" xfId="3" applyNumberFormat="1" applyFont="1" applyFill="1" applyBorder="1"/>
    <xf numFmtId="38" fontId="8" fillId="7" borderId="12" xfId="0" applyNumberFormat="1" applyFont="1" applyFill="1" applyBorder="1"/>
    <xf numFmtId="0" fontId="0" fillId="7" borderId="26" xfId="0" applyFill="1" applyBorder="1"/>
    <xf numFmtId="49" fontId="0" fillId="0" borderId="0" xfId="0" applyNumberFormat="1"/>
    <xf numFmtId="2" fontId="3" fillId="0" borderId="32" xfId="0" applyNumberFormat="1" applyFont="1" applyFill="1" applyBorder="1" applyAlignment="1">
      <alignment horizontal="center"/>
    </xf>
    <xf numFmtId="14" fontId="0" fillId="0" borderId="0" xfId="0" applyNumberFormat="1" applyBorder="1"/>
    <xf numFmtId="0" fontId="3" fillId="0" borderId="0" xfId="0" applyFont="1"/>
    <xf numFmtId="0" fontId="33" fillId="0" borderId="40" xfId="0" applyFont="1" applyBorder="1"/>
    <xf numFmtId="0" fontId="33" fillId="0" borderId="41" xfId="0" applyFont="1" applyBorder="1"/>
    <xf numFmtId="14" fontId="33" fillId="0" borderId="41" xfId="0" applyNumberFormat="1" applyFont="1" applyBorder="1"/>
    <xf numFmtId="167" fontId="0" fillId="0" borderId="0" xfId="0" applyNumberFormat="1"/>
    <xf numFmtId="0" fontId="34" fillId="0" borderId="0" xfId="0" applyFont="1"/>
    <xf numFmtId="168" fontId="0" fillId="0" borderId="0" xfId="0" applyNumberFormat="1" applyBorder="1"/>
    <xf numFmtId="167" fontId="0" fillId="0" borderId="0" xfId="0" applyNumberFormat="1" applyBorder="1"/>
    <xf numFmtId="168" fontId="0" fillId="0" borderId="0" xfId="0" applyNumberFormat="1"/>
    <xf numFmtId="0" fontId="1" fillId="0" borderId="0" xfId="0" applyFont="1"/>
    <xf numFmtId="0" fontId="35" fillId="0" borderId="0" xfId="0" applyFont="1"/>
    <xf numFmtId="6" fontId="35" fillId="0" borderId="0" xfId="0" applyNumberFormat="1" applyFont="1"/>
    <xf numFmtId="0" fontId="36" fillId="0" borderId="0" xfId="0" applyFont="1" applyBorder="1"/>
    <xf numFmtId="0" fontId="0" fillId="9" borderId="0" xfId="0" applyFill="1"/>
    <xf numFmtId="44" fontId="0" fillId="0" borderId="0" xfId="1" applyFont="1"/>
    <xf numFmtId="22" fontId="0" fillId="0" borderId="0" xfId="0" applyNumberFormat="1" applyBorder="1"/>
    <xf numFmtId="0" fontId="3" fillId="2" borderId="27" xfId="0" applyFont="1" applyFill="1" applyBorder="1"/>
    <xf numFmtId="9" fontId="3" fillId="2" borderId="42" xfId="3" applyFont="1" applyFill="1" applyBorder="1"/>
    <xf numFmtId="0" fontId="0" fillId="0" borderId="42" xfId="0" applyBorder="1" applyAlignment="1">
      <alignment horizontal="center"/>
    </xf>
    <xf numFmtId="0" fontId="3" fillId="0" borderId="42" xfId="0" applyFont="1" applyBorder="1"/>
    <xf numFmtId="10" fontId="3" fillId="7" borderId="39" xfId="3" applyNumberFormat="1" applyFont="1" applyFill="1" applyBorder="1"/>
    <xf numFmtId="3" fontId="10" fillId="2" borderId="2" xfId="0" applyNumberFormat="1" applyFont="1" applyFill="1" applyBorder="1"/>
    <xf numFmtId="14" fontId="37" fillId="0" borderId="41" xfId="0" applyNumberFormat="1" applyFont="1" applyBorder="1"/>
    <xf numFmtId="44" fontId="38" fillId="0" borderId="0" xfId="0" applyNumberFormat="1" applyFont="1"/>
    <xf numFmtId="6" fontId="0" fillId="0" borderId="0" xfId="0" applyNumberFormat="1" applyAlignment="1">
      <alignment horizontal="right"/>
    </xf>
    <xf numFmtId="0" fontId="39" fillId="9" borderId="0" xfId="0" applyFont="1" applyFill="1"/>
    <xf numFmtId="169" fontId="0" fillId="0" borderId="0" xfId="0" applyNumberFormat="1"/>
    <xf numFmtId="9" fontId="0" fillId="0" borderId="0" xfId="0" applyNumberFormat="1"/>
    <xf numFmtId="9" fontId="3" fillId="0" borderId="0" xfId="0" applyNumberFormat="1" applyFont="1"/>
    <xf numFmtId="0" fontId="0" fillId="0" borderId="19" xfId="0" applyBorder="1"/>
    <xf numFmtId="0" fontId="0" fillId="0" borderId="23" xfId="0" applyBorder="1"/>
    <xf numFmtId="0" fontId="42" fillId="0" borderId="18" xfId="0" applyFont="1" applyFill="1" applyBorder="1" applyAlignment="1">
      <alignment wrapText="1"/>
    </xf>
    <xf numFmtId="0" fontId="3" fillId="0" borderId="20" xfId="0" applyFont="1" applyBorder="1" applyAlignment="1">
      <alignment wrapText="1"/>
    </xf>
    <xf numFmtId="0" fontId="1" fillId="0" borderId="19" xfId="0" applyFont="1" applyBorder="1"/>
    <xf numFmtId="0" fontId="36" fillId="0" borderId="19" xfId="0" applyFont="1" applyBorder="1"/>
    <xf numFmtId="0" fontId="36" fillId="0" borderId="0" xfId="0" applyFont="1"/>
    <xf numFmtId="0" fontId="1" fillId="9" borderId="0" xfId="0" applyFont="1" applyFill="1"/>
    <xf numFmtId="6" fontId="3" fillId="0" borderId="0" xfId="1" applyNumberFormat="1" applyFont="1"/>
    <xf numFmtId="6" fontId="43" fillId="0" borderId="0" xfId="0" applyNumberFormat="1" applyFont="1"/>
    <xf numFmtId="6" fontId="0" fillId="0" borderId="0" xfId="1" applyNumberFormat="1" applyFont="1"/>
    <xf numFmtId="6" fontId="45" fillId="0" borderId="0" xfId="0" applyNumberFormat="1" applyFont="1"/>
    <xf numFmtId="0" fontId="1" fillId="0" borderId="0" xfId="0" applyFont="1" applyBorder="1" applyAlignment="1">
      <alignment wrapText="1"/>
    </xf>
    <xf numFmtId="0" fontId="47" fillId="0" borderId="0" xfId="0" applyFont="1"/>
    <xf numFmtId="0" fontId="48" fillId="0" borderId="0" xfId="0" applyFont="1"/>
    <xf numFmtId="0" fontId="49" fillId="0" borderId="0" xfId="0" applyFont="1"/>
    <xf numFmtId="6" fontId="50" fillId="0" borderId="0" xfId="0" applyNumberFormat="1" applyFont="1"/>
    <xf numFmtId="6" fontId="51" fillId="0" borderId="0" xfId="0" applyNumberFormat="1" applyFont="1"/>
    <xf numFmtId="6" fontId="54" fillId="0" borderId="0" xfId="0" applyNumberFormat="1" applyFont="1"/>
    <xf numFmtId="6" fontId="55" fillId="0" borderId="0" xfId="0" applyNumberFormat="1" applyFont="1"/>
    <xf numFmtId="6" fontId="56" fillId="0" borderId="0" xfId="0" applyNumberFormat="1" applyFont="1"/>
    <xf numFmtId="0" fontId="57" fillId="10" borderId="0" xfId="0" applyFont="1" applyFill="1" applyAlignment="1">
      <alignment horizontal="right"/>
    </xf>
    <xf numFmtId="2" fontId="57" fillId="10" borderId="0" xfId="0" applyNumberFormat="1" applyFont="1" applyFill="1" applyAlignment="1">
      <alignment horizontal="right"/>
    </xf>
    <xf numFmtId="0" fontId="3" fillId="11" borderId="0" xfId="0" applyFont="1" applyFill="1"/>
    <xf numFmtId="6" fontId="3" fillId="11" borderId="0" xfId="0" applyNumberFormat="1" applyFont="1" applyFill="1"/>
    <xf numFmtId="0" fontId="36" fillId="11" borderId="0" xfId="0" applyFont="1" applyFill="1"/>
    <xf numFmtId="0" fontId="0" fillId="11" borderId="0" xfId="0" applyFill="1"/>
    <xf numFmtId="0" fontId="1" fillId="0" borderId="0" xfId="0" applyFont="1" applyAlignment="1">
      <alignment horizontal="right"/>
    </xf>
    <xf numFmtId="8" fontId="0" fillId="0" borderId="0" xfId="0" applyNumberFormat="1"/>
    <xf numFmtId="0" fontId="60" fillId="0" borderId="0" xfId="0" applyFont="1" applyAlignment="1">
      <alignment horizontal="right"/>
    </xf>
    <xf numFmtId="6" fontId="3" fillId="0" borderId="0" xfId="0" applyNumberFormat="1" applyFont="1" applyAlignment="1">
      <alignment horizontal="right"/>
    </xf>
    <xf numFmtId="0" fontId="36" fillId="0" borderId="21" xfId="0" applyFont="1" applyBorder="1"/>
    <xf numFmtId="6" fontId="61" fillId="0" borderId="0" xfId="0" applyNumberFormat="1" applyFont="1"/>
    <xf numFmtId="0" fontId="40" fillId="9" borderId="18" xfId="0" applyFont="1" applyFill="1" applyBorder="1"/>
    <xf numFmtId="0" fontId="0" fillId="9" borderId="25" xfId="0" applyFill="1" applyBorder="1"/>
    <xf numFmtId="0" fontId="0" fillId="9" borderId="22" xfId="0" applyFill="1" applyBorder="1"/>
    <xf numFmtId="0" fontId="0" fillId="9" borderId="19" xfId="0" applyFill="1" applyBorder="1"/>
    <xf numFmtId="0" fontId="0" fillId="9" borderId="0" xfId="0" applyFill="1" applyBorder="1"/>
    <xf numFmtId="0" fontId="40" fillId="9" borderId="0" xfId="0" applyFont="1" applyFill="1" applyBorder="1"/>
    <xf numFmtId="0" fontId="0" fillId="9" borderId="20" xfId="0" applyFill="1" applyBorder="1"/>
    <xf numFmtId="0" fontId="41" fillId="9" borderId="0" xfId="4" applyFill="1" applyBorder="1" applyAlignment="1" applyProtection="1"/>
    <xf numFmtId="0" fontId="0" fillId="9" borderId="23" xfId="0" applyFill="1" applyBorder="1"/>
    <xf numFmtId="0" fontId="0" fillId="9" borderId="24" xfId="0" applyFill="1" applyBorder="1"/>
    <xf numFmtId="0" fontId="0" fillId="9" borderId="21" xfId="0" applyFill="1" applyBorder="1"/>
    <xf numFmtId="6" fontId="62" fillId="0" borderId="0" xfId="0" applyNumberFormat="1" applyFont="1"/>
    <xf numFmtId="0" fontId="63" fillId="6" borderId="17" xfId="5" applyFont="1" applyFill="1" applyBorder="1" applyAlignment="1">
      <alignment horizontal="center"/>
    </xf>
    <xf numFmtId="0" fontId="63" fillId="0" borderId="1" xfId="5" applyFont="1" applyFill="1" applyBorder="1" applyAlignment="1">
      <alignment wrapText="1"/>
    </xf>
    <xf numFmtId="170" fontId="63" fillId="0" borderId="1" xfId="5" applyNumberFormat="1" applyFont="1" applyFill="1" applyBorder="1" applyAlignment="1">
      <alignment horizontal="right" wrapText="1"/>
    </xf>
    <xf numFmtId="171" fontId="63" fillId="0" borderId="1" xfId="5" applyNumberFormat="1" applyFont="1" applyFill="1" applyBorder="1" applyAlignment="1">
      <alignment horizontal="right" wrapText="1"/>
    </xf>
    <xf numFmtId="0" fontId="63" fillId="0" borderId="1" xfId="5" applyFont="1" applyFill="1" applyBorder="1" applyAlignment="1">
      <alignment horizontal="right" wrapText="1"/>
    </xf>
    <xf numFmtId="0" fontId="65" fillId="6" borderId="43" xfId="5" applyFont="1" applyFill="1" applyBorder="1" applyAlignment="1">
      <alignment horizontal="center"/>
    </xf>
    <xf numFmtId="14" fontId="3" fillId="0" borderId="0" xfId="0" applyNumberFormat="1" applyFont="1"/>
    <xf numFmtId="0" fontId="0" fillId="12" borderId="0" xfId="0" applyFill="1"/>
    <xf numFmtId="14" fontId="0" fillId="12" borderId="0" xfId="0" applyNumberFormat="1" applyFill="1"/>
    <xf numFmtId="8" fontId="0" fillId="12" borderId="0" xfId="0" applyNumberFormat="1" applyFill="1"/>
    <xf numFmtId="167" fontId="0" fillId="12" borderId="0" xfId="0" applyNumberFormat="1" applyFill="1"/>
    <xf numFmtId="6" fontId="3" fillId="12" borderId="0" xfId="0" applyNumberFormat="1" applyFont="1" applyFill="1"/>
    <xf numFmtId="169" fontId="0" fillId="12" borderId="0" xfId="0" applyNumberFormat="1" applyFill="1"/>
    <xf numFmtId="0" fontId="0" fillId="13" borderId="0" xfId="0" applyFill="1"/>
    <xf numFmtId="14" fontId="0" fillId="13" borderId="0" xfId="0" applyNumberFormat="1" applyFill="1"/>
    <xf numFmtId="8" fontId="0" fillId="13" borderId="0" xfId="0" applyNumberFormat="1" applyFill="1"/>
    <xf numFmtId="167" fontId="0" fillId="13" borderId="0" xfId="0" applyNumberFormat="1" applyFill="1"/>
    <xf numFmtId="6" fontId="3" fillId="13" borderId="0" xfId="0" applyNumberFormat="1" applyFont="1" applyFill="1"/>
    <xf numFmtId="169" fontId="0" fillId="13" borderId="0" xfId="0" applyNumberFormat="1" applyFill="1"/>
    <xf numFmtId="6" fontId="45" fillId="13" borderId="0" xfId="0" applyNumberFormat="1" applyFont="1" applyFill="1"/>
    <xf numFmtId="167" fontId="66" fillId="0" borderId="0" xfId="0" applyNumberFormat="1" applyFont="1"/>
    <xf numFmtId="167" fontId="67" fillId="0" borderId="0" xfId="0" applyNumberFormat="1" applyFont="1"/>
    <xf numFmtId="167" fontId="67" fillId="13" borderId="0" xfId="0" applyNumberFormat="1" applyFont="1" applyFill="1"/>
    <xf numFmtId="0" fontId="67" fillId="0" borderId="0" xfId="0" applyFont="1" applyBorder="1"/>
    <xf numFmtId="14" fontId="67" fillId="0" borderId="0" xfId="0" applyNumberFormat="1" applyFont="1" applyBorder="1"/>
    <xf numFmtId="0" fontId="67" fillId="0" borderId="0" xfId="0" applyFont="1"/>
    <xf numFmtId="6" fontId="67" fillId="0" borderId="0" xfId="0" applyNumberFormat="1" applyFont="1"/>
    <xf numFmtId="8" fontId="68" fillId="0" borderId="0" xfId="0" applyNumberFormat="1" applyFont="1"/>
    <xf numFmtId="8" fontId="67" fillId="2" borderId="0" xfId="0" applyNumberFormat="1" applyFont="1" applyFill="1"/>
    <xf numFmtId="6" fontId="66" fillId="0" borderId="0" xfId="0" applyNumberFormat="1" applyFont="1"/>
    <xf numFmtId="6" fontId="56" fillId="13" borderId="0" xfId="0" applyNumberFormat="1" applyFont="1" applyFill="1"/>
    <xf numFmtId="6" fontId="54" fillId="13" borderId="0" xfId="0" applyNumberFormat="1" applyFont="1" applyFill="1"/>
    <xf numFmtId="0" fontId="0" fillId="14" borderId="0" xfId="0" applyFill="1"/>
    <xf numFmtId="14" fontId="0" fillId="14" borderId="0" xfId="0" applyNumberFormat="1" applyFill="1"/>
    <xf numFmtId="8" fontId="0" fillId="14" borderId="0" xfId="0" applyNumberFormat="1" applyFill="1"/>
    <xf numFmtId="167" fontId="0" fillId="14" borderId="0" xfId="0" applyNumberFormat="1" applyFill="1"/>
    <xf numFmtId="167" fontId="67" fillId="14" borderId="0" xfId="0" applyNumberFormat="1" applyFont="1" applyFill="1"/>
    <xf numFmtId="0" fontId="0" fillId="15" borderId="0" xfId="0" applyFill="1"/>
    <xf numFmtId="14" fontId="0" fillId="15" borderId="0" xfId="0" applyNumberFormat="1" applyFill="1"/>
    <xf numFmtId="8" fontId="0" fillId="15" borderId="0" xfId="0" applyNumberFormat="1" applyFill="1"/>
    <xf numFmtId="167" fontId="0" fillId="15" borderId="0" xfId="0" applyNumberFormat="1" applyFill="1"/>
    <xf numFmtId="167" fontId="67" fillId="15" borderId="0" xfId="0" applyNumberFormat="1" applyFont="1" applyFill="1"/>
    <xf numFmtId="6" fontId="61" fillId="15" borderId="0" xfId="0" applyNumberFormat="1" applyFont="1" applyFill="1"/>
    <xf numFmtId="169" fontId="0" fillId="15" borderId="0" xfId="0" applyNumberFormat="1" applyFill="1"/>
    <xf numFmtId="167" fontId="67" fillId="12" borderId="0" xfId="0" applyNumberFormat="1" applyFont="1" applyFill="1"/>
    <xf numFmtId="6" fontId="61" fillId="14" borderId="0" xfId="0" applyNumberFormat="1" applyFont="1" applyFill="1"/>
    <xf numFmtId="169" fontId="0" fillId="14" borderId="0" xfId="0" applyNumberFormat="1" applyFill="1"/>
    <xf numFmtId="14" fontId="0" fillId="9" borderId="0" xfId="0" applyNumberFormat="1" applyFill="1"/>
    <xf numFmtId="8" fontId="0" fillId="9" borderId="0" xfId="0" applyNumberFormat="1" applyFill="1"/>
    <xf numFmtId="167" fontId="0" fillId="9" borderId="0" xfId="0" applyNumberFormat="1" applyFill="1"/>
    <xf numFmtId="167" fontId="67" fillId="9" borderId="0" xfId="0" applyNumberFormat="1" applyFont="1" applyFill="1"/>
    <xf numFmtId="6" fontId="3" fillId="9" borderId="0" xfId="0" applyNumberFormat="1" applyFont="1" applyFill="1"/>
    <xf numFmtId="169" fontId="0" fillId="9" borderId="0" xfId="0" applyNumberFormat="1" applyFill="1"/>
    <xf numFmtId="6" fontId="50" fillId="13" borderId="0" xfId="0" applyNumberFormat="1" applyFont="1" applyFill="1"/>
    <xf numFmtId="6" fontId="62" fillId="13" borderId="0" xfId="0" applyNumberFormat="1" applyFont="1" applyFill="1"/>
    <xf numFmtId="0" fontId="0" fillId="16" borderId="0" xfId="0" applyFill="1"/>
    <xf numFmtId="14" fontId="0" fillId="16" borderId="0" xfId="0" applyNumberFormat="1" applyFill="1"/>
    <xf numFmtId="8" fontId="0" fillId="16" borderId="0" xfId="0" applyNumberFormat="1" applyFill="1"/>
    <xf numFmtId="167" fontId="0" fillId="16" borderId="0" xfId="0" applyNumberFormat="1" applyFill="1"/>
    <xf numFmtId="167" fontId="67" fillId="16" borderId="0" xfId="0" applyNumberFormat="1" applyFont="1" applyFill="1"/>
    <xf numFmtId="6" fontId="3" fillId="16" borderId="0" xfId="0" applyNumberFormat="1" applyFont="1" applyFill="1"/>
    <xf numFmtId="169" fontId="0" fillId="16" borderId="0" xfId="0" applyNumberFormat="1" applyFill="1"/>
    <xf numFmtId="6" fontId="49" fillId="16" borderId="0" xfId="0" applyNumberFormat="1" applyFont="1" applyFill="1"/>
    <xf numFmtId="6" fontId="54" fillId="16" borderId="0" xfId="0" applyNumberFormat="1" applyFont="1" applyFill="1"/>
    <xf numFmtId="6" fontId="61" fillId="16" borderId="0" xfId="0" applyNumberFormat="1" applyFont="1" applyFill="1"/>
    <xf numFmtId="6" fontId="61" fillId="13" borderId="0" xfId="0" applyNumberFormat="1" applyFont="1" applyFill="1"/>
    <xf numFmtId="6" fontId="46" fillId="16" borderId="0" xfId="0" applyNumberFormat="1" applyFont="1" applyFill="1"/>
    <xf numFmtId="6" fontId="50" fillId="16" borderId="0" xfId="0" applyNumberFormat="1" applyFont="1" applyFill="1"/>
    <xf numFmtId="6" fontId="53" fillId="13" borderId="0" xfId="0" applyNumberFormat="1" applyFont="1" applyFill="1"/>
    <xf numFmtId="6" fontId="45" fillId="16" borderId="0" xfId="0" applyNumberFormat="1" applyFont="1" applyFill="1"/>
    <xf numFmtId="6" fontId="52" fillId="13" borderId="0" xfId="0" applyNumberFormat="1" applyFont="1" applyFill="1"/>
    <xf numFmtId="6" fontId="51" fillId="13" borderId="0" xfId="0" applyNumberFormat="1" applyFont="1" applyFill="1"/>
    <xf numFmtId="6" fontId="45" fillId="15" borderId="0" xfId="0" applyNumberFormat="1" applyFont="1" applyFill="1"/>
    <xf numFmtId="6" fontId="46" fillId="13" borderId="0" xfId="0" applyNumberFormat="1" applyFont="1" applyFill="1"/>
    <xf numFmtId="6" fontId="61" fillId="9" borderId="0" xfId="0" applyNumberFormat="1" applyFont="1" applyFill="1"/>
    <xf numFmtId="6" fontId="43" fillId="13" borderId="0" xfId="0" applyNumberFormat="1" applyFont="1" applyFill="1"/>
    <xf numFmtId="0" fontId="3" fillId="9" borderId="0" xfId="0" applyFont="1" applyFill="1"/>
    <xf numFmtId="14" fontId="3" fillId="9" borderId="0" xfId="0" applyNumberFormat="1" applyFont="1" applyFill="1"/>
    <xf numFmtId="167" fontId="3" fillId="9" borderId="0" xfId="0" applyNumberFormat="1" applyFont="1" applyFill="1"/>
    <xf numFmtId="167" fontId="66" fillId="9" borderId="0" xfId="0" applyNumberFormat="1" applyFont="1" applyFill="1"/>
    <xf numFmtId="169" fontId="3" fillId="9" borderId="0" xfId="0" applyNumberFormat="1" applyFont="1" applyFill="1"/>
    <xf numFmtId="6" fontId="47" fillId="13" borderId="0" xfId="0" applyNumberFormat="1" applyFont="1" applyFill="1"/>
    <xf numFmtId="6" fontId="50" fillId="14" borderId="0" xfId="0" applyNumberFormat="1" applyFont="1" applyFill="1"/>
    <xf numFmtId="0" fontId="3" fillId="9" borderId="0" xfId="0" applyFont="1" applyFill="1" applyAlignment="1">
      <alignment wrapText="1"/>
    </xf>
    <xf numFmtId="0" fontId="0" fillId="13" borderId="0" xfId="0" applyFill="1" applyAlignment="1">
      <alignment wrapText="1"/>
    </xf>
    <xf numFmtId="0" fontId="1" fillId="16" borderId="0" xfId="0" applyFont="1" applyFill="1" applyAlignment="1">
      <alignment wrapText="1"/>
    </xf>
    <xf numFmtId="0" fontId="1" fillId="9" borderId="0" xfId="0" applyFont="1" applyFill="1" applyAlignment="1">
      <alignment wrapText="1"/>
    </xf>
    <xf numFmtId="0" fontId="0" fillId="9" borderId="0" xfId="0" applyFill="1" applyAlignment="1">
      <alignment wrapText="1"/>
    </xf>
    <xf numFmtId="0" fontId="1" fillId="13" borderId="0" xfId="0" applyFont="1" applyFill="1" applyAlignment="1">
      <alignment wrapText="1"/>
    </xf>
    <xf numFmtId="0" fontId="1" fillId="14" borderId="0" xfId="0" applyFont="1" applyFill="1" applyAlignment="1">
      <alignment wrapText="1"/>
    </xf>
    <xf numFmtId="0" fontId="0" fillId="14" borderId="0" xfId="0" applyFill="1" applyAlignment="1">
      <alignment wrapText="1"/>
    </xf>
    <xf numFmtId="0" fontId="0" fillId="12" borderId="0" xfId="0" applyFill="1" applyAlignment="1">
      <alignment wrapText="1"/>
    </xf>
    <xf numFmtId="0" fontId="1" fillId="15" borderId="0" xfId="0" applyFont="1" applyFill="1" applyAlignment="1">
      <alignment wrapText="1"/>
    </xf>
    <xf numFmtId="0" fontId="0" fillId="0" borderId="0" xfId="0" applyBorder="1" applyAlignment="1">
      <alignment wrapText="1"/>
    </xf>
    <xf numFmtId="0" fontId="0" fillId="11" borderId="0" xfId="0" applyFill="1" applyAlignment="1">
      <alignment wrapText="1"/>
    </xf>
    <xf numFmtId="0" fontId="57" fillId="10" borderId="0" xfId="0" applyFont="1" applyFill="1" applyAlignment="1">
      <alignment horizontal="right" wrapText="1"/>
    </xf>
    <xf numFmtId="40" fontId="3" fillId="9" borderId="0" xfId="0" applyNumberFormat="1" applyFont="1" applyFill="1"/>
    <xf numFmtId="40" fontId="3" fillId="0" borderId="0" xfId="0" applyNumberFormat="1" applyFont="1"/>
    <xf numFmtId="40" fontId="3" fillId="0" borderId="0" xfId="0" applyNumberFormat="1" applyFont="1" applyBorder="1"/>
    <xf numFmtId="40" fontId="3" fillId="11" borderId="0" xfId="0" applyNumberFormat="1" applyFont="1" applyFill="1"/>
    <xf numFmtId="40" fontId="69" fillId="10" borderId="0" xfId="0" applyNumberFormat="1" applyFont="1" applyFill="1" applyAlignment="1">
      <alignment horizontal="right"/>
    </xf>
    <xf numFmtId="0" fontId="3" fillId="0" borderId="27" xfId="0" applyFont="1" applyBorder="1"/>
    <xf numFmtId="9" fontId="3" fillId="0" borderId="44" xfId="3" applyFont="1" applyBorder="1"/>
    <xf numFmtId="167" fontId="70" fillId="13" borderId="0" xfId="0" applyNumberFormat="1" applyFont="1" applyFill="1"/>
    <xf numFmtId="172" fontId="3" fillId="0" borderId="44" xfId="3" applyNumberFormat="1" applyFont="1" applyBorder="1"/>
    <xf numFmtId="0" fontId="38" fillId="10" borderId="0" xfId="0" applyFont="1" applyFill="1" applyAlignment="1">
      <alignment horizontal="left" vertical="center" wrapText="1"/>
    </xf>
    <xf numFmtId="0" fontId="38" fillId="10" borderId="0" xfId="0" applyFont="1" applyFill="1" applyAlignment="1">
      <alignment horizontal="right" vertical="center" wrapText="1"/>
    </xf>
    <xf numFmtId="4" fontId="38" fillId="10" borderId="0" xfId="0" applyNumberFormat="1" applyFont="1" applyFill="1" applyAlignment="1">
      <alignment horizontal="right" vertical="center" wrapText="1"/>
    </xf>
    <xf numFmtId="0" fontId="71" fillId="17" borderId="0" xfId="0" applyFont="1" applyFill="1" applyAlignment="1">
      <alignment horizontal="right" vertical="center" wrapText="1"/>
    </xf>
    <xf numFmtId="0" fontId="72" fillId="10" borderId="0" xfId="0" applyFont="1" applyFill="1" applyAlignment="1">
      <alignment horizontal="right" vertical="center" wrapText="1"/>
    </xf>
    <xf numFmtId="44" fontId="0" fillId="0" borderId="0" xfId="0" applyNumberFormat="1" applyFont="1" applyBorder="1"/>
    <xf numFmtId="167" fontId="3" fillId="0" borderId="0" xfId="0" applyNumberFormat="1" applyFont="1" applyBorder="1"/>
    <xf numFmtId="44" fontId="73" fillId="0" borderId="0" xfId="1" applyFont="1" applyBorder="1"/>
    <xf numFmtId="9" fontId="0" fillId="0" borderId="0" xfId="3" applyFont="1" applyBorder="1"/>
    <xf numFmtId="0" fontId="10" fillId="5" borderId="14" xfId="0" applyFont="1" applyFill="1" applyBorder="1" applyAlignment="1">
      <alignment horizontal="center" wrapText="1"/>
    </xf>
    <xf numFmtId="10" fontId="0" fillId="5" borderId="14" xfId="0" applyNumberFormat="1" applyFill="1" applyBorder="1"/>
    <xf numFmtId="44" fontId="44" fillId="0" borderId="0" xfId="1" applyFont="1" applyBorder="1"/>
    <xf numFmtId="44" fontId="44" fillId="18" borderId="0" xfId="1" applyFont="1" applyFill="1" applyBorder="1"/>
    <xf numFmtId="9" fontId="0" fillId="18" borderId="0" xfId="3" applyFont="1" applyFill="1" applyBorder="1"/>
    <xf numFmtId="0" fontId="0" fillId="18" borderId="18" xfId="0" applyFill="1" applyBorder="1"/>
    <xf numFmtId="0" fontId="0" fillId="18" borderId="25" xfId="0" applyFill="1" applyBorder="1"/>
    <xf numFmtId="14" fontId="0" fillId="18" borderId="25" xfId="0" applyNumberFormat="1" applyFill="1" applyBorder="1"/>
    <xf numFmtId="44" fontId="44" fillId="18" borderId="25" xfId="1" applyFont="1" applyFill="1" applyBorder="1"/>
    <xf numFmtId="167" fontId="0" fillId="18" borderId="25" xfId="0" applyNumberFormat="1" applyFill="1" applyBorder="1"/>
    <xf numFmtId="9" fontId="0" fillId="18" borderId="25" xfId="3" applyFont="1" applyFill="1" applyBorder="1"/>
    <xf numFmtId="0" fontId="0" fillId="18" borderId="22" xfId="0" applyFill="1" applyBorder="1"/>
    <xf numFmtId="0" fontId="0" fillId="18" borderId="19" xfId="0" applyFill="1" applyBorder="1"/>
    <xf numFmtId="0" fontId="0" fillId="18" borderId="0" xfId="0" applyFill="1" applyBorder="1"/>
    <xf numFmtId="14" fontId="0" fillId="18" borderId="0" xfId="0" applyNumberFormat="1" applyFill="1" applyBorder="1"/>
    <xf numFmtId="167" fontId="0" fillId="18" borderId="0" xfId="0" applyNumberFormat="1" applyFill="1" applyBorder="1"/>
    <xf numFmtId="0" fontId="0" fillId="18" borderId="20" xfId="0" applyFill="1" applyBorder="1"/>
    <xf numFmtId="0" fontId="0" fillId="18" borderId="23" xfId="0" applyFill="1" applyBorder="1"/>
    <xf numFmtId="0" fontId="0" fillId="18" borderId="24" xfId="0" applyFill="1" applyBorder="1"/>
    <xf numFmtId="14" fontId="0" fillId="18" borderId="24" xfId="0" applyNumberFormat="1" applyFill="1" applyBorder="1"/>
    <xf numFmtId="44" fontId="44" fillId="18" borderId="24" xfId="1" applyFont="1" applyFill="1" applyBorder="1"/>
    <xf numFmtId="167" fontId="0" fillId="18" borderId="24" xfId="0" applyNumberFormat="1" applyFill="1" applyBorder="1"/>
    <xf numFmtId="9" fontId="0" fillId="18" borderId="24" xfId="3" applyFont="1" applyFill="1" applyBorder="1"/>
    <xf numFmtId="0" fontId="0" fillId="18" borderId="21" xfId="0" applyFill="1" applyBorder="1"/>
    <xf numFmtId="167" fontId="75" fillId="13" borderId="0" xfId="0" applyNumberFormat="1" applyFont="1" applyFill="1"/>
    <xf numFmtId="44" fontId="74" fillId="18" borderId="0" xfId="1" applyFont="1" applyFill="1" applyBorder="1"/>
    <xf numFmtId="44" fontId="74" fillId="18" borderId="25" xfId="1" applyFont="1" applyFill="1" applyBorder="1"/>
    <xf numFmtId="173" fontId="0" fillId="18" borderId="25" xfId="0" applyNumberFormat="1" applyFill="1" applyBorder="1" applyAlignment="1">
      <alignment horizontal="left" indent="1"/>
    </xf>
    <xf numFmtId="173" fontId="0" fillId="18" borderId="0" xfId="0" applyNumberFormat="1" applyFill="1" applyBorder="1" applyAlignment="1">
      <alignment horizontal="left" indent="1"/>
    </xf>
    <xf numFmtId="173" fontId="0" fillId="18" borderId="24" xfId="0" applyNumberFormat="1" applyFill="1" applyBorder="1" applyAlignment="1">
      <alignment horizontal="left" indent="1"/>
    </xf>
    <xf numFmtId="169" fontId="0" fillId="0" borderId="0" xfId="0" applyNumberFormat="1" applyBorder="1"/>
    <xf numFmtId="174" fontId="3" fillId="0" borderId="0" xfId="0" applyNumberFormat="1" applyFont="1"/>
    <xf numFmtId="167" fontId="3" fillId="0" borderId="0" xfId="0" applyNumberFormat="1" applyFont="1"/>
    <xf numFmtId="167" fontId="76" fillId="13" borderId="0" xfId="0" applyNumberFormat="1" applyFont="1" applyFill="1"/>
    <xf numFmtId="168" fontId="3" fillId="0" borderId="0" xfId="0" applyNumberFormat="1" applyFont="1" applyBorder="1"/>
    <xf numFmtId="0" fontId="30" fillId="0" borderId="0" xfId="0" applyFont="1"/>
    <xf numFmtId="0" fontId="30" fillId="11" borderId="0" xfId="0" applyFont="1" applyFill="1"/>
    <xf numFmtId="167" fontId="78" fillId="13" borderId="0" xfId="0" applyNumberFormat="1" applyFont="1" applyFill="1"/>
    <xf numFmtId="44" fontId="1" fillId="0" borderId="0" xfId="1" applyFont="1"/>
    <xf numFmtId="9" fontId="1" fillId="0" borderId="0" xfId="3" applyFont="1"/>
    <xf numFmtId="44" fontId="44" fillId="18" borderId="0" xfId="1" applyFont="1" applyFill="1"/>
    <xf numFmtId="44" fontId="44" fillId="0" borderId="0" xfId="1" applyFont="1"/>
    <xf numFmtId="9" fontId="1" fillId="18" borderId="0" xfId="3" applyFont="1" applyFill="1" applyBorder="1"/>
    <xf numFmtId="167" fontId="79" fillId="13" borderId="0" xfId="0" applyNumberFormat="1" applyFont="1" applyFill="1"/>
    <xf numFmtId="167" fontId="82" fillId="13" borderId="0" xfId="0" applyNumberFormat="1" applyFont="1" applyFill="1"/>
    <xf numFmtId="0" fontId="0" fillId="0" borderId="0" xfId="0" pivotButton="1"/>
    <xf numFmtId="0" fontId="0" fillId="0" borderId="0" xfId="0" applyAlignment="1">
      <alignment horizontal="left"/>
    </xf>
    <xf numFmtId="10" fontId="0" fillId="0" borderId="0" xfId="0" applyNumberFormat="1"/>
    <xf numFmtId="0" fontId="0" fillId="0" borderId="0" xfId="0" applyFill="1" applyBorder="1" applyAlignment="1"/>
    <xf numFmtId="0" fontId="0" fillId="0" borderId="24" xfId="0" applyFill="1" applyBorder="1" applyAlignment="1"/>
    <xf numFmtId="0" fontId="36" fillId="0" borderId="45" xfId="0" applyFont="1" applyFill="1" applyBorder="1" applyAlignment="1">
      <alignment horizontal="center"/>
    </xf>
    <xf numFmtId="10" fontId="0" fillId="0" borderId="46" xfId="0" applyNumberFormat="1" applyBorder="1"/>
    <xf numFmtId="10" fontId="0" fillId="0" borderId="47" xfId="0" applyNumberFormat="1" applyBorder="1"/>
    <xf numFmtId="10" fontId="0" fillId="0" borderId="0" xfId="0" applyNumberFormat="1" applyFill="1" applyBorder="1" applyAlignment="1"/>
    <xf numFmtId="166" fontId="0" fillId="18" borderId="48" xfId="0" applyNumberFormat="1" applyFill="1" applyBorder="1"/>
    <xf numFmtId="0" fontId="0" fillId="18" borderId="49" xfId="0" applyFill="1" applyBorder="1"/>
    <xf numFmtId="166" fontId="0" fillId="18" borderId="49" xfId="0" applyNumberFormat="1" applyFill="1" applyBorder="1"/>
    <xf numFmtId="0" fontId="3" fillId="18" borderId="49" xfId="0" applyFont="1" applyFill="1" applyBorder="1"/>
    <xf numFmtId="6" fontId="3" fillId="18" borderId="50" xfId="0" applyNumberFormat="1" applyFont="1" applyFill="1" applyBorder="1"/>
    <xf numFmtId="0" fontId="0" fillId="18" borderId="51" xfId="0" applyFill="1" applyBorder="1"/>
    <xf numFmtId="0" fontId="0" fillId="18" borderId="15" xfId="0" applyFill="1" applyBorder="1"/>
    <xf numFmtId="0" fontId="30" fillId="18" borderId="51" xfId="0" applyFont="1" applyFill="1" applyBorder="1"/>
    <xf numFmtId="0" fontId="30" fillId="18" borderId="0" xfId="0" applyFont="1" applyFill="1" applyBorder="1"/>
    <xf numFmtId="10" fontId="30" fillId="18" borderId="0" xfId="0" applyNumberFormat="1" applyFont="1" applyFill="1" applyBorder="1"/>
    <xf numFmtId="0" fontId="3" fillId="18" borderId="5" xfId="0" applyFont="1" applyFill="1" applyBorder="1"/>
    <xf numFmtId="172" fontId="3" fillId="18" borderId="52" xfId="3" applyNumberFormat="1" applyFont="1" applyFill="1" applyBorder="1"/>
    <xf numFmtId="0" fontId="0" fillId="18" borderId="53" xfId="0" applyFill="1" applyBorder="1"/>
    <xf numFmtId="0" fontId="0" fillId="18" borderId="54" xfId="0" applyFill="1" applyBorder="1"/>
    <xf numFmtId="0" fontId="1" fillId="18" borderId="51" xfId="0" applyFont="1" applyFill="1" applyBorder="1"/>
    <xf numFmtId="165" fontId="3" fillId="18" borderId="0" xfId="1" applyNumberFormat="1" applyFont="1" applyFill="1" applyBorder="1"/>
    <xf numFmtId="167" fontId="83" fillId="13" borderId="0" xfId="0" applyNumberFormat="1" applyFont="1" applyFill="1"/>
    <xf numFmtId="0" fontId="0" fillId="0" borderId="0" xfId="0" applyNumberFormat="1"/>
    <xf numFmtId="0" fontId="1" fillId="0" borderId="0" xfId="0" applyNumberFormat="1" applyFont="1"/>
    <xf numFmtId="0" fontId="0" fillId="0" borderId="0" xfId="0" applyNumberFormat="1" applyBorder="1"/>
    <xf numFmtId="0" fontId="0" fillId="0" borderId="0" xfId="0" applyNumberFormat="1" applyAlignment="1">
      <alignment horizontal="right"/>
    </xf>
    <xf numFmtId="0" fontId="3" fillId="0" borderId="0" xfId="0" applyNumberFormat="1" applyFont="1" applyAlignment="1">
      <alignment horizontal="right"/>
    </xf>
    <xf numFmtId="0" fontId="3" fillId="0" borderId="0" xfId="0" applyNumberFormat="1" applyFont="1"/>
    <xf numFmtId="0" fontId="3" fillId="11" borderId="0" xfId="0" applyNumberFormat="1" applyFont="1" applyFill="1"/>
    <xf numFmtId="0" fontId="1" fillId="9" borderId="0" xfId="0" applyNumberFormat="1" applyFont="1" applyFill="1"/>
    <xf numFmtId="0" fontId="35" fillId="0" borderId="0" xfId="0" applyNumberFormat="1" applyFont="1"/>
    <xf numFmtId="0" fontId="60" fillId="0" borderId="0" xfId="0" applyNumberFormat="1" applyFont="1" applyAlignment="1">
      <alignment horizontal="right"/>
    </xf>
    <xf numFmtId="0" fontId="1" fillId="0" borderId="0" xfId="0" applyNumberFormat="1" applyFont="1" applyAlignment="1">
      <alignment horizontal="right"/>
    </xf>
    <xf numFmtId="2" fontId="0" fillId="0" borderId="0" xfId="0" applyNumberFormat="1"/>
    <xf numFmtId="2" fontId="0" fillId="0" borderId="0" xfId="0" applyNumberFormat="1" applyBorder="1"/>
    <xf numFmtId="2" fontId="0" fillId="0" borderId="25" xfId="0" applyNumberFormat="1" applyBorder="1"/>
    <xf numFmtId="2" fontId="0" fillId="0" borderId="24" xfId="0" applyNumberFormat="1" applyBorder="1"/>
    <xf numFmtId="1" fontId="1" fillId="0" borderId="0" xfId="0" applyNumberFormat="1" applyFont="1"/>
    <xf numFmtId="1" fontId="0" fillId="0" borderId="0" xfId="0" applyNumberFormat="1"/>
    <xf numFmtId="1" fontId="1" fillId="0" borderId="0" xfId="1" applyNumberFormat="1" applyFont="1"/>
    <xf numFmtId="1" fontId="0" fillId="0" borderId="0" xfId="0" applyNumberFormat="1" applyFont="1"/>
    <xf numFmtId="167" fontId="86" fillId="13" borderId="0" xfId="0" applyNumberFormat="1" applyFont="1" applyFill="1"/>
    <xf numFmtId="167" fontId="88" fillId="13" borderId="0" xfId="0" applyNumberFormat="1" applyFont="1" applyFill="1"/>
    <xf numFmtId="0" fontId="0" fillId="0" borderId="0" xfId="1" applyNumberFormat="1" applyFont="1"/>
    <xf numFmtId="14" fontId="0" fillId="0" borderId="0" xfId="1" applyNumberFormat="1" applyFont="1"/>
    <xf numFmtId="10" fontId="0" fillId="0" borderId="0" xfId="1" applyNumberFormat="1" applyFont="1"/>
    <xf numFmtId="167" fontId="89" fillId="13" borderId="0" xfId="0" applyNumberFormat="1" applyFont="1" applyFill="1"/>
    <xf numFmtId="167" fontId="0" fillId="0" borderId="0" xfId="0" applyNumberFormat="1" applyFont="1" applyBorder="1"/>
    <xf numFmtId="0" fontId="0" fillId="18" borderId="0" xfId="0" applyFill="1"/>
    <xf numFmtId="14" fontId="0" fillId="18" borderId="0" xfId="0" applyNumberFormat="1" applyFill="1"/>
    <xf numFmtId="44" fontId="90" fillId="18" borderId="0" xfId="1" applyFont="1" applyFill="1"/>
    <xf numFmtId="167" fontId="0" fillId="18" borderId="0" xfId="0" applyNumberFormat="1" applyFill="1"/>
    <xf numFmtId="9" fontId="0" fillId="18" borderId="0" xfId="3" applyFont="1" applyFill="1"/>
    <xf numFmtId="173" fontId="0" fillId="18" borderId="0" xfId="0" applyNumberFormat="1" applyFill="1" applyAlignment="1">
      <alignment horizontal="left" indent="1"/>
    </xf>
    <xf numFmtId="42" fontId="0" fillId="0" borderId="0" xfId="1" applyNumberFormat="1" applyFont="1"/>
    <xf numFmtId="0" fontId="92" fillId="0" borderId="0" xfId="0" applyFont="1"/>
    <xf numFmtId="0" fontId="93" fillId="0" borderId="0" xfId="0" applyFont="1"/>
    <xf numFmtId="0" fontId="92" fillId="0" borderId="18" xfId="0" applyFont="1" applyBorder="1"/>
    <xf numFmtId="42" fontId="92" fillId="0" borderId="25" xfId="1" applyNumberFormat="1" applyFont="1" applyBorder="1"/>
    <xf numFmtId="0" fontId="92" fillId="0" borderId="25" xfId="0" applyFont="1" applyBorder="1"/>
    <xf numFmtId="0" fontId="92" fillId="19" borderId="25" xfId="0" applyFont="1" applyFill="1" applyBorder="1"/>
    <xf numFmtId="0" fontId="93" fillId="19" borderId="25" xfId="0" applyFont="1" applyFill="1" applyBorder="1"/>
    <xf numFmtId="0" fontId="94" fillId="19" borderId="25" xfId="0" applyFont="1" applyFill="1" applyBorder="1"/>
    <xf numFmtId="0" fontId="92" fillId="0" borderId="22" xfId="0" applyFont="1" applyBorder="1"/>
    <xf numFmtId="0" fontId="93" fillId="0" borderId="0" xfId="0" applyNumberFormat="1" applyFont="1"/>
    <xf numFmtId="14" fontId="93" fillId="0" borderId="0" xfId="0" applyNumberFormat="1" applyFont="1"/>
    <xf numFmtId="10" fontId="93" fillId="0" borderId="0" xfId="0" applyNumberFormat="1" applyFont="1"/>
    <xf numFmtId="0" fontId="93" fillId="0" borderId="0" xfId="0" applyFont="1" applyAlignment="1">
      <alignment horizontal="right"/>
    </xf>
    <xf numFmtId="0" fontId="95" fillId="0" borderId="0" xfId="0" applyFont="1"/>
    <xf numFmtId="0" fontId="95" fillId="0" borderId="0" xfId="0" applyFont="1" applyAlignment="1">
      <alignment horizontal="center"/>
    </xf>
    <xf numFmtId="0" fontId="93" fillId="0" borderId="0" xfId="0" applyFont="1" applyAlignment="1">
      <alignment horizontal="center"/>
    </xf>
    <xf numFmtId="0" fontId="93" fillId="0" borderId="0" xfId="0" applyFont="1" applyBorder="1"/>
    <xf numFmtId="0" fontId="93" fillId="19" borderId="0" xfId="0" applyFont="1" applyFill="1" applyBorder="1"/>
    <xf numFmtId="0" fontId="94" fillId="19" borderId="0" xfId="0" applyFont="1" applyFill="1" applyBorder="1"/>
    <xf numFmtId="0" fontId="92" fillId="19" borderId="0" xfId="0" applyFont="1" applyFill="1" applyBorder="1"/>
    <xf numFmtId="0" fontId="93" fillId="0" borderId="20" xfId="0" applyFont="1" applyBorder="1"/>
    <xf numFmtId="0" fontId="93" fillId="0" borderId="23" xfId="0" applyFont="1" applyBorder="1"/>
    <xf numFmtId="0" fontId="93" fillId="0" borderId="24" xfId="0" applyFont="1" applyBorder="1"/>
    <xf numFmtId="0" fontId="94" fillId="0" borderId="24" xfId="0" applyFont="1" applyBorder="1"/>
    <xf numFmtId="0" fontId="93" fillId="0" borderId="21" xfId="0" applyFont="1" applyBorder="1"/>
    <xf numFmtId="0" fontId="92" fillId="9" borderId="18" xfId="0" applyFont="1" applyFill="1" applyBorder="1"/>
    <xf numFmtId="42" fontId="92" fillId="9" borderId="19" xfId="0" applyNumberFormat="1" applyFont="1" applyFill="1" applyBorder="1"/>
    <xf numFmtId="0" fontId="92" fillId="0" borderId="55" xfId="0" applyFont="1" applyBorder="1"/>
    <xf numFmtId="0" fontId="93" fillId="0" borderId="57" xfId="0" applyFont="1" applyBorder="1"/>
    <xf numFmtId="0" fontId="93" fillId="0" borderId="22" xfId="0" applyFont="1" applyBorder="1"/>
    <xf numFmtId="0" fontId="93" fillId="0" borderId="19" xfId="0" applyFont="1" applyBorder="1"/>
    <xf numFmtId="44" fontId="93" fillId="0" borderId="24" xfId="1" applyNumberFormat="1" applyFont="1" applyBorder="1"/>
    <xf numFmtId="44" fontId="0" fillId="0" borderId="0" xfId="1" applyNumberFormat="1" applyFont="1"/>
    <xf numFmtId="9" fontId="93" fillId="0" borderId="24" xfId="3" applyFont="1" applyBorder="1"/>
    <xf numFmtId="44" fontId="97" fillId="19" borderId="25" xfId="1" applyNumberFormat="1" applyFont="1" applyFill="1" applyBorder="1"/>
    <xf numFmtId="44" fontId="97" fillId="19" borderId="0" xfId="1" applyNumberFormat="1" applyFont="1" applyFill="1" applyBorder="1"/>
    <xf numFmtId="175" fontId="93" fillId="19" borderId="0" xfId="0" applyNumberFormat="1" applyFont="1" applyFill="1" applyBorder="1"/>
    <xf numFmtId="6" fontId="66" fillId="0" borderId="0" xfId="1" applyNumberFormat="1" applyFont="1"/>
    <xf numFmtId="6" fontId="77" fillId="0" borderId="0" xfId="1" applyNumberFormat="1" applyFont="1"/>
    <xf numFmtId="6" fontId="80" fillId="0" borderId="0" xfId="1" applyNumberFormat="1" applyFont="1"/>
    <xf numFmtId="6" fontId="81" fillId="0" borderId="0" xfId="1" applyNumberFormat="1" applyFont="1"/>
    <xf numFmtId="6" fontId="84" fillId="0" borderId="0" xfId="1" applyNumberFormat="1" applyFont="1"/>
    <xf numFmtId="6" fontId="85" fillId="0" borderId="0" xfId="1" applyNumberFormat="1" applyFont="1"/>
    <xf numFmtId="6" fontId="87" fillId="0" borderId="0" xfId="1" applyNumberFormat="1" applyFont="1"/>
    <xf numFmtId="6" fontId="91" fillId="0" borderId="0" xfId="1" applyNumberFormat="1" applyFont="1"/>
    <xf numFmtId="1" fontId="0" fillId="18" borderId="0" xfId="0" applyNumberFormat="1" applyFill="1" applyBorder="1" applyAlignment="1">
      <alignment horizontal="left" indent="1"/>
    </xf>
    <xf numFmtId="1" fontId="0" fillId="0" borderId="0" xfId="0" applyNumberFormat="1" applyBorder="1"/>
    <xf numFmtId="1" fontId="3" fillId="0" borderId="7" xfId="0" applyNumberFormat="1" applyFont="1" applyBorder="1"/>
    <xf numFmtId="167" fontId="98" fillId="13" borderId="0" xfId="0" applyNumberFormat="1" applyFont="1" applyFill="1"/>
    <xf numFmtId="44" fontId="99" fillId="18" borderId="0" xfId="1" applyFont="1" applyFill="1"/>
    <xf numFmtId="6" fontId="100" fillId="0" borderId="0" xfId="1" applyNumberFormat="1" applyFont="1"/>
    <xf numFmtId="44" fontId="99" fillId="18" borderId="0" xfId="1" applyFont="1" applyFill="1" applyBorder="1"/>
    <xf numFmtId="0" fontId="96" fillId="9" borderId="56" xfId="0" applyFont="1" applyFill="1" applyBorder="1"/>
    <xf numFmtId="9" fontId="93" fillId="9" borderId="24" xfId="3" applyFont="1" applyFill="1" applyBorder="1"/>
    <xf numFmtId="0" fontId="93" fillId="9" borderId="0" xfId="0" applyFont="1" applyFill="1" applyBorder="1"/>
    <xf numFmtId="1" fontId="0" fillId="18" borderId="0" xfId="0" applyNumberFormat="1" applyFill="1" applyAlignment="1">
      <alignment horizontal="left" indent="1"/>
    </xf>
    <xf numFmtId="169" fontId="0" fillId="0" borderId="0" xfId="3" applyNumberFormat="1" applyFont="1"/>
    <xf numFmtId="6" fontId="101" fillId="0" borderId="0" xfId="1" applyNumberFormat="1" applyFont="1"/>
    <xf numFmtId="6" fontId="102" fillId="0" borderId="0" xfId="1" applyNumberFormat="1" applyFont="1"/>
    <xf numFmtId="6" fontId="103" fillId="0" borderId="0" xfId="1" applyNumberFormat="1" applyFont="1"/>
    <xf numFmtId="44" fontId="104" fillId="18" borderId="0" xfId="1" applyFont="1" applyFill="1"/>
    <xf numFmtId="6" fontId="105" fillId="0" borderId="0" xfId="1" applyNumberFormat="1" applyFont="1"/>
    <xf numFmtId="6" fontId="106" fillId="0" borderId="0" xfId="1" applyNumberFormat="1" applyFont="1"/>
    <xf numFmtId="44" fontId="107" fillId="18" borderId="0" xfId="1" applyFont="1" applyFill="1"/>
    <xf numFmtId="14" fontId="1" fillId="0" borderId="0" xfId="0" applyNumberFormat="1" applyFont="1"/>
    <xf numFmtId="44" fontId="0" fillId="0" borderId="0" xfId="0" applyNumberFormat="1"/>
    <xf numFmtId="44" fontId="108" fillId="18" borderId="0" xfId="1" applyFont="1" applyFill="1"/>
    <xf numFmtId="167" fontId="109" fillId="13" borderId="0" xfId="0" applyNumberFormat="1" applyFont="1" applyFill="1"/>
    <xf numFmtId="176" fontId="0" fillId="0" borderId="0" xfId="3" applyNumberFormat="1" applyFont="1"/>
    <xf numFmtId="176" fontId="1" fillId="0" borderId="0" xfId="3" applyNumberFormat="1" applyFont="1"/>
    <xf numFmtId="6" fontId="110" fillId="0" borderId="0" xfId="1" applyNumberFormat="1" applyFont="1"/>
    <xf numFmtId="167" fontId="111" fillId="13" borderId="0" xfId="0" applyNumberFormat="1" applyFont="1" applyFill="1"/>
    <xf numFmtId="6" fontId="112" fillId="0" borderId="0" xfId="1" applyNumberFormat="1" applyFont="1"/>
    <xf numFmtId="8" fontId="3" fillId="0" borderId="0" xfId="0" applyNumberFormat="1" applyFont="1"/>
    <xf numFmtId="8" fontId="1" fillId="0" borderId="0" xfId="0" applyNumberFormat="1" applyFont="1"/>
    <xf numFmtId="44" fontId="1" fillId="0" borderId="0" xfId="0" applyNumberFormat="1" applyFont="1" applyBorder="1"/>
    <xf numFmtId="44" fontId="1" fillId="0" borderId="0" xfId="0" applyNumberFormat="1" applyFont="1"/>
    <xf numFmtId="0" fontId="1" fillId="0" borderId="0" xfId="0" applyNumberFormat="1" applyFont="1" applyBorder="1"/>
    <xf numFmtId="165" fontId="3" fillId="0" borderId="0" xfId="0" applyNumberFormat="1" applyFont="1" applyBorder="1"/>
    <xf numFmtId="0" fontId="33" fillId="20" borderId="58" xfId="0" applyFont="1" applyFill="1" applyBorder="1"/>
    <xf numFmtId="3" fontId="0" fillId="0" borderId="0" xfId="0" applyNumberFormat="1"/>
    <xf numFmtId="167" fontId="34" fillId="0" borderId="0" xfId="0" applyNumberFormat="1" applyFont="1"/>
    <xf numFmtId="177" fontId="0" fillId="0" borderId="0" xfId="1" applyNumberFormat="1" applyFont="1"/>
    <xf numFmtId="177" fontId="1" fillId="0" borderId="0" xfId="0" applyNumberFormat="1" applyFont="1"/>
    <xf numFmtId="178" fontId="0" fillId="0" borderId="0" xfId="0" applyNumberFormat="1"/>
    <xf numFmtId="178" fontId="0" fillId="0" borderId="0" xfId="3" applyNumberFormat="1" applyFont="1"/>
    <xf numFmtId="0" fontId="3" fillId="0" borderId="18" xfId="0" applyFont="1" applyBorder="1"/>
    <xf numFmtId="167" fontId="67" fillId="13" borderId="22" xfId="3" applyNumberFormat="1" applyFont="1" applyFill="1" applyBorder="1"/>
    <xf numFmtId="0" fontId="113" fillId="0" borderId="0" xfId="0" applyFont="1"/>
    <xf numFmtId="177" fontId="3" fillId="0" borderId="0" xfId="0" applyNumberFormat="1" applyFont="1"/>
    <xf numFmtId="0" fontId="1" fillId="18" borderId="0" xfId="0" applyFont="1" applyFill="1" applyBorder="1"/>
    <xf numFmtId="0" fontId="26" fillId="8" borderId="18" xfId="0" applyFont="1" applyFill="1" applyBorder="1" applyAlignment="1">
      <alignment vertical="top" wrapText="1"/>
    </xf>
    <xf numFmtId="0" fontId="26" fillId="8" borderId="25" xfId="0" applyFont="1" applyFill="1" applyBorder="1" applyAlignment="1">
      <alignment vertical="top" wrapText="1"/>
    </xf>
    <xf numFmtId="0" fontId="26" fillId="8" borderId="22" xfId="0" applyFont="1" applyFill="1" applyBorder="1" applyAlignment="1">
      <alignment vertical="top" wrapText="1"/>
    </xf>
  </cellXfs>
  <cellStyles count="6">
    <cellStyle name="Currency" xfId="1" builtinId="4"/>
    <cellStyle name="Hyperlink" xfId="4" builtinId="8"/>
    <cellStyle name="Normal" xfId="0" builtinId="0"/>
    <cellStyle name="Normal_Stock price" xfId="2"/>
    <cellStyle name="Normal_Yr2010" xfId="5"/>
    <cellStyle name="Percent" xfId="3" builtinId="5"/>
  </cellStyles>
  <dxfs count="340">
    <dxf>
      <font>
        <b val="0"/>
        <i val="0"/>
        <strike val="0"/>
        <condense val="0"/>
        <extend val="0"/>
        <outline val="0"/>
        <shadow val="0"/>
        <u val="none"/>
        <vertAlign val="baseline"/>
        <sz val="10"/>
        <color theme="3"/>
        <name val="Arial"/>
        <scheme val="none"/>
      </font>
      <numFmt numFmtId="167" formatCode="0_);[Red]\(0\)"/>
      <fill>
        <patternFill patternType="solid">
          <fgColor indexed="64"/>
          <bgColor theme="6" tint="0.39997558519241921"/>
        </patternFill>
      </fill>
    </dxf>
    <dxf>
      <numFmt numFmtId="19" formatCode="m/d/yyyy"/>
    </dxf>
    <dxf>
      <numFmt numFmtId="19" formatCode="m/d/yyyy"/>
    </dxf>
    <dxf>
      <numFmt numFmtId="19" formatCode="m/d/yyyy"/>
    </dxf>
    <dxf>
      <numFmt numFmtId="19" formatCode="m/d/yyyy"/>
    </dxf>
    <dxf>
      <font>
        <b val="0"/>
        <i val="0"/>
        <strike val="0"/>
        <condense val="0"/>
        <extend val="0"/>
        <outline val="0"/>
        <shadow val="0"/>
        <u val="none"/>
        <vertAlign val="baseline"/>
        <sz val="10"/>
        <color theme="3"/>
        <name val="Arial"/>
        <scheme val="none"/>
      </font>
      <numFmt numFmtId="167" formatCode="0_);[Red]\(0\)"/>
      <fill>
        <patternFill patternType="solid">
          <fgColor indexed="64"/>
          <bgColor theme="6" tint="0.39997558519241921"/>
        </patternFill>
      </fill>
    </dxf>
    <dxf>
      <font>
        <b val="0"/>
        <i val="0"/>
        <strike val="0"/>
        <condense val="0"/>
        <extend val="0"/>
        <outline val="0"/>
        <shadow val="0"/>
        <u val="none"/>
        <vertAlign val="baseline"/>
        <sz val="10"/>
        <color theme="3"/>
        <name val="Arial"/>
        <scheme val="none"/>
      </font>
      <numFmt numFmtId="167" formatCode="0_);[Red]\(0\)"/>
      <fill>
        <patternFill patternType="solid">
          <fgColor indexed="64"/>
          <bgColor theme="6" tint="0.39997558519241921"/>
        </patternFill>
      </fill>
    </dxf>
    <dxf>
      <numFmt numFmtId="19" formatCode="m/d/yyyy"/>
    </dxf>
    <dxf>
      <numFmt numFmtId="19" formatCode="m/d/yyyy"/>
    </dxf>
    <dxf>
      <numFmt numFmtId="19" formatCode="m/d/yyyy"/>
    </dxf>
    <dxf>
      <numFmt numFmtId="19" formatCode="m/d/yyyy"/>
    </dxf>
    <dxf>
      <font>
        <b val="0"/>
        <i val="0"/>
        <strike val="0"/>
        <condense val="0"/>
        <extend val="0"/>
        <outline val="0"/>
        <shadow val="0"/>
        <u val="none"/>
        <vertAlign val="baseline"/>
        <sz val="10"/>
        <color theme="3"/>
        <name val="Arial"/>
        <scheme val="none"/>
      </font>
      <numFmt numFmtId="167" formatCode="0_);[Red]\(0\)"/>
      <fill>
        <patternFill patternType="solid">
          <fgColor indexed="64"/>
          <bgColor theme="6" tint="0.39997558519241921"/>
        </patternFill>
      </fill>
    </dxf>
    <dxf>
      <font>
        <b val="0"/>
        <i val="0"/>
        <strike val="0"/>
        <condense val="0"/>
        <extend val="0"/>
        <outline val="0"/>
        <shadow val="0"/>
        <u val="none"/>
        <vertAlign val="baseline"/>
        <sz val="10"/>
        <color theme="3"/>
        <name val="Arial"/>
        <scheme val="none"/>
      </font>
      <numFmt numFmtId="167" formatCode="0_);[Red]\(0\)"/>
      <fill>
        <patternFill patternType="solid">
          <fgColor indexed="64"/>
          <bgColor theme="6" tint="0.39997558519241921"/>
        </patternFill>
      </fill>
    </dxf>
    <dxf>
      <numFmt numFmtId="19" formatCode="m/d/yyyy"/>
    </dxf>
    <dxf>
      <numFmt numFmtId="19" formatCode="m/d/yyyy"/>
    </dxf>
    <dxf>
      <numFmt numFmtId="19" formatCode="m/d/yyyy"/>
    </dxf>
    <dxf>
      <numFmt numFmtId="19" formatCode="m/d/yyyy"/>
    </dxf>
    <dxf>
      <font>
        <b val="0"/>
        <i val="0"/>
        <strike val="0"/>
        <condense val="0"/>
        <extend val="0"/>
        <outline val="0"/>
        <shadow val="0"/>
        <u val="none"/>
        <vertAlign val="baseline"/>
        <sz val="10"/>
        <color theme="3"/>
        <name val="Arial"/>
        <scheme val="none"/>
      </font>
      <numFmt numFmtId="167" formatCode="0_);[Red]\(0\)"/>
      <fill>
        <patternFill patternType="solid">
          <fgColor indexed="64"/>
          <bgColor theme="6" tint="0.39997558519241921"/>
        </patternFill>
      </fill>
    </dxf>
    <dxf>
      <numFmt numFmtId="19" formatCode="m/d/yyyy"/>
    </dxf>
    <dxf>
      <numFmt numFmtId="19" formatCode="m/d/yyyy"/>
    </dxf>
    <dxf>
      <numFmt numFmtId="19" formatCode="m/d/yyyy"/>
    </dxf>
    <dxf>
      <numFmt numFmtId="19" formatCode="m/d/yyyy"/>
    </dxf>
    <dxf>
      <numFmt numFmtId="19" formatCode="m/d/yyyy"/>
    </dxf>
    <dxf>
      <numFmt numFmtId="169" formatCode="&quot;$&quot;#,##0"/>
    </dxf>
    <dxf>
      <font>
        <b/>
        <strike val="0"/>
        <outline val="0"/>
        <shadow val="0"/>
        <u val="none"/>
        <vertAlign val="baseline"/>
        <sz val="10"/>
        <color theme="3"/>
        <name val="Arial"/>
        <scheme val="none"/>
      </font>
      <numFmt numFmtId="10" formatCode="&quot;$&quot;#,##0_);[Red]\(&quot;$&quot;#,##0\)"/>
    </dxf>
    <dxf>
      <numFmt numFmtId="1" formatCode="0"/>
    </dxf>
    <dxf>
      <font>
        <b val="0"/>
        <i val="0"/>
        <strike val="0"/>
        <condense val="0"/>
        <extend val="0"/>
        <outline val="0"/>
        <shadow val="0"/>
        <u val="none"/>
        <vertAlign val="baseline"/>
        <sz val="10"/>
        <color auto="1"/>
        <name val="Arial"/>
        <scheme val="none"/>
      </font>
      <numFmt numFmtId="1" formatCode="0"/>
    </dxf>
    <dxf>
      <numFmt numFmtId="19" formatCode="m/d/yyyy"/>
    </dxf>
    <dxf>
      <numFmt numFmtId="167" formatCode="0_);[Red]\(0\)"/>
    </dxf>
    <dxf>
      <numFmt numFmtId="19" formatCode="m/d/yyyy"/>
    </dxf>
    <dxf>
      <numFmt numFmtId="2" formatCode="0.00"/>
    </dxf>
    <dxf>
      <border diagonalUp="0" diagonalDown="0" outline="0">
        <left/>
        <right/>
        <top/>
        <bottom/>
      </border>
    </dxf>
    <dxf>
      <border diagonalUp="0" diagonalDown="0" outline="0">
        <left/>
        <right/>
        <top/>
        <bottom/>
      </border>
    </dxf>
    <dxf>
      <border diagonalUp="0" diagonalDown="0" outline="0">
        <left/>
        <right/>
        <top/>
        <bottom/>
      </border>
    </dxf>
    <dxf>
      <numFmt numFmtId="2" formatCode="0.00"/>
      <border diagonalUp="0" diagonalDown="0" outline="0">
        <left/>
        <right/>
        <top/>
        <bottom/>
      </border>
    </dxf>
    <dxf>
      <border diagonalUp="0" diagonalDown="0" outline="0">
        <left/>
        <right/>
        <top/>
        <bottom/>
      </border>
    </dxf>
    <dxf>
      <numFmt numFmtId="19" formatCode="m/d/yyyy"/>
      <border diagonalUp="0" diagonalDown="0" outline="0">
        <left/>
        <right/>
        <top/>
        <bottom/>
      </border>
    </dxf>
    <dxf>
      <numFmt numFmtId="167" formatCode="0_);[Red]\(0\)"/>
      <border diagonalUp="0" diagonalDown="0" outline="0">
        <left/>
        <right/>
        <top/>
        <bottom/>
      </border>
    </dxf>
    <dxf>
      <numFmt numFmtId="167" formatCode="0_);[Red]\(0\)"/>
      <border diagonalUp="0" diagonalDown="0" outline="0">
        <left/>
        <right/>
        <top/>
        <bottom/>
      </border>
    </dxf>
    <dxf>
      <font>
        <b val="0"/>
        <i val="0"/>
        <strike val="0"/>
        <condense val="0"/>
        <extend val="0"/>
        <outline val="0"/>
        <shadow val="0"/>
        <u val="none"/>
        <vertAlign val="baseline"/>
        <sz val="10"/>
        <color auto="1"/>
        <name val="Arial"/>
        <scheme val="none"/>
      </font>
      <numFmt numFmtId="0" formatCode="General"/>
      <border diagonalUp="0" diagonalDown="0" outline="0">
        <left/>
        <right/>
        <top/>
        <bottom/>
      </border>
    </dxf>
    <dxf>
      <border diagonalUp="0" diagonalDown="0" outline="0">
        <left/>
        <right/>
        <top/>
        <bottom/>
      </border>
    </dxf>
    <dxf>
      <font>
        <b/>
        <i val="0"/>
        <strike val="0"/>
        <condense val="0"/>
        <extend val="0"/>
        <outline val="0"/>
        <shadow val="0"/>
        <u val="none"/>
        <vertAlign val="baseline"/>
        <sz val="10"/>
        <color auto="1"/>
        <name val="Arial"/>
        <scheme val="none"/>
      </font>
      <numFmt numFmtId="165" formatCode="_(&quot;$&quot;* #,##0_);_(&quot;$&quot;* \(#,##0\);_(&quot;$&quot;* &quot;-&quot;??_);_(@_)"/>
      <border diagonalUp="0" diagonalDown="0" outline="0">
        <left/>
        <right/>
        <top/>
        <bottom/>
      </border>
    </dxf>
    <dxf>
      <numFmt numFmtId="169" formatCode="&quot;$&quot;#,##0"/>
      <border diagonalUp="0" diagonalDown="0" outline="0">
        <left/>
        <right/>
        <top/>
        <bottom/>
      </border>
    </dxf>
    <dxf>
      <border diagonalUp="0" diagonalDown="0" outline="0">
        <left/>
        <right/>
        <top/>
        <bottom/>
      </border>
    </dxf>
    <dxf>
      <border diagonalUp="0" diagonalDown="0" outline="0">
        <left/>
        <right/>
        <top/>
        <bottom/>
      </border>
    </dxf>
    <dxf>
      <numFmt numFmtId="19" formatCode="m/d/yyyy"/>
      <border diagonalUp="0" diagonalDown="0" outline="0">
        <left/>
        <right/>
        <top/>
        <bottom/>
      </border>
    </dxf>
    <dxf>
      <numFmt numFmtId="19" formatCode="m/d/yyyy"/>
      <border diagonalUp="0" diagonalDown="0" outline="0">
        <left/>
        <right/>
        <top/>
        <bottom/>
      </border>
    </dxf>
    <dxf>
      <numFmt numFmtId="19" formatCode="m/d/yyyy"/>
      <border diagonalUp="0" diagonalDown="0" outline="0">
        <left/>
        <right/>
        <top/>
        <bottom/>
      </border>
    </dxf>
    <dxf>
      <numFmt numFmtId="19" formatCode="m/d/yyyy"/>
      <border diagonalUp="0" diagonalDown="0" outline="0">
        <left/>
        <right/>
        <top/>
        <bottom/>
      </border>
    </dxf>
    <dxf>
      <border diagonalUp="0" diagonalDown="0" outline="0">
        <left/>
        <right/>
        <top/>
        <bottom/>
      </border>
    </dxf>
    <dxf>
      <numFmt numFmtId="19" formatCode="m/d/yyyy"/>
      <border diagonalUp="0" diagonalDown="0" outline="0">
        <left/>
        <right/>
        <top/>
        <bottom/>
      </border>
    </dxf>
    <dxf>
      <border diagonalUp="0" diagonalDown="0" outline="0">
        <left/>
        <right/>
        <top/>
        <bottom/>
      </border>
    </dxf>
    <dxf>
      <border diagonalUp="0" diagonalDown="0" outline="0">
        <left/>
        <right/>
        <top/>
        <bottom/>
      </border>
    </dxf>
    <dxf>
      <numFmt numFmtId="1" formatCode="0"/>
      <fill>
        <patternFill patternType="solid">
          <fgColor indexed="64"/>
          <bgColor theme="0"/>
        </patternFill>
      </fill>
      <alignment horizontal="left" vertical="bottom" textRotation="0" wrapText="0" indent="1" justifyLastLine="0" shrinkToFit="0" readingOrder="0"/>
    </dxf>
    <dxf>
      <fill>
        <patternFill patternType="solid">
          <fgColor indexed="64"/>
          <bgColor theme="0"/>
        </patternFill>
      </fill>
    </dxf>
    <dxf>
      <numFmt numFmtId="173" formatCode="_([$$-409]* #,##0_);_([$$-409]* \(#,##0\);_([$$-409]* &quot;-&quot;??_);_(@_)"/>
      <fill>
        <patternFill patternType="solid">
          <fgColor indexed="64"/>
          <bgColor theme="0"/>
        </patternFill>
      </fill>
      <alignment horizontal="left" vertical="bottom" textRotation="0" wrapText="0" indent="1" justifyLastLine="0" shrinkToFit="0" readingOrder="0"/>
    </dxf>
    <dxf>
      <fill>
        <patternFill patternType="solid">
          <fgColor indexed="64"/>
          <bgColor theme="0"/>
        </patternFill>
      </fill>
    </dxf>
    <dxf>
      <fill>
        <patternFill patternType="solid">
          <fgColor indexed="64"/>
          <bgColor theme="0"/>
        </patternFill>
      </fill>
    </dxf>
    <dxf>
      <numFmt numFmtId="167" formatCode="0_);[Red]\(0\)"/>
      <fill>
        <patternFill patternType="solid">
          <fgColor indexed="64"/>
          <bgColor theme="0"/>
        </patternFill>
      </fill>
    </dxf>
    <dxf>
      <numFmt numFmtId="167" formatCode="0_);[Red]\(0\)"/>
      <fill>
        <patternFill patternType="solid">
          <fgColor indexed="64"/>
          <bgColor theme="0"/>
        </patternFill>
      </fill>
    </dxf>
    <dxf>
      <numFmt numFmtId="167" formatCode="0_);[Red]\(0\)"/>
      <fill>
        <patternFill patternType="solid">
          <fgColor indexed="64"/>
          <bgColor theme="0"/>
        </patternFill>
      </fill>
    </dxf>
    <dxf>
      <font>
        <b val="0"/>
        <i val="0"/>
        <strike val="0"/>
        <condense val="0"/>
        <extend val="0"/>
        <outline val="0"/>
        <shadow val="0"/>
        <u val="none"/>
        <vertAlign val="baseline"/>
        <sz val="10"/>
        <color rgb="FF2E07BD"/>
        <name val="Arial"/>
        <scheme val="none"/>
      </font>
      <fill>
        <patternFill patternType="solid">
          <fgColor indexed="64"/>
          <bgColor theme="0"/>
        </patternFill>
      </fill>
    </dxf>
    <dxf>
      <numFmt numFmtId="19" formatCode="m/d/yyyy"/>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border diagonalUp="0" diagonalDown="0">
        <left style="medium">
          <color indexed="64"/>
        </left>
        <right/>
        <top/>
        <bottom/>
        <vertical/>
        <horizontal/>
      </border>
    </dxf>
    <dxf>
      <font>
        <b/>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176" formatCode="0.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numFmt numFmtId="168" formatCode="&quot;$&quot;#,##0.00"/>
    </dxf>
    <dxf>
      <font>
        <b/>
        <i val="0"/>
        <strike val="0"/>
        <condense val="0"/>
        <extend val="0"/>
        <outline val="0"/>
        <shadow val="0"/>
        <u val="none"/>
        <vertAlign val="baseline"/>
        <sz val="10"/>
        <color auto="1"/>
        <name val="Arial"/>
        <scheme val="none"/>
      </font>
      <numFmt numFmtId="174" formatCode="0.00_);\(0.00\)"/>
    </dxf>
    <dxf>
      <numFmt numFmtId="167" formatCode="0_);[Red]\(0\)"/>
    </dxf>
    <dxf>
      <font>
        <b/>
        <i val="0"/>
        <strike val="0"/>
        <condense val="0"/>
        <extend val="0"/>
        <outline val="0"/>
        <shadow val="0"/>
        <u val="none"/>
        <vertAlign val="baseline"/>
        <sz val="10"/>
        <color auto="1"/>
        <name val="Arial"/>
        <scheme val="none"/>
      </font>
      <numFmt numFmtId="167" formatCode="0_);[Red]\(0\)"/>
    </dxf>
    <dxf>
      <numFmt numFmtId="167" formatCode="0_);[Red]\(0\)"/>
    </dxf>
    <dxf>
      <font>
        <b val="0"/>
        <i val="0"/>
        <strike val="0"/>
        <condense val="0"/>
        <extend val="0"/>
        <outline val="0"/>
        <shadow val="0"/>
        <u val="none"/>
        <vertAlign val="baseline"/>
        <sz val="10"/>
        <color rgb="FF2E07BD"/>
        <name val="Arial"/>
        <scheme val="none"/>
      </font>
    </dxf>
    <dxf>
      <font>
        <b val="0"/>
        <i val="0"/>
        <strike val="0"/>
        <condense val="0"/>
        <extend val="0"/>
        <outline val="0"/>
        <shadow val="0"/>
        <u val="none"/>
        <vertAlign val="baseline"/>
        <sz val="10"/>
        <color rgb="FF2E07BD"/>
        <name val="Arial"/>
        <scheme val="none"/>
      </font>
      <fill>
        <patternFill patternType="solid">
          <fgColor indexed="64"/>
          <bgColor theme="0"/>
        </patternFill>
      </fill>
    </dxf>
    <dxf>
      <numFmt numFmtId="19" formatCode="m/d/yyyy"/>
    </dxf>
    <dxf>
      <font>
        <b val="0"/>
        <i val="0"/>
        <strike val="0"/>
        <condense val="0"/>
        <extend val="0"/>
        <outline val="0"/>
        <shadow val="0"/>
        <u val="none"/>
        <vertAlign val="baseline"/>
        <sz val="10"/>
        <color auto="1"/>
        <name val="Arial"/>
        <scheme val="none"/>
      </font>
    </dxf>
    <dxf>
      <font>
        <b/>
        <i val="0"/>
        <strike val="0"/>
        <condense val="0"/>
        <extend val="0"/>
        <outline val="0"/>
        <shadow val="0"/>
        <u val="none"/>
        <vertAlign val="baseline"/>
        <sz val="10"/>
        <color auto="1"/>
        <name val="Arial"/>
        <scheme val="none"/>
      </font>
    </dxf>
    <dxf>
      <numFmt numFmtId="167" formatCode="0_);[Red]\(0\)"/>
    </dxf>
    <dxf>
      <numFmt numFmtId="167" formatCode="0_);[Red]\(0\)"/>
    </dxf>
    <dxf>
      <numFmt numFmtId="167" formatCode="0_);[Red]\(0\)"/>
    </dxf>
    <dxf>
      <numFmt numFmtId="19" formatCode="m/d/yyyy"/>
    </dxf>
    <dxf>
      <numFmt numFmtId="19" formatCode="m/d/yyyy"/>
    </dxf>
    <dxf>
      <numFmt numFmtId="0" formatCode="General"/>
    </dxf>
    <dxf>
      <numFmt numFmtId="10" formatCode="&quot;$&quot;#,##0_);[Red]\(&quot;$&quot;#,##0\)"/>
    </dxf>
    <dxf>
      <numFmt numFmtId="10" formatCode="&quot;$&quot;#,##0_);[Red]\(&quot;$&quot;#,##0\)"/>
    </dxf>
    <dxf>
      <numFmt numFmtId="0" formatCode="General"/>
    </dxf>
    <dxf>
      <numFmt numFmtId="0" formatCode="General"/>
    </dxf>
    <dxf>
      <numFmt numFmtId="10" formatCode="&quot;$&quot;#,##0_);[Red]\(&quot;$&quot;#,##0\)"/>
    </dxf>
    <dxf>
      <numFmt numFmtId="10" formatCode="&quot;$&quot;#,##0_);[Red]\(&quot;$&quot;#,##0\)"/>
    </dxf>
    <dxf>
      <numFmt numFmtId="14" formatCode="0.00%"/>
    </dxf>
    <dxf>
      <numFmt numFmtId="14" formatCode="0.00%"/>
    </dxf>
    <dxf>
      <numFmt numFmtId="19" formatCode="m/d/yyyy"/>
    </dxf>
    <dxf>
      <numFmt numFmtId="0" formatCode="General"/>
    </dxf>
    <dxf>
      <numFmt numFmtId="0" formatCode="General"/>
    </dxf>
    <dxf>
      <numFmt numFmtId="10" formatCode="&quot;$&quot;#,##0_);[Red]\(&quot;$&quot;#,##0\)"/>
    </dxf>
    <dxf>
      <numFmt numFmtId="10" formatCode="&quot;$&quot;#,##0_);[Red]\(&quot;$&quot;#,##0\)"/>
    </dxf>
    <dxf>
      <numFmt numFmtId="10" formatCode="&quot;$&quot;#,##0_);[Red]\(&quot;$&quot;#,##0\)"/>
    </dxf>
    <dxf>
      <numFmt numFmtId="0" formatCode="General"/>
    </dxf>
    <dxf>
      <numFmt numFmtId="10" formatCode="&quot;$&quot;#,##0_);[Red]\(&quot;$&quot;#,##0\)"/>
    </dxf>
    <dxf>
      <numFmt numFmtId="0" formatCode="General"/>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34" formatCode="_(&quot;$&quot;* #,##0.00_);_(&quot;$&quot;* \(#,##0.00\);_(&quot;$&quot;* &quot;-&quot;??_);_(@_)"/>
    </dxf>
    <dxf>
      <numFmt numFmtId="167" formatCode="0_);[Red]\(0\)"/>
    </dxf>
    <dxf>
      <font>
        <b/>
        <i val="0"/>
        <strike val="0"/>
        <condense val="0"/>
        <extend val="0"/>
        <outline val="0"/>
        <shadow val="0"/>
        <u val="none"/>
        <vertAlign val="baseline"/>
        <sz val="10"/>
        <color theme="8" tint="-0.249977111117893"/>
        <name val="Arial"/>
        <scheme val="none"/>
      </font>
      <numFmt numFmtId="167" formatCode="0_);[Red]\(0\)"/>
    </dxf>
    <dxf>
      <numFmt numFmtId="19" formatCode="m/d/yyyy"/>
    </dxf>
    <dxf>
      <numFmt numFmtId="34" formatCode="_(&quot;$&quot;* #,##0.00_);_(&quot;$&quot;* \(#,##0.00\);_(&quot;$&quot;* &quot;-&quot;??_);_(@_)"/>
    </dxf>
    <dxf>
      <numFmt numFmtId="32" formatCode="_(&quot;$&quot;* #,##0_);_(&quot;$&quot;* \(#,##0\);_(&quot;$&quot;* &quot;-&quot;_);_(@_)"/>
    </dxf>
    <dxf>
      <font>
        <b/>
        <i val="0"/>
        <strike val="0"/>
        <condense val="0"/>
        <extend val="0"/>
        <outline val="0"/>
        <shadow val="0"/>
        <u val="none"/>
        <vertAlign val="baseline"/>
        <sz val="10"/>
        <color auto="1"/>
        <name val="Arial"/>
        <scheme val="none"/>
      </font>
    </dxf>
    <dxf>
      <numFmt numFmtId="0" formatCode="General"/>
    </dxf>
    <dxf>
      <numFmt numFmtId="19" formatCode="m/d/yyyy"/>
    </dxf>
    <dxf>
      <numFmt numFmtId="19" formatCode="m/d/yyyy"/>
    </dxf>
    <dxf>
      <numFmt numFmtId="13" formatCode="0%"/>
    </dxf>
    <dxf>
      <font>
        <b val="0"/>
        <i val="0"/>
        <strike val="0"/>
        <condense val="0"/>
        <extend val="0"/>
        <outline val="0"/>
        <shadow val="0"/>
        <u val="none"/>
        <vertAlign val="baseline"/>
        <sz val="10"/>
        <color auto="1"/>
        <name val="Arial"/>
        <scheme val="none"/>
      </font>
      <numFmt numFmtId="178" formatCode="[$₹-4009]\ #,##0"/>
    </dxf>
    <dxf>
      <font>
        <b val="0"/>
        <i val="0"/>
        <strike val="0"/>
        <condense val="0"/>
        <extend val="0"/>
        <outline val="0"/>
        <shadow val="0"/>
        <u val="none"/>
        <vertAlign val="baseline"/>
        <sz val="10"/>
        <color auto="1"/>
        <name val="Arial"/>
        <scheme val="none"/>
      </font>
      <numFmt numFmtId="177" formatCode="[$₹-4009]\ #,##0;[Red][$₹-4009]\ \-#,##0"/>
    </dxf>
    <dxf>
      <numFmt numFmtId="167" formatCode="0_);[Red]\(0\)"/>
    </dxf>
    <dxf>
      <numFmt numFmtId="167" formatCode="0_);[Red]\(0\)"/>
    </dxf>
    <dxf>
      <numFmt numFmtId="19" formatCode="m/d/yyyy"/>
    </dxf>
    <dxf>
      <font>
        <b val="0"/>
        <i val="0"/>
        <strike val="0"/>
        <condense val="0"/>
        <extend val="0"/>
        <outline val="0"/>
        <shadow val="0"/>
        <u val="none"/>
        <vertAlign val="baseline"/>
        <sz val="10"/>
        <color auto="1"/>
        <name val="Arial"/>
        <scheme val="none"/>
      </font>
    </dxf>
    <dxf>
      <numFmt numFmtId="19" formatCode="m/d/yyyy"/>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34" formatCode="_(&quot;$&quot;* #,##0.00_);_(&quot;$&quot;* \(#,##0.00\);_(&quot;$&quot;* &quot;-&quot;??_);_(@_)"/>
    </dxf>
    <dxf>
      <numFmt numFmtId="19" formatCode="m/d/yyyy"/>
    </dxf>
    <dxf>
      <font>
        <b val="0"/>
        <i val="0"/>
        <strike val="0"/>
        <condense val="0"/>
        <extend val="0"/>
        <outline val="0"/>
        <shadow val="0"/>
        <u val="none"/>
        <vertAlign val="baseline"/>
        <sz val="10"/>
        <color auto="1"/>
        <name val="Arial"/>
        <scheme val="none"/>
      </font>
      <numFmt numFmtId="34" formatCode="_(&quot;$&quot;* #,##0.00_);_(&quot;$&quot;* \(#,##0.00\);_(&quot;$&quot;* &quot;-&quot;??_);_(@_)"/>
    </dxf>
    <dxf>
      <numFmt numFmtId="19" formatCode="m/d/yyyy"/>
    </dxf>
    <dxf>
      <numFmt numFmtId="167" formatCode="0_);[Red]\(0\)"/>
    </dxf>
    <dxf>
      <numFmt numFmtId="167" formatCode="0_);[Red]\(0\)"/>
    </dxf>
    <dxf>
      <font>
        <b val="0"/>
        <i val="0"/>
        <strike val="0"/>
        <condense val="0"/>
        <extend val="0"/>
        <outline val="0"/>
        <shadow val="0"/>
        <u val="none"/>
        <vertAlign val="baseline"/>
        <sz val="10"/>
        <color auto="1"/>
        <name val="Arial"/>
        <scheme val="none"/>
      </font>
      <numFmt numFmtId="177" formatCode="[$₹-4009]\ #,##0;[Red][$₹-4009]\ \-#,##0"/>
    </dxf>
    <dxf>
      <numFmt numFmtId="178" formatCode="[$₹-4009]\ #,##0"/>
    </dxf>
    <dxf>
      <numFmt numFmtId="13" formatCode="0%"/>
    </dxf>
    <dxf>
      <font>
        <b val="0"/>
        <i val="0"/>
        <strike val="0"/>
        <condense val="0"/>
        <extend val="0"/>
        <outline val="0"/>
        <shadow val="0"/>
        <u val="none"/>
        <vertAlign val="baseline"/>
        <sz val="10"/>
        <color auto="1"/>
        <name val="Arial"/>
        <scheme val="none"/>
      </font>
      <numFmt numFmtId="169" formatCode="&quot;$&quot;#,##0"/>
    </dxf>
    <dxf>
      <font>
        <b val="0"/>
        <i val="0"/>
        <strike val="0"/>
        <condense val="0"/>
        <extend val="0"/>
        <outline val="0"/>
        <shadow val="0"/>
        <u val="none"/>
        <vertAlign val="baseline"/>
        <sz val="10"/>
        <color auto="1"/>
        <name val="Arial"/>
        <scheme val="none"/>
      </font>
      <numFmt numFmtId="177" formatCode="[$₹-4009]\ #,##0;[Red][$₹-4009]\ \-#,##0"/>
    </dxf>
    <dxf>
      <numFmt numFmtId="167" formatCode="0_);[Red]\(0\)"/>
    </dxf>
    <dxf>
      <numFmt numFmtId="167" formatCode="0_);[Red]\(0\)"/>
    </dxf>
    <dxf>
      <numFmt numFmtId="19" formatCode="m/d/yyyy"/>
    </dxf>
    <dxf>
      <font>
        <b val="0"/>
        <i val="0"/>
        <strike val="0"/>
        <condense val="0"/>
        <extend val="0"/>
        <outline val="0"/>
        <shadow val="0"/>
        <u val="none"/>
        <vertAlign val="baseline"/>
        <sz val="10"/>
        <color auto="1"/>
        <name val="Arial"/>
        <scheme val="none"/>
      </font>
    </dxf>
    <dxf>
      <numFmt numFmtId="19" formatCode="m/d/yyyy"/>
    </dxf>
    <dxf>
      <font>
        <b val="0"/>
        <i val="0"/>
        <strike val="0"/>
        <condense val="0"/>
        <extend val="0"/>
        <outline val="0"/>
        <shadow val="0"/>
        <u val="none"/>
        <vertAlign val="baseline"/>
        <sz val="10"/>
        <color auto="1"/>
        <name val="Arial"/>
        <scheme val="none"/>
      </font>
    </dxf>
    <dxf>
      <numFmt numFmtId="19" formatCode="m/d/yyyy"/>
    </dxf>
    <dxf>
      <numFmt numFmtId="19" formatCode="m/d/yyyy"/>
      <border diagonalUp="0" diagonalDown="0" outline="0">
        <left/>
        <right/>
        <top/>
        <bottom/>
      </border>
    </dxf>
    <dxf>
      <border diagonalUp="0" diagonalDown="0" outline="0">
        <left/>
        <right/>
        <top/>
        <bottom/>
      </border>
    </dxf>
    <dxf>
      <font>
        <b val="0"/>
        <i val="0"/>
        <strike val="0"/>
        <condense val="0"/>
        <extend val="0"/>
        <outline val="0"/>
        <shadow val="0"/>
        <u val="none"/>
        <vertAlign val="baseline"/>
        <sz val="10"/>
        <color auto="1"/>
        <name val="Arial"/>
        <scheme val="none"/>
      </font>
      <numFmt numFmtId="34" formatCode="_(&quot;$&quot;* #,##0.00_);_(&quot;$&quot;* \(#,##0.00\);_(&quot;$&quot;* &quot;-&quot;??_);_(@_)"/>
      <border diagonalUp="0" diagonalDown="0" outline="0">
        <left/>
        <right/>
        <top/>
        <bottom/>
      </border>
    </dxf>
    <dxf>
      <numFmt numFmtId="19" formatCode="m/d/yyyy"/>
      <border diagonalUp="0" diagonalDown="0" outline="0">
        <left/>
        <right/>
        <top/>
        <bottom/>
      </border>
    </dxf>
    <dxf>
      <font>
        <b val="0"/>
        <i val="0"/>
        <strike val="0"/>
        <condense val="0"/>
        <extend val="0"/>
        <outline val="0"/>
        <shadow val="0"/>
        <u val="none"/>
        <vertAlign val="baseline"/>
        <sz val="10"/>
        <color auto="1"/>
        <name val="Arial"/>
        <scheme val="none"/>
      </font>
      <numFmt numFmtId="34" formatCode="_(&quot;$&quot;* #,##0.00_);_(&quot;$&quot;* \(#,##0.00\);_(&quot;$&quot;* &quot;-&quot;??_);_(@_)"/>
      <border diagonalUp="0" diagonalDown="0" outline="0">
        <left/>
        <right/>
        <top/>
        <bottom/>
      </border>
    </dxf>
    <dxf>
      <numFmt numFmtId="19" formatCode="m/d/yyyy"/>
      <border diagonalUp="0" diagonalDown="0" outline="0">
        <left/>
        <right/>
        <top/>
        <bottom/>
      </border>
    </dxf>
    <dxf>
      <numFmt numFmtId="167" formatCode="0_);[Red]\(0\)"/>
      <border diagonalUp="0" diagonalDown="0" outline="0">
        <left/>
        <right/>
        <top/>
        <bottom/>
      </border>
    </dxf>
    <dxf>
      <numFmt numFmtId="167" formatCode="0_);[Red]\(0\)"/>
      <border diagonalUp="0" diagonalDown="0" outline="0">
        <left/>
        <right/>
        <top/>
        <bottom/>
      </border>
    </dxf>
    <dxf>
      <font>
        <b val="0"/>
        <i val="0"/>
        <strike val="0"/>
        <condense val="0"/>
        <extend val="0"/>
        <outline val="0"/>
        <shadow val="0"/>
        <u val="none"/>
        <vertAlign val="baseline"/>
        <sz val="10"/>
        <color auto="1"/>
        <name val="Arial"/>
        <scheme val="none"/>
      </font>
      <numFmt numFmtId="177" formatCode="[$₹-4009]\ #,##0;[Red][$₹-4009]\ \-#,##0"/>
    </dxf>
    <dxf>
      <numFmt numFmtId="178" formatCode="[$₹-4009]\ #,##0"/>
    </dxf>
    <dxf>
      <font>
        <condense val="0"/>
        <extend val="0"/>
        <color indexed="10"/>
      </font>
    </dxf>
    <dxf>
      <font>
        <condense val="0"/>
        <extend val="0"/>
        <color indexed="53"/>
      </font>
    </dxf>
    <dxf>
      <font>
        <b/>
        <i val="0"/>
        <condense val="0"/>
        <extend val="0"/>
        <color indexed="57"/>
      </font>
    </dxf>
    <dxf>
      <font>
        <b/>
        <i val="0"/>
        <condense val="0"/>
        <extend val="0"/>
        <color indexed="53"/>
      </font>
    </dxf>
    <dxf>
      <font>
        <condense val="0"/>
        <extend val="0"/>
        <color rgb="FF9C0006"/>
      </font>
    </dxf>
    <dxf>
      <font>
        <color rgb="FFFF0000"/>
      </font>
    </dxf>
    <dxf>
      <font>
        <condense val="0"/>
        <extend val="0"/>
        <color indexed="10"/>
      </font>
    </dxf>
    <dxf>
      <numFmt numFmtId="10" formatCode="&quot;$&quot;#,##0_);[Red]\(&quot;$&quot;#,##0\)"/>
    </dxf>
    <dxf>
      <numFmt numFmtId="12" formatCode="&quot;$&quot;#,##0.00_);[Red]\(&quot;$&quot;#,##0.00\)"/>
    </dxf>
    <dxf>
      <numFmt numFmtId="12" formatCode="&quot;$&quot;#,##0.00_);[Red]\(&quot;$&quot;#,##0.00\)"/>
    </dxf>
    <dxf>
      <font>
        <b val="0"/>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2" formatCode="&quot;$&quot;#,##0.00_);[Red]\(&quot;$&quot;#,##0.00\)"/>
    </dxf>
    <dxf>
      <numFmt numFmtId="12" formatCode="&quot;$&quot;#,##0.00_);[Red]\(&quot;$&quot;#,##0.00\)"/>
    </dxf>
    <dxf>
      <numFmt numFmtId="12" formatCode="&quot;$&quot;#,##0.00_);[Red]\(&quot;$&quot;#,##0.00\)"/>
    </dxf>
    <dxf>
      <numFmt numFmtId="12" formatCode="&quot;$&quot;#,##0.00_);[Red]\(&quot;$&quot;#,##0.00\)"/>
    </dxf>
    <dxf>
      <font>
        <color rgb="FFFF0000"/>
      </font>
    </dxf>
    <dxf>
      <font>
        <condense val="0"/>
        <extend val="0"/>
        <color rgb="FF9C0006"/>
      </font>
    </dxf>
    <dxf>
      <font>
        <color rgb="FFFF0000"/>
      </font>
    </dxf>
    <dxf>
      <font>
        <condense val="0"/>
        <extend val="0"/>
        <color indexed="10"/>
      </font>
    </dxf>
    <dxf>
      <border diagonalUp="0" diagonalDown="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font>
        <b/>
        <i val="0"/>
        <strike val="0"/>
        <condense val="0"/>
        <extend val="0"/>
        <outline val="0"/>
        <shadow val="0"/>
        <u val="none"/>
        <vertAlign val="baseline"/>
        <sz val="10"/>
        <color auto="1"/>
        <name val="Arial"/>
        <scheme val="none"/>
      </font>
      <numFmt numFmtId="167" formatCode="0_);[Red]\(0\)"/>
      <border diagonalUp="0" diagonalDown="0" outline="0">
        <left/>
        <right/>
        <top/>
        <bottom/>
      </border>
    </dxf>
    <dxf>
      <numFmt numFmtId="167" formatCode="0_);[Red]\(0\)"/>
      <border diagonalUp="0" diagonalDown="0" outline="0">
        <left/>
        <right/>
        <top/>
        <bottom/>
      </border>
    </dxf>
    <dxf>
      <numFmt numFmtId="167" formatCode="0_);[Red]\(0\)"/>
      <border diagonalUp="0" diagonalDown="0" outline="0">
        <left/>
        <right/>
        <top/>
        <bottom/>
      </border>
    </dxf>
    <dxf>
      <font>
        <b val="0"/>
        <i val="0"/>
        <strike val="0"/>
        <condense val="0"/>
        <extend val="0"/>
        <outline val="0"/>
        <shadow val="0"/>
        <u val="none"/>
        <vertAlign val="baseline"/>
        <sz val="10"/>
        <color rgb="FF2E07BD"/>
        <name val="Arial"/>
        <scheme val="none"/>
      </font>
      <numFmt numFmtId="34" formatCode="_(&quot;$&quot;* #,##0.00_);_(&quot;$&quot;* \(#,##0.00\);_(&quot;$&quot;* &quot;-&quot;??_);_(@_)"/>
      <border diagonalUp="0" diagonalDown="0" outline="0">
        <left style="medium">
          <color indexed="64"/>
        </left>
        <right/>
        <top/>
        <bottom/>
      </border>
    </dxf>
    <dxf>
      <numFmt numFmtId="19" formatCode="m/d/yyyy"/>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fill>
        <patternFill patternType="solid">
          <fgColor indexed="64"/>
          <bgColor theme="0"/>
        </patternFill>
      </fill>
    </dxf>
    <dxf>
      <font>
        <b/>
      </font>
    </dxf>
    <dxf>
      <font>
        <b/>
        <i val="0"/>
        <color rgb="FF7030A0"/>
      </font>
      <fill>
        <patternFill patternType="solid">
          <bgColor rgb="FF92D050"/>
        </patternFill>
      </fill>
    </dxf>
    <dxf>
      <font>
        <b/>
        <i val="0"/>
        <color auto="1"/>
      </font>
      <fill>
        <patternFill>
          <bgColor theme="9" tint="0.39994506668294322"/>
        </patternFill>
      </fill>
    </dxf>
    <dxf>
      <font>
        <b/>
        <i val="0"/>
      </font>
    </dxf>
    <dxf>
      <font>
        <b/>
        <i val="0"/>
        <color rgb="FF7030A0"/>
      </font>
      <fill>
        <patternFill patternType="solid">
          <bgColor rgb="FFFFFF00"/>
        </patternFill>
      </fill>
    </dxf>
    <dxf>
      <font>
        <b/>
        <i val="0"/>
        <color rgb="FF7030A0"/>
      </font>
      <fill>
        <patternFill>
          <bgColor rgb="FFFFFF00"/>
        </patternFill>
      </fill>
    </dxf>
    <dxf>
      <fill>
        <patternFill>
          <bgColor theme="9" tint="0.59996337778862885"/>
        </patternFill>
      </fill>
    </dxf>
    <dxf>
      <fill>
        <patternFill>
          <bgColor theme="9" tint="0.59996337778862885"/>
        </patternFill>
      </fill>
    </dxf>
    <dxf>
      <font>
        <b/>
        <i val="0"/>
        <color theme="5" tint="-0.24994659260841701"/>
      </font>
      <fill>
        <patternFill>
          <bgColor theme="9" tint="0.59996337778862885"/>
        </patternFill>
      </fill>
    </dxf>
    <dxf>
      <numFmt numFmtId="19" formatCode="m/d/yyyy"/>
    </dxf>
    <dxf>
      <border outline="0">
        <right style="thin">
          <color indexed="64"/>
        </right>
      </border>
    </dxf>
    <dxf>
      <font>
        <condense val="0"/>
        <extend val="0"/>
        <color rgb="FF9C0006"/>
      </font>
      <fill>
        <patternFill>
          <bgColor rgb="FFFFC7CE"/>
        </patternFill>
      </fill>
    </dxf>
    <dxf>
      <font>
        <condense val="0"/>
        <extend val="0"/>
        <color rgb="FF9C0006"/>
      </font>
      <fill>
        <patternFill>
          <bgColor rgb="FFFFC7CE"/>
        </patternFill>
      </fill>
    </dxf>
    <dxf>
      <font>
        <b/>
        <i val="0"/>
        <condense val="0"/>
        <extend val="0"/>
      </font>
    </dxf>
    <dxf>
      <font>
        <b/>
        <i val="0"/>
        <condense val="0"/>
        <extend val="0"/>
        <color indexed="57"/>
      </font>
    </dxf>
    <dxf>
      <font>
        <b/>
        <i val="0"/>
        <condense val="0"/>
        <extend val="0"/>
        <color indexed="53"/>
      </font>
    </dxf>
    <dxf>
      <font>
        <b/>
        <i val="0"/>
        <condense val="0"/>
        <extend val="0"/>
        <color indexed="57"/>
      </font>
    </dxf>
    <dxf>
      <font>
        <b/>
        <i val="0"/>
        <condense val="0"/>
        <extend val="0"/>
        <color indexed="53"/>
      </font>
    </dxf>
    <dxf>
      <font>
        <condense val="0"/>
        <extend val="0"/>
        <color rgb="FF9C0006"/>
      </font>
      <fill>
        <patternFill>
          <bgColor rgb="FFFFC7CE"/>
        </patternFill>
      </fill>
    </dxf>
    <dxf>
      <numFmt numFmtId="19" formatCode="m/d/yyyy"/>
    </dxf>
    <dxf>
      <font>
        <color theme="3"/>
      </font>
    </dxf>
    <dxf>
      <font>
        <condense val="0"/>
        <extend val="0"/>
        <color indexed="10"/>
      </font>
    </dxf>
    <dxf>
      <font>
        <condense val="0"/>
        <extend val="0"/>
        <color rgb="FF9C0006"/>
      </font>
      <fill>
        <patternFill>
          <bgColor rgb="FFFFC7CE"/>
        </patternFill>
      </fill>
    </dxf>
    <dxf>
      <font>
        <color theme="3"/>
      </font>
    </dxf>
    <dxf>
      <font>
        <condense val="0"/>
        <extend val="0"/>
        <color indexed="10"/>
      </font>
    </dxf>
  </dxfs>
  <tableStyles count="0" defaultTableStyle="TableStyleMedium2" defaultPivotStyle="PivotStyleLight16"/>
  <colors>
    <mruColors>
      <color rgb="FFFCC2B2"/>
      <color rgb="FF2E07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8" Type="http://schemas.openxmlformats.org/officeDocument/2006/relationships/hyperlink" Target="https://us.etrade.com/e/t/pfm/portfolioView?eid=58545615354&amp;expand=1&amp;currentpage=" TargetMode="External"/><Relationship Id="rId3" Type="http://schemas.openxmlformats.org/officeDocument/2006/relationships/hyperlink" Target="https://us.etrade.com/e/t/pfm/portfolioView?eid=54160248354&amp;expand=1&amp;currentpage=" TargetMode="External"/><Relationship Id="rId7" Type="http://schemas.openxmlformats.org/officeDocument/2006/relationships/hyperlink" Target="https://us.etrade.com/e/t/pfm/portfolioView?eid=29627083354&amp;expand=1&amp;currentpage=" TargetMode="External"/><Relationship Id="rId12" Type="http://schemas.openxmlformats.org/officeDocument/2006/relationships/hyperlink" Target="https://us.etrade.com/e/t/pfm/portfolioView?eid=55316654354&amp;expand=1&amp;currentpage=" TargetMode="External"/><Relationship Id="rId2" Type="http://schemas.openxmlformats.org/officeDocument/2006/relationships/image" Target="../media/image1.gif"/><Relationship Id="rId1" Type="http://schemas.openxmlformats.org/officeDocument/2006/relationships/hyperlink" Target="https://us.etrade.com/e/t/pfm/portfolioView?eid=26911661354&amp;expand=1&amp;currentpage=" TargetMode="External"/><Relationship Id="rId6" Type="http://schemas.openxmlformats.org/officeDocument/2006/relationships/hyperlink" Target="https://us.etrade.com/e/t/pfm/portfolioView?eid=67701367354&amp;expand=1&amp;currentpage=" TargetMode="External"/><Relationship Id="rId11" Type="http://schemas.openxmlformats.org/officeDocument/2006/relationships/hyperlink" Target="https://us.etrade.com/e/t/pfm/portfolioView?eid=55301497354&amp;expand=1&amp;currentpage=" TargetMode="External"/><Relationship Id="rId5" Type="http://schemas.openxmlformats.org/officeDocument/2006/relationships/hyperlink" Target="https://us.etrade.com/e/t/pfm/portfolioView?eid=30106459354&amp;expand=1&amp;currentpage=" TargetMode="External"/><Relationship Id="rId10" Type="http://schemas.openxmlformats.org/officeDocument/2006/relationships/hyperlink" Target="https://us.etrade.com/e/t/pfm/portfolioView?eid=54160246354&amp;expand=1&amp;currentpage=" TargetMode="External"/><Relationship Id="rId4" Type="http://schemas.openxmlformats.org/officeDocument/2006/relationships/hyperlink" Target="https://us.etrade.com/e/t/pfm/portfolioView?eid=61017337354&amp;expand=1&amp;currentpage=" TargetMode="External"/><Relationship Id="rId9" Type="http://schemas.openxmlformats.org/officeDocument/2006/relationships/hyperlink" Target="https://us.etrade.com/e/t/pfm/portfolioView?eid=54160247354&amp;expand=1&amp;currentpage="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us.etrade.com/e/t/pfm/portfolioView?eid=58545615354&amp;expand=1&amp;currentpage=" TargetMode="External"/><Relationship Id="rId3" Type="http://schemas.openxmlformats.org/officeDocument/2006/relationships/hyperlink" Target="https://us.etrade.com/e/t/pfm/portfolioView?eid=54160248354&amp;expand=1&amp;currentpage=" TargetMode="External"/><Relationship Id="rId7" Type="http://schemas.openxmlformats.org/officeDocument/2006/relationships/hyperlink" Target="https://us.etrade.com/e/t/pfm/portfolioView?eid=29627083354&amp;expand=1&amp;currentpage=" TargetMode="External"/><Relationship Id="rId12" Type="http://schemas.openxmlformats.org/officeDocument/2006/relationships/hyperlink" Target="https://us.etrade.com/e/t/pfm/portfolioView?eid=55316654354&amp;expand=1&amp;currentpage=" TargetMode="External"/><Relationship Id="rId2" Type="http://schemas.openxmlformats.org/officeDocument/2006/relationships/image" Target="../media/image1.gif"/><Relationship Id="rId1" Type="http://schemas.openxmlformats.org/officeDocument/2006/relationships/hyperlink" Target="https://us.etrade.com/e/t/pfm/portfolioView?eid=26911661354&amp;expand=1&amp;currentpage=" TargetMode="External"/><Relationship Id="rId6" Type="http://schemas.openxmlformats.org/officeDocument/2006/relationships/hyperlink" Target="https://us.etrade.com/e/t/pfm/portfolioView?eid=67701367354&amp;expand=1&amp;currentpage=" TargetMode="External"/><Relationship Id="rId11" Type="http://schemas.openxmlformats.org/officeDocument/2006/relationships/hyperlink" Target="https://us.etrade.com/e/t/pfm/portfolioView?eid=55301497354&amp;expand=1&amp;currentpage=" TargetMode="External"/><Relationship Id="rId5" Type="http://schemas.openxmlformats.org/officeDocument/2006/relationships/hyperlink" Target="https://us.etrade.com/e/t/pfm/portfolioView?eid=30106459354&amp;expand=1&amp;currentpage=" TargetMode="External"/><Relationship Id="rId10" Type="http://schemas.openxmlformats.org/officeDocument/2006/relationships/hyperlink" Target="https://us.etrade.com/e/t/pfm/portfolioView?eid=54160246354&amp;expand=1&amp;currentpage=" TargetMode="External"/><Relationship Id="rId4" Type="http://schemas.openxmlformats.org/officeDocument/2006/relationships/hyperlink" Target="https://us.etrade.com/e/t/pfm/portfolioView?eid=61017337354&amp;expand=1&amp;currentpage=" TargetMode="External"/><Relationship Id="rId9" Type="http://schemas.openxmlformats.org/officeDocument/2006/relationships/hyperlink" Target="https://us.etrade.com/e/t/pfm/portfolioView?eid=54160247354&amp;expand=1&amp;currentpage="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331</xdr:row>
      <xdr:rowOff>0</xdr:rowOff>
    </xdr:from>
    <xdr:to>
      <xdr:col>11</xdr:col>
      <xdr:colOff>123825</xdr:colOff>
      <xdr:row>331</xdr:row>
      <xdr:rowOff>123825</xdr:rowOff>
    </xdr:to>
    <xdr:pic>
      <xdr:nvPicPr>
        <xdr:cNvPr id="2049" name="Picture 1" descr="https://cdn.etrade.net/1/20111215.0/images/i_expand_eng.gif">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14525" y="33061275"/>
          <a:ext cx="123825" cy="123825"/>
        </a:xfrm>
        <a:prstGeom prst="rect">
          <a:avLst/>
        </a:prstGeom>
        <a:noFill/>
      </xdr:spPr>
    </xdr:pic>
    <xdr:clientData/>
  </xdr:twoCellAnchor>
  <xdr:twoCellAnchor editAs="oneCell">
    <xdr:from>
      <xdr:col>11</xdr:col>
      <xdr:colOff>0</xdr:colOff>
      <xdr:row>166</xdr:row>
      <xdr:rowOff>0</xdr:rowOff>
    </xdr:from>
    <xdr:to>
      <xdr:col>11</xdr:col>
      <xdr:colOff>123825</xdr:colOff>
      <xdr:row>166</xdr:row>
      <xdr:rowOff>123825</xdr:rowOff>
    </xdr:to>
    <xdr:pic>
      <xdr:nvPicPr>
        <xdr:cNvPr id="2050" name="Picture 2" descr="https://cdn.etrade.net/1/20111215.0/images/i_expand_eng.gif">
          <a:hlinkClick xmlns:r="http://schemas.openxmlformats.org/officeDocument/2006/relationships" r:id="rId3"/>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14525" y="33223200"/>
          <a:ext cx="123825" cy="123825"/>
        </a:xfrm>
        <a:prstGeom prst="rect">
          <a:avLst/>
        </a:prstGeom>
        <a:noFill/>
      </xdr:spPr>
    </xdr:pic>
    <xdr:clientData/>
  </xdr:twoCellAnchor>
  <xdr:twoCellAnchor editAs="oneCell">
    <xdr:from>
      <xdr:col>11</xdr:col>
      <xdr:colOff>0</xdr:colOff>
      <xdr:row>145</xdr:row>
      <xdr:rowOff>0</xdr:rowOff>
    </xdr:from>
    <xdr:to>
      <xdr:col>11</xdr:col>
      <xdr:colOff>123825</xdr:colOff>
      <xdr:row>145</xdr:row>
      <xdr:rowOff>123825</xdr:rowOff>
    </xdr:to>
    <xdr:pic>
      <xdr:nvPicPr>
        <xdr:cNvPr id="2051" name="Picture 3" descr="https://cdn.etrade.net/1/20111215.0/images/i_expand_eng.gif">
          <a:hlinkClick xmlns:r="http://schemas.openxmlformats.org/officeDocument/2006/relationships" r:id="rId4"/>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14525" y="33385125"/>
          <a:ext cx="123825" cy="123825"/>
        </a:xfrm>
        <a:prstGeom prst="rect">
          <a:avLst/>
        </a:prstGeom>
        <a:noFill/>
      </xdr:spPr>
    </xdr:pic>
    <xdr:clientData/>
  </xdr:twoCellAnchor>
  <xdr:twoCellAnchor editAs="oneCell">
    <xdr:from>
      <xdr:col>11</xdr:col>
      <xdr:colOff>0</xdr:colOff>
      <xdr:row>271</xdr:row>
      <xdr:rowOff>0</xdr:rowOff>
    </xdr:from>
    <xdr:to>
      <xdr:col>11</xdr:col>
      <xdr:colOff>123825</xdr:colOff>
      <xdr:row>271</xdr:row>
      <xdr:rowOff>123825</xdr:rowOff>
    </xdr:to>
    <xdr:pic>
      <xdr:nvPicPr>
        <xdr:cNvPr id="2052" name="Picture 4" descr="https://cdn.etrade.net/1/20111215.0/images/i_expand_eng.gif">
          <a:hlinkClick xmlns:r="http://schemas.openxmlformats.org/officeDocument/2006/relationships" r:id="rId5"/>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14525" y="33547050"/>
          <a:ext cx="123825" cy="123825"/>
        </a:xfrm>
        <a:prstGeom prst="rect">
          <a:avLst/>
        </a:prstGeom>
        <a:noFill/>
      </xdr:spPr>
    </xdr:pic>
    <xdr:clientData/>
  </xdr:twoCellAnchor>
  <xdr:twoCellAnchor editAs="oneCell">
    <xdr:from>
      <xdr:col>11</xdr:col>
      <xdr:colOff>0</xdr:colOff>
      <xdr:row>141</xdr:row>
      <xdr:rowOff>0</xdr:rowOff>
    </xdr:from>
    <xdr:to>
      <xdr:col>11</xdr:col>
      <xdr:colOff>123825</xdr:colOff>
      <xdr:row>141</xdr:row>
      <xdr:rowOff>123825</xdr:rowOff>
    </xdr:to>
    <xdr:pic>
      <xdr:nvPicPr>
        <xdr:cNvPr id="2053" name="Picture 5" descr="https://cdn.etrade.net/1/20111215.0/images/i_expand_eng.gif">
          <a:hlinkClick xmlns:r="http://schemas.openxmlformats.org/officeDocument/2006/relationships" r:id="rId6"/>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14525" y="33708975"/>
          <a:ext cx="123825" cy="123825"/>
        </a:xfrm>
        <a:prstGeom prst="rect">
          <a:avLst/>
        </a:prstGeom>
        <a:noFill/>
      </xdr:spPr>
    </xdr:pic>
    <xdr:clientData/>
  </xdr:twoCellAnchor>
  <xdr:twoCellAnchor editAs="oneCell">
    <xdr:from>
      <xdr:col>2</xdr:col>
      <xdr:colOff>0</xdr:colOff>
      <xdr:row>168</xdr:row>
      <xdr:rowOff>0</xdr:rowOff>
    </xdr:from>
    <xdr:to>
      <xdr:col>2</xdr:col>
      <xdr:colOff>123825</xdr:colOff>
      <xdr:row>168</xdr:row>
      <xdr:rowOff>123825</xdr:rowOff>
    </xdr:to>
    <xdr:pic>
      <xdr:nvPicPr>
        <xdr:cNvPr id="2054" name="Picture 6" descr="https://cdn.etrade.net/1/20111215.0/images/i_expand_eng.gif">
          <a:hlinkClick xmlns:r="http://schemas.openxmlformats.org/officeDocument/2006/relationships" r:id="rId7"/>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14525" y="33870900"/>
          <a:ext cx="123825" cy="123825"/>
        </a:xfrm>
        <a:prstGeom prst="rect">
          <a:avLst/>
        </a:prstGeom>
        <a:noFill/>
      </xdr:spPr>
    </xdr:pic>
    <xdr:clientData/>
  </xdr:twoCellAnchor>
  <xdr:twoCellAnchor editAs="oneCell">
    <xdr:from>
      <xdr:col>2</xdr:col>
      <xdr:colOff>0</xdr:colOff>
      <xdr:row>168</xdr:row>
      <xdr:rowOff>0</xdr:rowOff>
    </xdr:from>
    <xdr:to>
      <xdr:col>2</xdr:col>
      <xdr:colOff>123825</xdr:colOff>
      <xdr:row>168</xdr:row>
      <xdr:rowOff>123825</xdr:rowOff>
    </xdr:to>
    <xdr:pic>
      <xdr:nvPicPr>
        <xdr:cNvPr id="2055" name="Picture 7" descr="https://cdn.etrade.net/1/20111215.0/images/i_expand_eng.gif">
          <a:hlinkClick xmlns:r="http://schemas.openxmlformats.org/officeDocument/2006/relationships" r:id="rId8"/>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14525" y="34032825"/>
          <a:ext cx="123825" cy="123825"/>
        </a:xfrm>
        <a:prstGeom prst="rect">
          <a:avLst/>
        </a:prstGeom>
        <a:noFill/>
      </xdr:spPr>
    </xdr:pic>
    <xdr:clientData/>
  </xdr:twoCellAnchor>
  <xdr:twoCellAnchor editAs="oneCell">
    <xdr:from>
      <xdr:col>2</xdr:col>
      <xdr:colOff>0</xdr:colOff>
      <xdr:row>168</xdr:row>
      <xdr:rowOff>0</xdr:rowOff>
    </xdr:from>
    <xdr:to>
      <xdr:col>2</xdr:col>
      <xdr:colOff>123825</xdr:colOff>
      <xdr:row>168</xdr:row>
      <xdr:rowOff>123825</xdr:rowOff>
    </xdr:to>
    <xdr:pic>
      <xdr:nvPicPr>
        <xdr:cNvPr id="2056" name="Picture 8" descr="https://cdn.etrade.net/1/20111215.0/images/i_expand_eng.gif">
          <a:hlinkClick xmlns:r="http://schemas.openxmlformats.org/officeDocument/2006/relationships" r:id="rId9"/>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14525" y="34194750"/>
          <a:ext cx="123825" cy="123825"/>
        </a:xfrm>
        <a:prstGeom prst="rect">
          <a:avLst/>
        </a:prstGeom>
        <a:noFill/>
      </xdr:spPr>
    </xdr:pic>
    <xdr:clientData/>
  </xdr:twoCellAnchor>
  <xdr:twoCellAnchor editAs="oneCell">
    <xdr:from>
      <xdr:col>2</xdr:col>
      <xdr:colOff>0</xdr:colOff>
      <xdr:row>168</xdr:row>
      <xdr:rowOff>0</xdr:rowOff>
    </xdr:from>
    <xdr:to>
      <xdr:col>2</xdr:col>
      <xdr:colOff>123825</xdr:colOff>
      <xdr:row>168</xdr:row>
      <xdr:rowOff>123825</xdr:rowOff>
    </xdr:to>
    <xdr:pic>
      <xdr:nvPicPr>
        <xdr:cNvPr id="2057" name="Picture 9" descr="https://cdn.etrade.net/1/20111215.0/images/i_expand_eng.gif">
          <a:hlinkClick xmlns:r="http://schemas.openxmlformats.org/officeDocument/2006/relationships" r:id="rId10"/>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14525" y="34356675"/>
          <a:ext cx="123825" cy="123825"/>
        </a:xfrm>
        <a:prstGeom prst="rect">
          <a:avLst/>
        </a:prstGeom>
        <a:noFill/>
      </xdr:spPr>
    </xdr:pic>
    <xdr:clientData/>
  </xdr:twoCellAnchor>
  <xdr:twoCellAnchor editAs="oneCell">
    <xdr:from>
      <xdr:col>2</xdr:col>
      <xdr:colOff>0</xdr:colOff>
      <xdr:row>168</xdr:row>
      <xdr:rowOff>0</xdr:rowOff>
    </xdr:from>
    <xdr:to>
      <xdr:col>2</xdr:col>
      <xdr:colOff>123825</xdr:colOff>
      <xdr:row>168</xdr:row>
      <xdr:rowOff>123825</xdr:rowOff>
    </xdr:to>
    <xdr:pic>
      <xdr:nvPicPr>
        <xdr:cNvPr id="2058" name="Picture 10" descr="https://cdn.etrade.net/1/20111215.0/images/i_expand_eng.gif">
          <a:hlinkClick xmlns:r="http://schemas.openxmlformats.org/officeDocument/2006/relationships" r:id="rId1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14525" y="34518600"/>
          <a:ext cx="123825" cy="123825"/>
        </a:xfrm>
        <a:prstGeom prst="rect">
          <a:avLst/>
        </a:prstGeom>
        <a:noFill/>
      </xdr:spPr>
    </xdr:pic>
    <xdr:clientData/>
  </xdr:twoCellAnchor>
  <xdr:twoCellAnchor editAs="oneCell">
    <xdr:from>
      <xdr:col>2</xdr:col>
      <xdr:colOff>0</xdr:colOff>
      <xdr:row>168</xdr:row>
      <xdr:rowOff>0</xdr:rowOff>
    </xdr:from>
    <xdr:to>
      <xdr:col>2</xdr:col>
      <xdr:colOff>123825</xdr:colOff>
      <xdr:row>168</xdr:row>
      <xdr:rowOff>123825</xdr:rowOff>
    </xdr:to>
    <xdr:pic>
      <xdr:nvPicPr>
        <xdr:cNvPr id="2059" name="Picture 11" descr="https://cdn.etrade.net/1/20111215.0/images/i_expand_eng.gif">
          <a:hlinkClick xmlns:r="http://schemas.openxmlformats.org/officeDocument/2006/relationships" r:id="rId12"/>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14525" y="34680525"/>
          <a:ext cx="123825" cy="1238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53</xdr:row>
      <xdr:rowOff>0</xdr:rowOff>
    </xdr:from>
    <xdr:to>
      <xdr:col>11</xdr:col>
      <xdr:colOff>123825</xdr:colOff>
      <xdr:row>53</xdr:row>
      <xdr:rowOff>123825</xdr:rowOff>
    </xdr:to>
    <xdr:pic>
      <xdr:nvPicPr>
        <xdr:cNvPr id="2" name="Picture 1" descr="https://cdn.etrade.net/1/20111215.0/images/i_expand_eng.gif">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591675" y="30118050"/>
          <a:ext cx="123825" cy="123825"/>
        </a:xfrm>
        <a:prstGeom prst="rect">
          <a:avLst/>
        </a:prstGeom>
        <a:noFill/>
      </xdr:spPr>
    </xdr:pic>
    <xdr:clientData/>
  </xdr:twoCellAnchor>
  <xdr:twoCellAnchor editAs="oneCell">
    <xdr:from>
      <xdr:col>11</xdr:col>
      <xdr:colOff>0</xdr:colOff>
      <xdr:row>173</xdr:row>
      <xdr:rowOff>0</xdr:rowOff>
    </xdr:from>
    <xdr:to>
      <xdr:col>11</xdr:col>
      <xdr:colOff>123825</xdr:colOff>
      <xdr:row>173</xdr:row>
      <xdr:rowOff>123825</xdr:rowOff>
    </xdr:to>
    <xdr:pic>
      <xdr:nvPicPr>
        <xdr:cNvPr id="3" name="Picture 2" descr="https://cdn.etrade.net/1/20111215.0/images/i_expand_eng.gif">
          <a:hlinkClick xmlns:r="http://schemas.openxmlformats.org/officeDocument/2006/relationships" r:id="rId3"/>
        </xdr:cNvPr>
        <xdr:cNvPicPr>
          <a:picLocks noChangeAspect="1" noChangeArrowheads="1"/>
        </xdr:cNvPicPr>
      </xdr:nvPicPr>
      <xdr:blipFill>
        <a:blip xmlns:r="http://schemas.openxmlformats.org/officeDocument/2006/relationships" r:embed="rId2" cstate="print"/>
        <a:srcRect/>
        <a:stretch>
          <a:fillRect/>
        </a:stretch>
      </xdr:blipFill>
      <xdr:spPr bwMode="auto">
        <a:xfrm>
          <a:off x="9591675" y="10687050"/>
          <a:ext cx="123825" cy="123825"/>
        </a:xfrm>
        <a:prstGeom prst="rect">
          <a:avLst/>
        </a:prstGeom>
        <a:noFill/>
      </xdr:spPr>
    </xdr:pic>
    <xdr:clientData/>
  </xdr:twoCellAnchor>
  <xdr:twoCellAnchor editAs="oneCell">
    <xdr:from>
      <xdr:col>11</xdr:col>
      <xdr:colOff>0</xdr:colOff>
      <xdr:row>97</xdr:row>
      <xdr:rowOff>0</xdr:rowOff>
    </xdr:from>
    <xdr:to>
      <xdr:col>11</xdr:col>
      <xdr:colOff>123825</xdr:colOff>
      <xdr:row>97</xdr:row>
      <xdr:rowOff>123825</xdr:rowOff>
    </xdr:to>
    <xdr:pic>
      <xdr:nvPicPr>
        <xdr:cNvPr id="4" name="Picture 3" descr="https://cdn.etrade.net/1/20111215.0/images/i_expand_eng.gif">
          <a:hlinkClick xmlns:r="http://schemas.openxmlformats.org/officeDocument/2006/relationships" r:id="rId4"/>
        </xdr:cNvPr>
        <xdr:cNvPicPr>
          <a:picLocks noChangeAspect="1" noChangeArrowheads="1"/>
        </xdr:cNvPicPr>
      </xdr:nvPicPr>
      <xdr:blipFill>
        <a:blip xmlns:r="http://schemas.openxmlformats.org/officeDocument/2006/relationships" r:embed="rId2" cstate="print"/>
        <a:srcRect/>
        <a:stretch>
          <a:fillRect/>
        </a:stretch>
      </xdr:blipFill>
      <xdr:spPr bwMode="auto">
        <a:xfrm>
          <a:off x="9591675" y="22993350"/>
          <a:ext cx="123825" cy="123825"/>
        </a:xfrm>
        <a:prstGeom prst="rect">
          <a:avLst/>
        </a:prstGeom>
        <a:noFill/>
      </xdr:spPr>
    </xdr:pic>
    <xdr:clientData/>
  </xdr:twoCellAnchor>
  <xdr:twoCellAnchor editAs="oneCell">
    <xdr:from>
      <xdr:col>11</xdr:col>
      <xdr:colOff>0</xdr:colOff>
      <xdr:row>80</xdr:row>
      <xdr:rowOff>0</xdr:rowOff>
    </xdr:from>
    <xdr:to>
      <xdr:col>11</xdr:col>
      <xdr:colOff>123825</xdr:colOff>
      <xdr:row>80</xdr:row>
      <xdr:rowOff>123825</xdr:rowOff>
    </xdr:to>
    <xdr:pic>
      <xdr:nvPicPr>
        <xdr:cNvPr id="5" name="Picture 4" descr="https://cdn.etrade.net/1/20111215.0/images/i_expand_eng.gif">
          <a:hlinkClick xmlns:r="http://schemas.openxmlformats.org/officeDocument/2006/relationships" r:id="rId5"/>
        </xdr:cNvPr>
        <xdr:cNvPicPr>
          <a:picLocks noChangeAspect="1" noChangeArrowheads="1"/>
        </xdr:cNvPicPr>
      </xdr:nvPicPr>
      <xdr:blipFill>
        <a:blip xmlns:r="http://schemas.openxmlformats.org/officeDocument/2006/relationships" r:embed="rId2" cstate="print"/>
        <a:srcRect/>
        <a:stretch>
          <a:fillRect/>
        </a:stretch>
      </xdr:blipFill>
      <xdr:spPr bwMode="auto">
        <a:xfrm>
          <a:off x="9591675" y="25746075"/>
          <a:ext cx="123825" cy="123825"/>
        </a:xfrm>
        <a:prstGeom prst="rect">
          <a:avLst/>
        </a:prstGeom>
        <a:noFill/>
      </xdr:spPr>
    </xdr:pic>
    <xdr:clientData/>
  </xdr:twoCellAnchor>
  <xdr:twoCellAnchor editAs="oneCell">
    <xdr:from>
      <xdr:col>11</xdr:col>
      <xdr:colOff>0</xdr:colOff>
      <xdr:row>92</xdr:row>
      <xdr:rowOff>0</xdr:rowOff>
    </xdr:from>
    <xdr:to>
      <xdr:col>11</xdr:col>
      <xdr:colOff>123825</xdr:colOff>
      <xdr:row>92</xdr:row>
      <xdr:rowOff>123825</xdr:rowOff>
    </xdr:to>
    <xdr:pic>
      <xdr:nvPicPr>
        <xdr:cNvPr id="6" name="Picture 5" descr="https://cdn.etrade.net/1/20111215.0/images/i_expand_eng.gif">
          <a:hlinkClick xmlns:r="http://schemas.openxmlformats.org/officeDocument/2006/relationships" r:id="rId6"/>
        </xdr:cNvPr>
        <xdr:cNvPicPr>
          <a:picLocks noChangeAspect="1" noChangeArrowheads="1"/>
        </xdr:cNvPicPr>
      </xdr:nvPicPr>
      <xdr:blipFill>
        <a:blip xmlns:r="http://schemas.openxmlformats.org/officeDocument/2006/relationships" r:embed="rId2" cstate="print"/>
        <a:srcRect/>
        <a:stretch>
          <a:fillRect/>
        </a:stretch>
      </xdr:blipFill>
      <xdr:spPr bwMode="auto">
        <a:xfrm>
          <a:off x="9591675" y="23802975"/>
          <a:ext cx="123825" cy="123825"/>
        </a:xfrm>
        <a:prstGeom prst="rect">
          <a:avLst/>
        </a:prstGeom>
        <a:noFill/>
      </xdr:spPr>
    </xdr:pic>
    <xdr:clientData/>
  </xdr:twoCellAnchor>
  <xdr:twoCellAnchor editAs="oneCell">
    <xdr:from>
      <xdr:col>2</xdr:col>
      <xdr:colOff>0</xdr:colOff>
      <xdr:row>72</xdr:row>
      <xdr:rowOff>0</xdr:rowOff>
    </xdr:from>
    <xdr:to>
      <xdr:col>2</xdr:col>
      <xdr:colOff>123825</xdr:colOff>
      <xdr:row>72</xdr:row>
      <xdr:rowOff>123825</xdr:rowOff>
    </xdr:to>
    <xdr:pic>
      <xdr:nvPicPr>
        <xdr:cNvPr id="7" name="Picture 6" descr="https://cdn.etrade.net/1/20111215.0/images/i_expand_eng.gif">
          <a:hlinkClick xmlns:r="http://schemas.openxmlformats.org/officeDocument/2006/relationships" r:id="rId7"/>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00" y="27041475"/>
          <a:ext cx="123825" cy="123825"/>
        </a:xfrm>
        <a:prstGeom prst="rect">
          <a:avLst/>
        </a:prstGeom>
        <a:noFill/>
      </xdr:spPr>
    </xdr:pic>
    <xdr:clientData/>
  </xdr:twoCellAnchor>
  <xdr:twoCellAnchor editAs="oneCell">
    <xdr:from>
      <xdr:col>2</xdr:col>
      <xdr:colOff>0</xdr:colOff>
      <xdr:row>72</xdr:row>
      <xdr:rowOff>0</xdr:rowOff>
    </xdr:from>
    <xdr:to>
      <xdr:col>2</xdr:col>
      <xdr:colOff>123825</xdr:colOff>
      <xdr:row>72</xdr:row>
      <xdr:rowOff>123825</xdr:rowOff>
    </xdr:to>
    <xdr:pic>
      <xdr:nvPicPr>
        <xdr:cNvPr id="8" name="Picture 7" descr="https://cdn.etrade.net/1/20111215.0/images/i_expand_eng.gif">
          <a:hlinkClick xmlns:r="http://schemas.openxmlformats.org/officeDocument/2006/relationships" r:id="rId8"/>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00" y="27041475"/>
          <a:ext cx="123825" cy="123825"/>
        </a:xfrm>
        <a:prstGeom prst="rect">
          <a:avLst/>
        </a:prstGeom>
        <a:noFill/>
      </xdr:spPr>
    </xdr:pic>
    <xdr:clientData/>
  </xdr:twoCellAnchor>
  <xdr:twoCellAnchor editAs="oneCell">
    <xdr:from>
      <xdr:col>2</xdr:col>
      <xdr:colOff>0</xdr:colOff>
      <xdr:row>72</xdr:row>
      <xdr:rowOff>0</xdr:rowOff>
    </xdr:from>
    <xdr:to>
      <xdr:col>2</xdr:col>
      <xdr:colOff>123825</xdr:colOff>
      <xdr:row>72</xdr:row>
      <xdr:rowOff>123825</xdr:rowOff>
    </xdr:to>
    <xdr:pic>
      <xdr:nvPicPr>
        <xdr:cNvPr id="9" name="Picture 8" descr="https://cdn.etrade.net/1/20111215.0/images/i_expand_eng.gif">
          <a:hlinkClick xmlns:r="http://schemas.openxmlformats.org/officeDocument/2006/relationships" r:id="rId9"/>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00" y="27041475"/>
          <a:ext cx="123825" cy="123825"/>
        </a:xfrm>
        <a:prstGeom prst="rect">
          <a:avLst/>
        </a:prstGeom>
        <a:noFill/>
      </xdr:spPr>
    </xdr:pic>
    <xdr:clientData/>
  </xdr:twoCellAnchor>
  <xdr:twoCellAnchor editAs="oneCell">
    <xdr:from>
      <xdr:col>2</xdr:col>
      <xdr:colOff>0</xdr:colOff>
      <xdr:row>72</xdr:row>
      <xdr:rowOff>0</xdr:rowOff>
    </xdr:from>
    <xdr:to>
      <xdr:col>2</xdr:col>
      <xdr:colOff>123825</xdr:colOff>
      <xdr:row>72</xdr:row>
      <xdr:rowOff>123825</xdr:rowOff>
    </xdr:to>
    <xdr:pic>
      <xdr:nvPicPr>
        <xdr:cNvPr id="10" name="Picture 9" descr="https://cdn.etrade.net/1/20111215.0/images/i_expand_eng.gif">
          <a:hlinkClick xmlns:r="http://schemas.openxmlformats.org/officeDocument/2006/relationships" r:id="rId10"/>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00" y="27041475"/>
          <a:ext cx="123825" cy="123825"/>
        </a:xfrm>
        <a:prstGeom prst="rect">
          <a:avLst/>
        </a:prstGeom>
        <a:noFill/>
      </xdr:spPr>
    </xdr:pic>
    <xdr:clientData/>
  </xdr:twoCellAnchor>
  <xdr:twoCellAnchor editAs="oneCell">
    <xdr:from>
      <xdr:col>2</xdr:col>
      <xdr:colOff>0</xdr:colOff>
      <xdr:row>72</xdr:row>
      <xdr:rowOff>0</xdr:rowOff>
    </xdr:from>
    <xdr:to>
      <xdr:col>2</xdr:col>
      <xdr:colOff>123825</xdr:colOff>
      <xdr:row>72</xdr:row>
      <xdr:rowOff>123825</xdr:rowOff>
    </xdr:to>
    <xdr:pic>
      <xdr:nvPicPr>
        <xdr:cNvPr id="11" name="Picture 10" descr="https://cdn.etrade.net/1/20111215.0/images/i_expand_eng.gif">
          <a:hlinkClick xmlns:r="http://schemas.openxmlformats.org/officeDocument/2006/relationships" r:id="rId1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00" y="27041475"/>
          <a:ext cx="123825" cy="123825"/>
        </a:xfrm>
        <a:prstGeom prst="rect">
          <a:avLst/>
        </a:prstGeom>
        <a:noFill/>
      </xdr:spPr>
    </xdr:pic>
    <xdr:clientData/>
  </xdr:twoCellAnchor>
  <xdr:twoCellAnchor editAs="oneCell">
    <xdr:from>
      <xdr:col>2</xdr:col>
      <xdr:colOff>0</xdr:colOff>
      <xdr:row>72</xdr:row>
      <xdr:rowOff>0</xdr:rowOff>
    </xdr:from>
    <xdr:to>
      <xdr:col>2</xdr:col>
      <xdr:colOff>123825</xdr:colOff>
      <xdr:row>72</xdr:row>
      <xdr:rowOff>123825</xdr:rowOff>
    </xdr:to>
    <xdr:pic>
      <xdr:nvPicPr>
        <xdr:cNvPr id="12" name="Picture 11" descr="https://cdn.etrade.net/1/20111215.0/images/i_expand_eng.gif">
          <a:hlinkClick xmlns:r="http://schemas.openxmlformats.org/officeDocument/2006/relationships" r:id="rId12"/>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00" y="27041475"/>
          <a:ext cx="123825" cy="123825"/>
        </a:xfrm>
        <a:prstGeom prst="rect">
          <a:avLst/>
        </a:prstGeom>
        <a:no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mloo" refreshedDate="41684.639808796295" createdVersion="5" refreshedVersion="5" minRefreshableVersion="3" recordCount="10">
  <cacheSource type="worksheet">
    <worksheetSource name="Table_USStocks.accdb8"/>
  </cacheSource>
  <cacheFields count="12">
    <cacheField name="Description" numFmtId="0">
      <sharedItems/>
    </cacheField>
    <cacheField name="SellDate" numFmtId="14">
      <sharedItems containsSemiMixedTypes="0" containsNonDate="0" containsDate="1" containsString="0" minDate="2014-01-09T00:00:00" maxDate="2014-02-05T00:00:00"/>
    </cacheField>
    <cacheField name="SaleProceeds" numFmtId="0">
      <sharedItems containsSemiMixedTypes="0" containsString="0" containsNumber="1" minValue="0.6" maxValue="17500"/>
    </cacheField>
    <cacheField name="DateAcquired" numFmtId="14">
      <sharedItems containsSemiMixedTypes="0" containsNonDate="0" containsDate="1" containsString="0" minDate="2009-10-16T00:00:00" maxDate="2014-10-22T00:00:00"/>
    </cacheField>
    <cacheField name="CostBasis" numFmtId="0">
      <sharedItems containsSemiMixedTypes="0" containsString="0" containsNumber="1" minValue="17.399999999999999" maxValue="18161.2"/>
    </cacheField>
    <cacheField name="Profit" numFmtId="167">
      <sharedItems containsSemiMixedTypes="0" containsString="0" containsNumber="1" minValue="-1197" maxValue="982.6"/>
    </cacheField>
    <cacheField name="Commission" numFmtId="0">
      <sharedItems containsSemiMixedTypes="0" containsString="0" containsNumber="1" minValue="0" maxValue="18.899999999999999"/>
    </cacheField>
    <cacheField name="Shares" numFmtId="0">
      <sharedItems containsSemiMixedTypes="0" containsString="0" containsNumber="1" containsInteger="1" minValue="9" maxValue="200"/>
    </cacheField>
    <cacheField name="BuyPrice" numFmtId="0">
      <sharedItems containsSemiMixedTypes="0" containsString="0" containsNumber="1" minValue="0" maxValue="387"/>
    </cacheField>
    <cacheField name="SellPrice" numFmtId="0">
      <sharedItems containsSemiMixedTypes="0" containsString="0" containsNumber="1" minValue="0.01" maxValue="397"/>
    </cacheField>
    <cacheField name="type" numFmtId="0">
      <sharedItems/>
    </cacheField>
    <cacheField name="options" numFmtId="0">
      <sharedItems count="9">
        <s v="AAPL140118C00540000"/>
        <s v="GRPN140222C00010000"/>
        <s v="IBM140118C00175000"/>
        <s v="IBM"/>
        <s v="KLIC140419C00012000"/>
        <s v="MF-DPCCX"/>
        <s v="NFLX"/>
        <s v="TQNT140517C00007000"/>
        <s v="WLT140118C000160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Amloo" refreshedDate="41831.902117708334" createdVersion="4" refreshedVersion="5" minRefreshableVersion="3" recordCount="474">
  <cacheSource type="worksheet">
    <worksheetSource name="Table_USStocks.accdb_13"/>
  </cacheSource>
  <cacheFields count="22">
    <cacheField name="TxID" numFmtId="0">
      <sharedItems containsSemiMixedTypes="0" containsString="0" containsNumber="1" containsInteger="1" minValue="1" maxValue="505"/>
    </cacheField>
    <cacheField name="Symbol" numFmtId="0">
      <sharedItems count="137">
        <s v="AAPL"/>
        <s v="AGQ"/>
        <s v="AI"/>
        <s v="APA"/>
        <s v="APWR"/>
        <s v="APWR.PK"/>
        <s v="ARCC"/>
        <s v="ARUN"/>
        <s v="AVNR"/>
        <s v="BAC"/>
        <s v="BBBB"/>
        <s v="BBRY"/>
        <s v="BIOL"/>
        <s v="BLTI"/>
        <s v="BOLT"/>
        <s v="BPZ"/>
        <s v="CE"/>
        <s v="CELL"/>
        <s v="CHGS"/>
        <s v="CMFO"/>
        <s v="CNIT"/>
        <s v="COP"/>
        <s v="CRTP"/>
        <s v="CSIQ"/>
        <s v="CTL"/>
        <s v="CYTK"/>
        <s v="DBA"/>
        <s v="DE"/>
        <s v="DTG"/>
        <s v="EBAY"/>
        <s v="EDZ"/>
        <s v="EEM"/>
        <s v="EJ"/>
        <s v="ENTR"/>
        <s v="EPR"/>
        <s v="ERX"/>
        <s v="FB"/>
        <s v="FSLR"/>
        <s v="GASL"/>
        <s v="GASX"/>
        <s v="GEOY"/>
        <s v="GLL"/>
        <s v="GOOG"/>
        <s v="GRPN"/>
        <s v="GS"/>
        <s v="GSIC"/>
        <s v="GTLS"/>
        <s v="HDB"/>
        <s v="HGRD"/>
        <s v="HMIN"/>
        <s v="IBM"/>
        <s v="IBN"/>
        <s v="IGTE"/>
        <s v="ITC"/>
        <s v="IVR"/>
        <s v="IWF"/>
        <s v="IWM"/>
        <s v="JJG"/>
        <s v="JNJ"/>
        <s v="JPM"/>
        <s v="KERX"/>
        <s v="KLIC"/>
        <s v="LCC"/>
        <s v="LGEM"/>
        <s v="LIWA"/>
        <s v="LMLP"/>
        <s v="LXK"/>
        <s v="MATL"/>
        <s v="MCD"/>
        <s v="MED"/>
        <s v="MF-AOGIX"/>
        <s v="MF-CAMAX"/>
        <s v="MF-DPCCX"/>
        <s v="MF-DSCVX"/>
        <s v="MF-OAKIX"/>
        <s v="MF-REMGX"/>
        <s v="MF-TBTBX"/>
        <s v="MF-UMPIX"/>
        <s v="MUR"/>
        <s v="NFLX"/>
        <s v="NKE"/>
        <s v="NVAX"/>
        <s v="NVDA"/>
        <s v="OGXI"/>
        <s v="ONTY"/>
        <s v="ORCL"/>
        <s v="PACT"/>
        <s v="PEP"/>
        <s v="PSMT"/>
        <s v="PTRY"/>
        <s v="PWRD"/>
        <s v="RIMM"/>
        <s v="RINO.PK"/>
        <s v="SATC"/>
        <s v="SAY"/>
        <s v="SAYCY.PK"/>
        <s v="SBLK"/>
        <s v="SCO"/>
        <s v="SDOW"/>
        <s v="SIFY"/>
        <s v="SKF"/>
        <s v="SLT"/>
        <s v="SLV"/>
        <s v="SO"/>
        <s v="SPY"/>
        <s v="SRTY"/>
        <s v="STLD"/>
        <s v="SVU"/>
        <s v="TLT"/>
        <s v="TQNT"/>
        <s v="TTM"/>
        <s v="TVIX"/>
        <s v="TWM"/>
        <s v="TWTR"/>
        <s v="TZA"/>
        <s v="UGL"/>
        <s v="UNG"/>
        <s v="USLV"/>
        <s v="USO"/>
        <s v="UWM"/>
        <s v="VNDA"/>
        <s v="WAG"/>
        <s v="WATG"/>
        <s v="WATG.PK"/>
        <s v="WFC"/>
        <s v="WIN"/>
        <s v="WLT"/>
        <s v="WMS"/>
        <s v="WMT"/>
        <s v="WR"/>
        <s v="XIDE"/>
        <s v="XLU"/>
        <s v="XOM"/>
        <s v="YHOO"/>
        <s v="YONG"/>
        <s v="ZSL"/>
        <s v="VIT" u="1"/>
      </sharedItems>
    </cacheField>
    <cacheField name="Options" numFmtId="0">
      <sharedItems containsBlank="1" count="372">
        <m/>
        <s v="AAPL120421P00390000"/>
        <s v="AAPL120421P00400000"/>
        <s v="AAPL"/>
        <s v="AAPL140118C00540000"/>
        <s v="AAPL7140214C00510000"/>
        <s v="AGQ111217C00075000"/>
        <s v="AGQ120121C00064000"/>
        <s v="AGQ120317C00050000"/>
        <s v="AGQ120317C00064000"/>
        <s v="AGQ120519C00050000"/>
        <s v="AGQ120721C00040000"/>
        <s v="AGQ120818C00034000"/>
        <s v="AGQ120922C00036000"/>
        <s v="AGQ121222C00048000"/>
        <s v="AGQ"/>
        <s v="AGQ131019C00019000"/>
        <s v="AGQ131116C00019000"/>
        <s v="AI"/>
        <s v="APA120421P00110000"/>
        <s v="APWR110319C00008000"/>
        <s v="APWR110618C00006000"/>
        <s v="APWR.PK"/>
        <s v="ARCC111119C00014000"/>
        <s v="ARCC120317C00015000"/>
        <s v="ARCC"/>
        <s v="ARCC120317C00010000"/>
        <s v="ARUN120121C00022500"/>
        <s v="ARUN120421C00012000"/>
        <s v="ARUN120519C00018000"/>
        <s v="ARUN120721C00012000"/>
        <s v="ARUN121020C00014000"/>
        <s v="ARUN121117C00018000"/>
        <s v="ARUN121117C00019000"/>
        <s v="ARUN"/>
        <s v="ARUN130119C00019000"/>
        <s v="AVNR110319C00005000"/>
        <s v="AVNR101218C00006000"/>
        <s v="AVNR110618C00001000"/>
        <s v="BAC111022C00007000"/>
        <s v="BAC120218C00007000"/>
        <s v="BAC111217C00004000"/>
        <s v="BAC"/>
        <s v="BAC120218C00004000"/>
        <s v="BAC120421C00006000"/>
        <s v="BAC120818C00006000"/>
        <s v="BAC121020C00007000"/>
        <s v="BAC121222C00009000"/>
        <s v="BAC130216C00010000"/>
        <s v="BBBB120121C00045000"/>
        <s v="BBRY"/>
        <s v="BBRY130316C00013000"/>
        <s v="BIOL120721C00002500"/>
        <s v="BIOL"/>
        <s v="BLTI111119C00002500"/>
        <s v="BPZ110618C00006000"/>
        <s v="BPZ110820C00003000"/>
        <s v="BPZ110917C00003000"/>
        <s v="CE130316P00040000"/>
        <s v="CELL111022C00007500"/>
        <s v="CELL111119C00010000"/>
        <s v="CELL120721C00010000"/>
        <s v="CELL120421C00007500"/>
        <s v="CELL"/>
        <s v="CELL120721C00005000"/>
        <s v="CHGS111022C00002500"/>
        <s v="CHGS"/>
        <s v="CNIT111022C00002500"/>
        <s v="CNIT"/>
        <s v="COP120519P00075000"/>
        <s v="CRTP"/>
        <s v="CTL"/>
        <s v="CTL111022C00023000"/>
        <s v="CTL131116C00032000"/>
        <s v="CTL140621C00034000"/>
        <s v="CYTK"/>
        <s v="DBA"/>
        <s v="DBA120721C00025000"/>
        <s v="DE111217C00075000"/>
        <s v="DE"/>
        <s v="DE120121C00072500"/>
        <s v="EBAY120121C00036000"/>
        <s v="EBAY120922P00046000"/>
        <s v="EDZ121020C00012000"/>
        <s v="EEM120317C00037000"/>
        <s v="EJ110219C00016000"/>
        <s v="EJ110416C00012000"/>
        <s v="EJ110716C00007000"/>
        <s v="EJ111217C00007000"/>
        <s v="EJ"/>
        <s v="EJ120818C00004000"/>
        <s v="ENTR111119C00007500"/>
        <s v="ENTR120519C00003000"/>
        <s v="ENTR"/>
        <s v="ENTR120818C00003000"/>
        <s v="EPR111119C00025000"/>
        <s v="EPR"/>
        <s v="ERX120121C00040800"/>
        <s v="ERX120218C00051000"/>
        <s v="ERX120317C00050000"/>
        <s v="ERX120317C00051000"/>
        <s v="ERX120421C00050000"/>
        <s v="ERX120421C00049000"/>
        <s v="ERX120519C00044000"/>
        <s v="ERX120616C00036000"/>
        <s v="ERX120721C00036000"/>
        <s v="ERX120922C00038000"/>
        <s v="ERX121117C00047000"/>
        <s v="ERX121117C00050000"/>
        <s v="ERX121222C00044000"/>
        <s v="ERX"/>
        <s v="FB120721C00027000"/>
        <s v="FB120818C00027000"/>
        <s v="FB121020C00019000"/>
        <s v="FB121117C00019000"/>
        <s v="FB121222C00021000"/>
        <s v="FB"/>
        <s v="GASL"/>
        <s v="GASL120616C00021000"/>
        <s v="GASX"/>
        <s v="GASX120421C00019000"/>
        <s v="GASX121117C00015000"/>
        <s v="GEOY110917C00030000"/>
        <s v="GLL"/>
        <s v="GLL111022C00018000"/>
        <s v="GOOG120121C00560000"/>
        <s v="GOOG120317C00505000"/>
        <s v="GOOG111217C00650000"/>
        <s v="GOOG120317C00590000"/>
        <s v="GOOG130622P00725000"/>
        <s v="GRPN131116C00013000"/>
        <s v="GRPN131221C00009000"/>
        <s v="GRPN140222C00010000"/>
        <s v="GSIC110521C00030000"/>
        <s v="IBM131019C00185000"/>
        <s v="IBM131129C00180000"/>
        <s v="IBM"/>
        <s v="IBM140118C00175000"/>
        <s v="IBN"/>
        <s v="IVR111217C00015000"/>
        <s v="IVR"/>
        <s v="IVR120218C00012000"/>
        <s v="IVR140419C00016000"/>
        <s v="IWF"/>
        <s v="IWF120218C00049000"/>
        <s v="IWM111119C00083000"/>
        <s v="IWM120519C00070000"/>
        <s v="JJG111119C00048000"/>
        <s v="JJG"/>
        <s v="JJG120121C00030000"/>
        <s v="JNJ111022C00067500"/>
        <s v="JPM110716P00047000"/>
        <s v="KLIC131221C00012000"/>
        <s v="KLIC140419C00012000"/>
        <s v="KLIC140322C00011000"/>
        <s v="LCC120922P00013000"/>
        <s v="LGEM"/>
        <s v="LIWA110521C00005000"/>
        <s v="LIWA110521C00010000"/>
        <s v="LIWA110618C00007500"/>
        <s v="LIWA110820C00005000"/>
        <s v="LXK120121P00030000"/>
        <s v="MATL"/>
        <s v="MCD120519C00095000"/>
        <s v="MCD120721C00085000"/>
        <s v="MCD120922C00087500"/>
        <s v="MCD121020C00090000"/>
        <s v="MCD130119C00085000"/>
        <s v="MCD130119C00087500"/>
        <s v="MCD"/>
        <s v="MCD130316C00092500"/>
        <s v="MED120922P00021000"/>
        <s v="MF-AOGIX"/>
        <s v="MF-CAMAX"/>
        <s v="MF-DPCCX"/>
        <s v="MF-DSCVX"/>
        <s v="MF-REMGX"/>
        <s v="MF-TBTBX"/>
        <s v="MF-UMPIX"/>
        <s v="MUR120421P00065000"/>
        <s v="NFLX111119C00090000"/>
        <s v="NFLX"/>
        <s v="NFLX120317C00075000"/>
        <s v="NKE"/>
        <s v="NKE111022C00040000"/>
        <s v="NVAX110716C00002000"/>
        <s v="NVAX111022C00001000"/>
        <s v="NVAX120121C00002000"/>
        <s v="NVAX120421C00001000"/>
        <s v="NVAX"/>
        <s v="NVAX120721C00001000"/>
        <s v="NVDA120317C00010000"/>
        <s v="NVDA120121C00012500"/>
        <s v="NVDA120616C00015000"/>
        <s v="NVDA120721C00012000"/>
        <s v="NVDA120922C00013000"/>
        <s v="NVDA121020C00013000"/>
        <s v="NVDA"/>
        <s v="NVDA131019C00014000"/>
        <s v="OGXI110716C00015000"/>
        <s v="ORCL"/>
        <s v="ORCL111022C00030000"/>
        <s v="ORCL120317C00030000"/>
        <s v="PACT110917C00010000"/>
        <s v="PACT111119C00012500"/>
        <s v="PACT120121C00010000"/>
        <s v="PACT120519C00007500"/>
        <s v="PACT120818C00010000"/>
        <s v="PACT"/>
        <s v="PEP"/>
        <s v="PEP130216C00067500"/>
        <s v="PSMT"/>
        <s v="PSMT120421C00050000"/>
        <s v="PTRY120317C00010000"/>
        <s v="PTRY"/>
        <s v="PTRY120616C00010000"/>
        <s v="RIMM110618C00075000"/>
        <s v="RIMM110820C00025000"/>
        <s v="RIMM"/>
        <s v="RIMM111022C00025000"/>
        <s v="RIMM111217C00026000"/>
        <s v="RIMM120121C00009000"/>
        <s v="RIMM120421C00017000"/>
        <s v="RIMM120519C00014000"/>
        <s v="RIMM120616C00010000"/>
        <s v="RIMM120818C00009000"/>
        <s v="RIMM121020C00006000"/>
        <s v="RIMM121020C00007000"/>
        <s v="RIMM130119C00012000"/>
        <s v="SATC111217C00002500"/>
        <s v="SBLK"/>
        <s v="SCO121020C00038000"/>
        <s v="SCO"/>
        <s v="SCO121117C00037000"/>
        <s v="SDOW121117C00063000"/>
        <s v="SDOW"/>
        <s v="SIFY111022C00005000"/>
        <s v="SIFY111119C00005000"/>
        <s v="SIFY111217C00005000"/>
        <s v="SIFY120218C00005000"/>
        <s v="SIFY121020C00002500"/>
        <s v="SIFY130119C00002500"/>
        <s v="SIFY"/>
        <s v="SKF"/>
        <s v="SLV120121C00065000"/>
        <s v="SLV120121C00034000"/>
        <s v="SLV120421C00037000"/>
        <s v="SLV120421C00031000"/>
        <s v="SLV120818C00025500"/>
        <s v="SLV121020C00026000"/>
        <s v="SLV121222C00030000"/>
        <s v="SO130518C00041000"/>
        <s v="SPY110917P00128000"/>
        <s v="SPY120616P00153000"/>
        <s v="SPY120922P00136000"/>
        <s v="SRTY"/>
        <s v="SRTY120818C00045000"/>
        <s v="STLD"/>
        <s v="STLD111022C00012000"/>
        <s v="STLD111119C00013000"/>
        <s v="STLD120218C00012000"/>
        <s v="STLD120818C00012000"/>
        <s v="SVU120121P00015000"/>
        <s v="TLT120317P00115000"/>
        <s v="TQNT111119C00007000"/>
        <s v="TQNT111217C00004000"/>
        <s v="TQNT120121C00004000"/>
        <s v="TQNT120818C00007000"/>
        <s v="TQNT"/>
        <s v="TQNT120317C00006000"/>
        <s v="TQNT131221C00007000"/>
        <s v="TQNT140517C00007000"/>
        <s v="TQNT140322C00008000"/>
        <s v="TTM"/>
        <s v="TTM140322C00028000"/>
        <s v="TVIX"/>
        <s v="TWM"/>
        <s v="TWM120616C00035000"/>
        <s v="TWM120818C00033000"/>
        <s v="TWTR140621P00040000"/>
        <s v="TZA120818C00017000"/>
        <s v="TZA120818C00019000"/>
        <s v="TZA120922C00017000"/>
        <s v="UGL120519C00081000"/>
        <s v="UGL120721C00081000"/>
        <s v="UGL120818C00076000"/>
        <s v="UGL120922C00080000"/>
        <s v="UGL121020C00098000"/>
        <s v="UGL121117C00094000"/>
        <s v="UGL121117C00090000"/>
        <s v="UGL121222C00087000"/>
        <s v="UGL"/>
        <s v="UGL140419C00040000"/>
        <s v="UNG121020C00018000"/>
        <s v="USLV"/>
        <s v="USO120922P00036000"/>
        <s v="UWM"/>
        <s v="VNDA110319C00011000"/>
        <s v="VNDA110618C00008000"/>
        <s v="VNDA111217C00006000"/>
        <s v="VNDA111217C00005000"/>
        <s v="VNDA120616C00003000"/>
        <s v="VNDA120922C00004000"/>
        <s v="VNDA121222C00004000"/>
        <s v="VNDA"/>
        <s v="WAG130119P00037000"/>
        <s v="WATG110716C00007500"/>
        <s v="WATG.PK"/>
        <s v="WFC120421P00030000"/>
        <s v="WIN111119C00013000"/>
        <s v="WIN"/>
        <s v="WIN120121C00011000"/>
        <s v="WIN120519C00011000"/>
        <s v="WIN120721C00009000"/>
        <s v="WIN121020C00009000"/>
        <s v="WIN131116C00008000"/>
        <s v="WLT111022C00065000"/>
        <s v="WLT120317C00085000"/>
        <s v="WLT111217C00075000"/>
        <s v="WLT120121C00045000"/>
        <s v="WLT120218C00050000"/>
        <s v="WLT120317C00062500"/>
        <s v="WLT120421C00055000"/>
        <s v="WLT120616C00067500"/>
        <s v="WLT120818C00040000"/>
        <s v="WLT120922C00040000"/>
        <s v="WLT121020C00035000"/>
        <s v="WLT121117C00032500"/>
        <s v="WLT121222C00032500"/>
        <s v="WLT"/>
        <s v="WLT131116C00018000"/>
        <s v="WLT140118C00016000"/>
        <s v="WR"/>
        <s v="WR140322C00030000"/>
        <s v="XIDE110618C00010000"/>
        <s v="XIDE110917C00007500"/>
        <s v="XIDE111119C00005000"/>
        <s v="XIDE120317C00002500"/>
        <s v="XIDE120616C00002500"/>
        <s v="XIDE120922C00002500"/>
        <s v="XIDE121222C00002500"/>
        <s v="XIDE130316C00002500"/>
        <s v="XLU120721P00038000"/>
        <s v="XOM111022C00085000"/>
        <s v="XOM111022P00090000"/>
        <s v="XOM120121C00092500"/>
        <s v="YHOO120121C00016000"/>
        <s v="YHOO120421C00015000"/>
        <s v="YHOO121020C00014000"/>
        <s v="YHOO120818C00015000"/>
        <s v="YHOO121020C00015000"/>
        <s v="YHOO130119C00017500"/>
        <s v="YHOO121222C00018000"/>
        <s v="YHOO"/>
        <s v="YONG110716P00010000"/>
        <s v="YONG110716P00012000"/>
        <s v="YONG110122C00009000"/>
        <s v="YONG110618C00005000"/>
        <s v="YONG111022C00005000"/>
        <s v="YONG111119C00005000"/>
        <s v="YONG120121C00004000"/>
        <s v="YONG120218C00004000"/>
        <s v="YONG120721C00002500"/>
        <s v="YONG"/>
        <s v="YONG121020C00003000"/>
        <s v="ZSL"/>
        <s v="ZSL121117C00043000"/>
        <s v="VIT111119C00012500" u="1"/>
        <s v="VIT120519C00007500" u="1"/>
        <s v="VIT110917C00010000" u="1"/>
        <s v="VIT120121C00010000" u="1"/>
        <s v="VIT120818C00010000" u="1"/>
      </sharedItems>
    </cacheField>
    <cacheField name="Shares" numFmtId="2">
      <sharedItems containsSemiMixedTypes="0" containsString="0" containsNumber="1" containsInteger="1" minValue="1" maxValue="5000"/>
    </cacheField>
    <cacheField name="BuyPrice" numFmtId="0">
      <sharedItems containsSemiMixedTypes="0" containsString="0" containsNumber="1" minValue="0" maxValue="540"/>
    </cacheField>
    <cacheField name="BuyDate" numFmtId="14">
      <sharedItems containsSemiMixedTypes="0" containsNonDate="0" containsDate="1" containsString="0" minDate="2009-06-09T00:00:00" maxDate="2014-10-22T00:00:00"/>
    </cacheField>
    <cacheField name="SellPrice" numFmtId="167">
      <sharedItems containsSemiMixedTypes="0" containsString="0" containsNumber="1" minValue="1E-3" maxValue="640"/>
    </cacheField>
    <cacheField name="SellDate" numFmtId="14">
      <sharedItems containsSemiMixedTypes="0" containsNonDate="0" containsDate="1" containsString="0" minDate="2009-08-04T00:00:00" maxDate="2014-06-21T00:00:00"/>
    </cacheField>
    <cacheField name="AnnualizedGrowth" numFmtId="1">
      <sharedItems containsSemiMixedTypes="0" containsString="0" containsNumber="1" minValue="-12411.361551678374" maxValue="147884.62071071035"/>
    </cacheField>
    <cacheField name="AbsoluteGrowth" numFmtId="1">
      <sharedItems containsSemiMixedTypes="0" containsString="0" containsNumber="1" minValue="-99.997962800741561" maxValue="22073.913043478267"/>
    </cacheField>
    <cacheField name="Profit" numFmtId="6">
      <sharedItems containsSemiMixedTypes="0" containsString="0" containsNumber="1" minValue="-4908.6000000000004" maxValue="8533.0499999999993"/>
    </cacheField>
    <cacheField name="Commission" numFmtId="169">
      <sharedItems containsSemiMixedTypes="0" containsString="0" containsNumber="1" minValue="0" maxValue="90.9"/>
    </cacheField>
    <cacheField name="Type" numFmtId="0">
      <sharedItems/>
    </cacheField>
    <cacheField name="CostBasis" numFmtId="0">
      <sharedItems containsSemiMixedTypes="0" containsString="0" containsNumber="1" minValue="8.6999999999999993" maxValue="32407.95"/>
    </cacheField>
    <cacheField name="ExcercisePositionValue" numFmtId="14">
      <sharedItems containsNonDate="0" containsString="0" containsBlank="1"/>
    </cacheField>
    <cacheField name="BlockedValue" numFmtId="14">
      <sharedItems containsNonDate="0" containsString="0" containsBlank="1"/>
    </cacheField>
    <cacheField name="HighDate" numFmtId="14">
      <sharedItems containsNonDate="0" containsString="0" containsBlank="1"/>
    </cacheField>
    <cacheField name="LowDate" numFmtId="14">
      <sharedItems containsNonDate="0" containsString="0" containsBlank="1"/>
    </cacheField>
    <cacheField name="Remarks" numFmtId="0">
      <sharedItems containsNonDate="0" containsString="0" containsBlank="1"/>
    </cacheField>
    <cacheField name="LastUpdated" numFmtId="14">
      <sharedItems containsNonDate="0" containsString="0" containsBlank="1"/>
    </cacheField>
    <cacheField name="Asset" numFmtId="0">
      <sharedItems containsNonDate="0" containsString="0" containsBlank="1"/>
    </cacheField>
    <cacheField name="AssetTyp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
  <r>
    <s v="40 Share AAPL"/>
    <d v="2014-01-17T00:00:00"/>
    <n v="126"/>
    <d v="2013-10-21T00:00:00"/>
    <n v="803.7"/>
    <n v="-677.7"/>
    <n v="16.5"/>
    <n v="40"/>
    <n v="19.68"/>
    <n v="3.15"/>
    <s v="BC"/>
    <x v="0"/>
  </r>
  <r>
    <s v="60 Share AAPL"/>
    <d v="2014-01-09T00:00:00"/>
    <n v="0.6"/>
    <d v="2014-10-21T00:00:00"/>
    <n v="1197.5999999999999"/>
    <n v="-1197"/>
    <n v="16.8"/>
    <n v="60"/>
    <n v="19.68"/>
    <n v="0.01"/>
    <s v="BC"/>
    <x v="0"/>
  </r>
  <r>
    <s v="200 Share GRPN"/>
    <d v="2014-02-04T00:00:00"/>
    <n v="400"/>
    <d v="2013-12-31T00:00:00"/>
    <n v="218.9"/>
    <n v="181.1"/>
    <n v="18.899999999999999"/>
    <n v="200"/>
    <n v="1"/>
    <n v="2"/>
    <s v="SC"/>
    <x v="1"/>
  </r>
  <r>
    <s v="100 Share IBM"/>
    <d v="2014-01-18T00:00:00"/>
    <n v="1000"/>
    <d v="2013-12-26T00:00:00"/>
    <n v="17.399999999999999"/>
    <n v="982.6"/>
    <n v="17.399999999999999"/>
    <n v="100"/>
    <n v="0"/>
    <n v="10"/>
    <s v="SC"/>
    <x v="2"/>
  </r>
  <r>
    <s v="100 Share IBM"/>
    <d v="2014-01-18T00:00:00"/>
    <n v="17500"/>
    <d v="2013-10-09T00:00:00"/>
    <n v="18161.2"/>
    <n v="-661.2"/>
    <n v="7.95"/>
    <n v="100"/>
    <n v="181.5325"/>
    <n v="175"/>
    <s v="S"/>
    <x v="3"/>
  </r>
  <r>
    <s v="100 Share KLIC"/>
    <d v="2014-01-17T00:00:00"/>
    <n v="160"/>
    <d v="2013-12-23T00:00:00"/>
    <n v="67.400000000000006"/>
    <n v="92.6"/>
    <n v="17.399999999999999"/>
    <n v="100"/>
    <n v="0.5"/>
    <n v="1.6"/>
    <s v="SC"/>
    <x v="4"/>
  </r>
  <r>
    <s v="145 Share MF-DPCCX"/>
    <d v="2014-01-27T00:00:00"/>
    <n v="5163.45"/>
    <d v="2009-10-16T00:00:00"/>
    <n v="5016.942"/>
    <n v="146.50800000000001"/>
    <n v="0"/>
    <n v="145"/>
    <n v="34.599600000000002"/>
    <n v="35.61"/>
    <s v="MF"/>
    <x v="5"/>
  </r>
  <r>
    <s v="9 Share NFLX"/>
    <d v="2014-01-28T00:00:00"/>
    <n v="3573"/>
    <d v="2014-01-23T00:00:00"/>
    <n v="3490.95"/>
    <n v="82.05"/>
    <n v="7.95"/>
    <n v="9"/>
    <n v="387"/>
    <n v="397"/>
    <s v="S"/>
    <x v="6"/>
  </r>
  <r>
    <s v="200 Share TQNT"/>
    <d v="2014-01-24T00:00:00"/>
    <n v="300"/>
    <d v="2013-12-23T00:00:00"/>
    <n v="418.9"/>
    <n v="-118.9"/>
    <n v="18.899999999999999"/>
    <n v="200"/>
    <n v="2"/>
    <n v="1.5"/>
    <s v="SC"/>
    <x v="7"/>
  </r>
  <r>
    <s v="100 Share WLT"/>
    <d v="2014-01-17T00:00:00"/>
    <n v="125"/>
    <d v="2013-12-27T00:00:00"/>
    <n v="17.399999999999999"/>
    <n v="107.6"/>
    <n v="17.399999999999999"/>
    <n v="100"/>
    <n v="0"/>
    <n v="1.25"/>
    <s v="SC"/>
    <x v="8"/>
  </r>
</pivotCacheRecords>
</file>

<file path=xl/pivotCache/pivotCacheRecords2.xml><?xml version="1.0" encoding="utf-8"?>
<pivotCacheRecords xmlns="http://schemas.openxmlformats.org/spreadsheetml/2006/main" xmlns:r="http://schemas.openxmlformats.org/officeDocument/2006/relationships" count="474">
  <r>
    <n v="17"/>
    <x v="0"/>
    <x v="0"/>
    <n v="25"/>
    <n v="188.19"/>
    <d v="2009-10-06T00:00:00"/>
    <n v="225.66"/>
    <d v="2010-03-23T00:00:00"/>
    <n v="39.083025787286537"/>
    <n v="19.708447386848295"/>
    <n v="928.8"/>
    <n v="7.95"/>
    <s v="S"/>
    <n v="4712.7"/>
    <m/>
    <m/>
    <m/>
    <m/>
    <m/>
    <m/>
    <m/>
    <m/>
  </r>
  <r>
    <n v="34"/>
    <x v="0"/>
    <x v="0"/>
    <n v="10"/>
    <n v="188.19"/>
    <d v="2009-10-06T00:00:00"/>
    <n v="332.5"/>
    <d v="2011-01-03T00:00:00"/>
    <n v="45.421774855022079"/>
    <n v="75.939889409212384"/>
    <n v="1435.15"/>
    <n v="7.95"/>
    <s v="S"/>
    <n v="1889.85"/>
    <m/>
    <m/>
    <m/>
    <m/>
    <m/>
    <m/>
    <m/>
    <m/>
  </r>
  <r>
    <n v="38"/>
    <x v="0"/>
    <x v="0"/>
    <n v="15"/>
    <n v="188.19"/>
    <d v="2009-10-06T00:00:00"/>
    <n v="356"/>
    <d v="2011-02-09T00:00:00"/>
    <n v="47.179877382831563"/>
    <n v="88.639253921153028"/>
    <n v="2509.1999999999998"/>
    <n v="7.95"/>
    <s v="S"/>
    <n v="2830.8"/>
    <m/>
    <m/>
    <m/>
    <m/>
    <m/>
    <m/>
    <m/>
    <m/>
  </r>
  <r>
    <n v="116"/>
    <x v="0"/>
    <x v="1"/>
    <n v="100"/>
    <n v="40"/>
    <d v="2011-09-22T00:00:00"/>
    <n v="64"/>
    <d v="2011-10-04T00:00:00"/>
    <n v="1416.3918170730849"/>
    <n v="59.307014486981629"/>
    <n v="2382.6"/>
    <n v="17.399999999999999"/>
    <s v="BP"/>
    <n v="4017.4"/>
    <m/>
    <m/>
    <m/>
    <m/>
    <m/>
    <m/>
    <m/>
    <m/>
  </r>
  <r>
    <n v="275"/>
    <x v="0"/>
    <x v="2"/>
    <n v="100"/>
    <n v="27.5"/>
    <d v="2011-12-23T00:00:00"/>
    <n v="0.01"/>
    <d v="2012-04-22T00:00:00"/>
    <n v="-2409.7649284487825"/>
    <n v="-99.963751042157526"/>
    <n v="-2757.7"/>
    <n v="8.6999999999999993"/>
    <s v="BPZ"/>
    <n v="2758.7"/>
    <m/>
    <m/>
    <m/>
    <m/>
    <m/>
    <m/>
    <m/>
    <m/>
  </r>
  <r>
    <n v="460"/>
    <x v="0"/>
    <x v="3"/>
    <n v="10"/>
    <n v="493.41989999999998"/>
    <d v="2013-08-28T00:00:00"/>
    <n v="506.05"/>
    <d v="2013-09-09T00:00:00"/>
    <n v="71.981150552085964"/>
    <n v="2.3947274758409773"/>
    <n v="118.351"/>
    <n v="7.95"/>
    <s v="S"/>
    <n v="4942.1490000000003"/>
    <m/>
    <m/>
    <m/>
    <m/>
    <m/>
    <m/>
    <m/>
    <m/>
  </r>
  <r>
    <n v="461"/>
    <x v="0"/>
    <x v="3"/>
    <n v="10"/>
    <n v="492.18"/>
    <d v="2013-09-23T00:00:00"/>
    <n v="501"/>
    <d v="2013-10-16T00:00:00"/>
    <n v="25.625599858682644"/>
    <n v="1.6278715959227097"/>
    <n v="80.25"/>
    <n v="7.95"/>
    <s v="S"/>
    <n v="4929.75"/>
    <m/>
    <m/>
    <m/>
    <m/>
    <m/>
    <m/>
    <m/>
    <m/>
  </r>
  <r>
    <n v="478"/>
    <x v="0"/>
    <x v="4"/>
    <n v="60"/>
    <n v="19.68"/>
    <d v="2014-10-21T00:00:00"/>
    <n v="0.01"/>
    <d v="2014-01-09T00:00:00"/>
    <n v="976.61924885847316"/>
    <n v="-99.949899799599194"/>
    <n v="-1197"/>
    <n v="16.8"/>
    <s v="BC"/>
    <n v="1197.5999999999999"/>
    <m/>
    <m/>
    <m/>
    <m/>
    <m/>
    <m/>
    <m/>
    <m/>
  </r>
  <r>
    <n v="480"/>
    <x v="0"/>
    <x v="4"/>
    <n v="40"/>
    <n v="19.68"/>
    <d v="2013-10-21T00:00:00"/>
    <n v="3.15"/>
    <d v="2014-01-17T00:00:00"/>
    <n v="-768.55070200855232"/>
    <n v="-84.322508398656225"/>
    <n v="-677.7"/>
    <n v="16.5"/>
    <s v="BC"/>
    <n v="803.7"/>
    <m/>
    <m/>
    <m/>
    <m/>
    <m/>
    <m/>
    <m/>
    <m/>
  </r>
  <r>
    <n v="488"/>
    <x v="0"/>
    <x v="5"/>
    <n v="60"/>
    <n v="35.15"/>
    <d v="2014-02-04T00:00:00"/>
    <n v="5.3"/>
    <d v="2014-02-14T00:00:00"/>
    <n v="-6934.4601588654614"/>
    <n v="-85.040925769122211"/>
    <n v="-1807.8"/>
    <n v="16.8"/>
    <s v="SC"/>
    <n v="2125.8000000000002"/>
    <m/>
    <m/>
    <m/>
    <m/>
    <m/>
    <m/>
    <m/>
    <m/>
  </r>
  <r>
    <n v="501"/>
    <x v="0"/>
    <x v="3"/>
    <n v="20"/>
    <n v="462.3639"/>
    <d v="2013-08-07T00:00:00"/>
    <n v="570"/>
    <d v="2014-04-25T00:00:00"/>
    <n v="29.147525914312663"/>
    <n v="23.173626840959511"/>
    <n v="2144.7719999999999"/>
    <n v="7.95"/>
    <s v="S"/>
    <n v="9255.2279999999992"/>
    <m/>
    <m/>
    <m/>
    <m/>
    <m/>
    <m/>
    <m/>
    <m/>
  </r>
  <r>
    <n v="502"/>
    <x v="0"/>
    <x v="3"/>
    <n v="60"/>
    <n v="540"/>
    <d v="2014-01-09T00:00:00"/>
    <n v="600"/>
    <d v="2014-05-05T00:00:00"/>
    <n v="33.362642622462843"/>
    <n v="11.083854424608765"/>
    <n v="3592.05"/>
    <n v="7.95"/>
    <s v="S"/>
    <n v="32407.95"/>
    <m/>
    <m/>
    <m/>
    <m/>
    <m/>
    <m/>
    <m/>
    <m/>
  </r>
  <r>
    <n v="162"/>
    <x v="1"/>
    <x v="6"/>
    <n v="100"/>
    <n v="0.9"/>
    <d v="2011-10-27T00:00:00"/>
    <n v="5.7"/>
    <d v="2011-11-21T00:00:00"/>
    <n v="2436.851220980594"/>
    <n v="430.72625698324021"/>
    <n v="462.6"/>
    <n v="17.399999999999999"/>
    <s v="SC"/>
    <n v="107.4"/>
    <m/>
    <m/>
    <m/>
    <m/>
    <m/>
    <m/>
    <m/>
    <m/>
  </r>
  <r>
    <n v="181"/>
    <x v="1"/>
    <x v="7"/>
    <n v="100"/>
    <n v="1"/>
    <d v="2011-12-01T00:00:00"/>
    <n v="6.1"/>
    <d v="2011-12-14T00:00:00"/>
    <n v="4626.7176782098213"/>
    <n v="419.59114139693361"/>
    <n v="492.6"/>
    <n v="17.399999999999999"/>
    <s v="SC"/>
    <n v="117.4"/>
    <m/>
    <m/>
    <m/>
    <m/>
    <m/>
    <m/>
    <m/>
    <m/>
  </r>
  <r>
    <n v="218"/>
    <x v="1"/>
    <x v="8"/>
    <n v="100"/>
    <n v="11"/>
    <d v="2011-12-29T00:00:00"/>
    <n v="3.5"/>
    <d v="2012-02-15T00:00:00"/>
    <n v="-882.71195651599999"/>
    <n v="-68.677286558081263"/>
    <n v="-767.4"/>
    <n v="17.399999999999999"/>
    <s v="SC"/>
    <n v="1117.4000000000001"/>
    <m/>
    <m/>
    <m/>
    <m/>
    <m/>
    <m/>
    <m/>
    <m/>
  </r>
  <r>
    <n v="238"/>
    <x v="1"/>
    <x v="9"/>
    <n v="100"/>
    <n v="2.5"/>
    <d v="2012-02-21T00:00:00"/>
    <n v="3.4"/>
    <d v="2012-02-29T00:00:00"/>
    <n v="1095.912285299537"/>
    <n v="27.150336574420344"/>
    <n v="72.599999999999994"/>
    <n v="17.399999999999999"/>
    <s v="SC"/>
    <n v="267.39999999999998"/>
    <m/>
    <m/>
    <m/>
    <m/>
    <m/>
    <m/>
    <m/>
    <m/>
  </r>
  <r>
    <n v="288"/>
    <x v="1"/>
    <x v="10"/>
    <n v="100"/>
    <n v="2"/>
    <d v="2012-04-17T00:00:00"/>
    <n v="5"/>
    <d v="2012-04-30T00:00:00"/>
    <n v="2338.4402320254239"/>
    <n v="129.99080036798529"/>
    <n v="282.60000000000002"/>
    <n v="17.399999999999999"/>
    <s v="SC"/>
    <n v="217.4"/>
    <m/>
    <m/>
    <m/>
    <m/>
    <m/>
    <m/>
    <m/>
    <m/>
  </r>
  <r>
    <n v="317"/>
    <x v="1"/>
    <x v="11"/>
    <n v="100"/>
    <n v="1"/>
    <d v="2012-06-13T00:00:00"/>
    <n v="5"/>
    <d v="2012-06-27T00:00:00"/>
    <n v="3777.8052480377969"/>
    <n v="325.89437819420789"/>
    <n v="382.6"/>
    <n v="17.399999999999999"/>
    <s v="SC"/>
    <n v="117.4"/>
    <m/>
    <m/>
    <m/>
    <m/>
    <m/>
    <m/>
    <m/>
    <m/>
  </r>
  <r>
    <n v="349"/>
    <x v="1"/>
    <x v="12"/>
    <n v="100"/>
    <n v="3"/>
    <d v="2012-06-29T00:00:00"/>
    <n v="6"/>
    <d v="2012-07-24T00:00:00"/>
    <n v="929.67959680080298"/>
    <n v="89.035916824196605"/>
    <n v="282.60000000000002"/>
    <n v="17.399999999999999"/>
    <s v="SC"/>
    <n v="317.39999999999998"/>
    <m/>
    <m/>
    <m/>
    <m/>
    <m/>
    <m/>
    <m/>
    <m/>
  </r>
  <r>
    <n v="373"/>
    <x v="1"/>
    <x v="13"/>
    <n v="100"/>
    <n v="23.8"/>
    <d v="2012-08-03T00:00:00"/>
    <n v="4.5"/>
    <d v="2012-09-21T00:00:00"/>
    <n v="-1246.1342188737783"/>
    <n v="-81.229665470926847"/>
    <n v="-1947.4"/>
    <n v="17.399999999999999"/>
    <s v="SC"/>
    <n v="2397.4"/>
    <m/>
    <m/>
    <m/>
    <m/>
    <m/>
    <m/>
    <m/>
    <m/>
  </r>
  <r>
    <n v="416"/>
    <x v="1"/>
    <x v="14"/>
    <n v="100"/>
    <n v="5"/>
    <d v="2012-11-19T00:00:00"/>
    <n v="5.7"/>
    <d v="2012-12-04T00:00:00"/>
    <n v="235.59555495322297"/>
    <n v="10.16621569385388"/>
    <n v="52.6"/>
    <n v="17.399999999999999"/>
    <s v="SC"/>
    <n v="517.4"/>
    <m/>
    <m/>
    <m/>
    <m/>
    <m/>
    <m/>
    <m/>
    <m/>
  </r>
  <r>
    <n v="435"/>
    <x v="1"/>
    <x v="15"/>
    <n v="100"/>
    <n v="64.305000000000007"/>
    <d v="2011-09-27T00:00:00"/>
    <n v="43.26"/>
    <d v="2012-12-31T00:00:00"/>
    <n v="-31.483783653178861"/>
    <n v="-32.809915429955971"/>
    <n v="-2112.4499999999998"/>
    <n v="7.95"/>
    <s v="S"/>
    <n v="6438.45"/>
    <m/>
    <m/>
    <m/>
    <m/>
    <m/>
    <m/>
    <m/>
    <m/>
  </r>
  <r>
    <n v="466"/>
    <x v="1"/>
    <x v="16"/>
    <n v="200"/>
    <n v="1.3"/>
    <d v="2013-10-02T00:00:00"/>
    <n v="1.8"/>
    <d v="2013-10-18T00:00:00"/>
    <n v="582.29074336312533"/>
    <n v="29.078522768017208"/>
    <n v="81.099999999999994"/>
    <n v="18.899999999999999"/>
    <s v="SC"/>
    <n v="278.89999999999998"/>
    <m/>
    <m/>
    <m/>
    <m/>
    <m/>
    <m/>
    <m/>
    <m/>
  </r>
  <r>
    <n v="469"/>
    <x v="1"/>
    <x v="17"/>
    <n v="200"/>
    <n v="1.5"/>
    <d v="2013-10-22T00:00:00"/>
    <n v="3"/>
    <d v="2013-11-04T00:00:00"/>
    <n v="1774.6077664465311"/>
    <n v="88.146754468485426"/>
    <n v="281.10000000000002"/>
    <n v="18.899999999999999"/>
    <s v="SC"/>
    <n v="318.89999999999998"/>
    <m/>
    <m/>
    <m/>
    <m/>
    <m/>
    <m/>
    <m/>
    <m/>
  </r>
  <r>
    <n v="216"/>
    <x v="2"/>
    <x v="18"/>
    <n v="104"/>
    <n v="22"/>
    <d v="2011-10-03T00:00:00"/>
    <n v="24.07"/>
    <d v="2012-02-08T00:00:00"/>
    <n v="24.653232280616095"/>
    <n v="9.0302489165704856"/>
    <n v="207.33"/>
    <n v="7.95"/>
    <s v="S"/>
    <n v="2295.9499999999998"/>
    <m/>
    <m/>
    <m/>
    <m/>
    <m/>
    <m/>
    <m/>
    <m/>
  </r>
  <r>
    <n v="239"/>
    <x v="3"/>
    <x v="19"/>
    <n v="100"/>
    <n v="4.5"/>
    <d v="2012-02-23T00:00:00"/>
    <n v="5"/>
    <d v="2012-02-29T00:00:00"/>
    <n v="410.15461426439037"/>
    <n v="6.9747539580658886"/>
    <n v="32.6"/>
    <n v="17.399999999999999"/>
    <s v="BP"/>
    <n v="467.4"/>
    <m/>
    <m/>
    <m/>
    <m/>
    <m/>
    <m/>
    <m/>
    <m/>
  </r>
  <r>
    <n v="11"/>
    <x v="4"/>
    <x v="0"/>
    <n v="900"/>
    <n v="10.51"/>
    <d v="2009-10-01T00:00:00"/>
    <n v="20"/>
    <d v="2010-01-06T00:00:00"/>
    <n v="241.78991224499839"/>
    <n v="90.135154405589958"/>
    <n v="8533.0499999999993"/>
    <n v="7.95"/>
    <s v="S"/>
    <n v="9466.9500000000007"/>
    <m/>
    <m/>
    <m/>
    <m/>
    <m/>
    <m/>
    <m/>
    <m/>
  </r>
  <r>
    <n v="50"/>
    <x v="4"/>
    <x v="20"/>
    <n v="300"/>
    <n v="4.5699999999999998E-2"/>
    <d v="2010-11-22T00:00:00"/>
    <n v="0.46"/>
    <d v="2011-03-18T00:00:00"/>
    <n v="443.60611076976289"/>
    <n v="304.57343887423048"/>
    <n v="103.89"/>
    <n v="20.399999999999999"/>
    <s v="SC"/>
    <n v="34.11"/>
    <m/>
    <m/>
    <m/>
    <m/>
    <m/>
    <m/>
    <m/>
    <m/>
  </r>
  <r>
    <n v="70"/>
    <x v="4"/>
    <x v="21"/>
    <n v="300"/>
    <n v="0.02"/>
    <d v="2011-03-21T00:00:00"/>
    <n v="0.45"/>
    <d v="2011-06-18T00:00:00"/>
    <n v="669.26677575780673"/>
    <n v="411.36363636363632"/>
    <n v="108.6"/>
    <n v="20.399999999999999"/>
    <s v="SC"/>
    <n v="26.4"/>
    <m/>
    <m/>
    <m/>
    <m/>
    <m/>
    <m/>
    <m/>
    <m/>
  </r>
  <r>
    <n v="196"/>
    <x v="5"/>
    <x v="22"/>
    <n v="350"/>
    <n v="12.5"/>
    <d v="2010-01-26T00:00:00"/>
    <n v="0.25"/>
    <d v="2011-12-30T00:00:00"/>
    <n v="-203.20783104362363"/>
    <n v="-98.003627693676634"/>
    <n v="-4295.45"/>
    <n v="7.95"/>
    <s v="S"/>
    <n v="4382.95"/>
    <m/>
    <m/>
    <m/>
    <m/>
    <m/>
    <m/>
    <m/>
    <m/>
  </r>
  <r>
    <n v="149"/>
    <x v="6"/>
    <x v="23"/>
    <n v="200"/>
    <n v="1"/>
    <d v="2011-09-27T00:00:00"/>
    <n v="0.7"/>
    <d v="2011-11-17T00:00:00"/>
    <n v="-319.89214196200453"/>
    <n v="-36.043855641845603"/>
    <n v="-78.900000000000006"/>
    <n v="18.899999999999999"/>
    <s v="SC"/>
    <n v="218.9"/>
    <m/>
    <m/>
    <m/>
    <m/>
    <m/>
    <m/>
    <m/>
    <m/>
  </r>
  <r>
    <n v="173"/>
    <x v="6"/>
    <x v="24"/>
    <n v="1000"/>
    <n v="0.75"/>
    <d v="2011-11-23T00:00:00"/>
    <n v="1.25"/>
    <d v="2011-12-07T00:00:00"/>
    <n v="1226.5348665294059"/>
    <n v="60.071712127032903"/>
    <n v="469.1"/>
    <n v="30.9"/>
    <s v="BC"/>
    <n v="780.9"/>
    <m/>
    <m/>
    <m/>
    <m/>
    <m/>
    <m/>
    <m/>
    <m/>
  </r>
  <r>
    <n v="177"/>
    <x v="6"/>
    <x v="25"/>
    <n v="200"/>
    <n v="13.05"/>
    <d v="2011-09-23T00:00:00"/>
    <n v="10"/>
    <d v="2011-12-13T00:00:00"/>
    <n v="-121.32617492822052"/>
    <n v="-23.60434691266067"/>
    <n v="-617.95000000000005"/>
    <n v="7.95"/>
    <s v="S"/>
    <n v="2617.9499999999998"/>
    <m/>
    <m/>
    <m/>
    <m/>
    <m/>
    <m/>
    <m/>
    <m/>
  </r>
  <r>
    <n v="178"/>
    <x v="6"/>
    <x v="26"/>
    <n v="200"/>
    <n v="0"/>
    <d v="2011-12-01T00:00:00"/>
    <n v="5.5"/>
    <d v="2011-12-13T00:00:00"/>
    <n v="11011.963460595303"/>
    <n v="3635.1443123938889"/>
    <n v="1070.55"/>
    <n v="29.45"/>
    <s v="SCX"/>
    <n v="29.45"/>
    <m/>
    <m/>
    <m/>
    <m/>
    <m/>
    <m/>
    <m/>
    <m/>
  </r>
  <r>
    <n v="180"/>
    <x v="7"/>
    <x v="27"/>
    <n v="200"/>
    <n v="0.5"/>
    <d v="2011-09-19T00:00:00"/>
    <n v="2.75"/>
    <d v="2011-12-14T00:00:00"/>
    <n v="650.05459093415107"/>
    <n v="362.57359125315389"/>
    <n v="431.1"/>
    <n v="18.899999999999999"/>
    <s v="SC"/>
    <n v="118.9"/>
    <m/>
    <m/>
    <m/>
    <m/>
    <m/>
    <m/>
    <m/>
    <m/>
  </r>
  <r>
    <n v="280"/>
    <x v="7"/>
    <x v="28"/>
    <n v="200"/>
    <n v="8.1999999999999993"/>
    <d v="2012-01-11T00:00:00"/>
    <n v="7.5"/>
    <d v="2012-04-20T00:00:00"/>
    <n v="-37.122942184741078"/>
    <n v="-9.5786364458375957"/>
    <n v="-158.9"/>
    <n v="18.899999999999999"/>
    <s v="SC"/>
    <n v="1658.9"/>
    <m/>
    <m/>
    <m/>
    <m/>
    <m/>
    <m/>
    <m/>
    <m/>
  </r>
  <r>
    <n v="294"/>
    <x v="7"/>
    <x v="29"/>
    <n v="200"/>
    <n v="0.9"/>
    <d v="2012-04-25T00:00:00"/>
    <n v="3"/>
    <d v="2012-05-04T00:00:00"/>
    <n v="4477.8502923891137"/>
    <n v="201.65912518853696"/>
    <n v="401.1"/>
    <n v="18.899999999999999"/>
    <s v="SC"/>
    <n v="198.9"/>
    <m/>
    <m/>
    <m/>
    <m/>
    <m/>
    <m/>
    <m/>
    <m/>
  </r>
  <r>
    <n v="331"/>
    <x v="7"/>
    <x v="30"/>
    <n v="200"/>
    <n v="2"/>
    <d v="2012-06-11T00:00:00"/>
    <n v="2.5"/>
    <d v="2012-07-06T00:00:00"/>
    <n v="258.38477088503561"/>
    <n v="19.360229171640007"/>
    <n v="81.099999999999994"/>
    <n v="18.899999999999999"/>
    <s v="SC"/>
    <n v="418.9"/>
    <m/>
    <m/>
    <m/>
    <m/>
    <m/>
    <m/>
    <m/>
    <m/>
  </r>
  <r>
    <n v="381"/>
    <x v="7"/>
    <x v="31"/>
    <n v="200"/>
    <n v="6"/>
    <d v="2012-07-18T00:00:00"/>
    <n v="1.5"/>
    <d v="2012-10-10T00:00:00"/>
    <n v="-609.16832167504788"/>
    <n v="-75.387644597587993"/>
    <n v="-918.9"/>
    <n v="18.899999999999999"/>
    <s v="SC"/>
    <n v="1218.9000000000001"/>
    <m/>
    <m/>
    <m/>
    <m/>
    <m/>
    <m/>
    <m/>
    <m/>
  </r>
  <r>
    <n v="389"/>
    <x v="7"/>
    <x v="32"/>
    <n v="200"/>
    <n v="2.2000000000000002"/>
    <d v="2012-10-11T00:00:00"/>
    <n v="3.5"/>
    <d v="2012-10-19T00:00:00"/>
    <n v="1926.5065622444392"/>
    <n v="52.538679450860741"/>
    <n v="241.1"/>
    <n v="18.899999999999999"/>
    <s v="SC"/>
    <n v="458.9"/>
    <m/>
    <m/>
    <m/>
    <m/>
    <m/>
    <m/>
    <m/>
    <m/>
  </r>
  <r>
    <n v="404"/>
    <x v="7"/>
    <x v="33"/>
    <n v="200"/>
    <n v="0.1"/>
    <d v="2012-11-05T00:00:00"/>
    <n v="1.2"/>
    <d v="2012-11-16T00:00:00"/>
    <n v="6037.9118685629137"/>
    <n v="516.96658097686384"/>
    <n v="201.1"/>
    <n v="18.899999999999999"/>
    <s v="SC"/>
    <n v="38.9"/>
    <m/>
    <m/>
    <m/>
    <m/>
    <m/>
    <m/>
    <m/>
    <m/>
  </r>
  <r>
    <n v="444"/>
    <x v="7"/>
    <x v="34"/>
    <n v="200"/>
    <n v="19.5"/>
    <d v="2011-09-01T00:00:00"/>
    <n v="19"/>
    <d v="2013-01-20T00:00:00"/>
    <n v="-2.0166338620978475"/>
    <n v="-2.7623178392763545"/>
    <n v="-107.95"/>
    <n v="7.95"/>
    <s v="S"/>
    <n v="3907.95"/>
    <m/>
    <m/>
    <m/>
    <m/>
    <m/>
    <m/>
    <m/>
    <m/>
  </r>
  <r>
    <n v="447"/>
    <x v="7"/>
    <x v="35"/>
    <n v="200"/>
    <n v="0"/>
    <d v="2012-12-04T00:00:00"/>
    <n v="2"/>
    <d v="2013-01-20T00:00:00"/>
    <n v="2025.9601755506192"/>
    <n v="1258.2342954159592"/>
    <n v="370.55"/>
    <n v="29.45"/>
    <s v="SCX"/>
    <n v="29.45"/>
    <m/>
    <m/>
    <m/>
    <m/>
    <m/>
    <m/>
    <m/>
    <m/>
  </r>
  <r>
    <n v="48"/>
    <x v="8"/>
    <x v="36"/>
    <n v="900"/>
    <n v="0"/>
    <d v="2011-01-05T00:00:00"/>
    <n v="0.25"/>
    <d v="2011-03-18T00:00:00"/>
    <n v="1402.552551511551"/>
    <n v="1430.6122448979593"/>
    <n v="210.3"/>
    <n v="14.7"/>
    <s v="SCZ"/>
    <n v="14.7"/>
    <m/>
    <m/>
    <m/>
    <m/>
    <m/>
    <m/>
    <m/>
    <m/>
  </r>
  <r>
    <n v="55"/>
    <x v="8"/>
    <x v="37"/>
    <n v="900"/>
    <n v="0"/>
    <d v="2010-11-12T00:00:00"/>
    <n v="0.1"/>
    <d v="2010-12-17T00:00:00"/>
    <n v="1889.6176983975276"/>
    <n v="512.24489795918373"/>
    <n v="75.3"/>
    <n v="14.7"/>
    <s v="SCZ"/>
    <n v="14.7"/>
    <m/>
    <m/>
    <m/>
    <m/>
    <m/>
    <m/>
    <m/>
    <m/>
  </r>
  <r>
    <n v="56"/>
    <x v="8"/>
    <x v="38"/>
    <n v="700"/>
    <n v="0"/>
    <d v="2011-04-21T00:00:00"/>
    <n v="3.1"/>
    <d v="2011-05-01T00:00:00"/>
    <n v="15256.753882734029"/>
    <n v="6436.144578313254"/>
    <n v="2136.8000000000002"/>
    <n v="33.200000000000003"/>
    <s v="SCX"/>
    <n v="33.200000000000003"/>
    <m/>
    <m/>
    <m/>
    <m/>
    <m/>
    <m/>
    <m/>
    <m/>
  </r>
  <r>
    <n v="57"/>
    <x v="8"/>
    <x v="0"/>
    <n v="700"/>
    <n v="2.5"/>
    <d v="2010-05-21T00:00:00"/>
    <n v="1"/>
    <d v="2011-05-01T00:00:00"/>
    <n v="-97.420436233650435"/>
    <n v="-60.180892516852012"/>
    <n v="-1057.95"/>
    <n v="7.95"/>
    <s v="S"/>
    <n v="1757.95"/>
    <m/>
    <m/>
    <m/>
    <m/>
    <m/>
    <m/>
    <m/>
    <m/>
  </r>
  <r>
    <n v="72"/>
    <x v="8"/>
    <x v="38"/>
    <n v="200"/>
    <n v="0"/>
    <d v="2011-04-21T00:00:00"/>
    <n v="3.1"/>
    <d v="2011-06-18T00:00:00"/>
    <n v="1917.524710859763"/>
    <n v="2005.2631578947369"/>
    <n v="590.54999999999995"/>
    <n v="29.45"/>
    <s v="SCX"/>
    <n v="29.45"/>
    <m/>
    <m/>
    <m/>
    <m/>
    <m/>
    <m/>
    <m/>
    <m/>
  </r>
  <r>
    <n v="35"/>
    <x v="9"/>
    <x v="0"/>
    <n v="150"/>
    <n v="15.3"/>
    <d v="2009-12-15T00:00:00"/>
    <n v="18.2"/>
    <d v="2010-04-05T00:00:00"/>
    <n v="56.445822984714013"/>
    <n v="18.54360711261641"/>
    <n v="427.05"/>
    <n v="7.95"/>
    <s v="S"/>
    <n v="2302.9499999999998"/>
    <m/>
    <m/>
    <m/>
    <m/>
    <m/>
    <m/>
    <m/>
    <m/>
  </r>
  <r>
    <n v="131"/>
    <x v="9"/>
    <x v="39"/>
    <n v="700"/>
    <n v="0"/>
    <d v="2011-10-06T00:00:00"/>
    <n v="0.14000000000000001"/>
    <d v="2011-10-22T00:00:00"/>
    <n v="4573.3374182097505"/>
    <n v="642.42424242424249"/>
    <n v="84.8"/>
    <n v="13.2"/>
    <s v="SCZ"/>
    <n v="13.2"/>
    <m/>
    <m/>
    <m/>
    <m/>
    <m/>
    <m/>
    <m/>
    <m/>
  </r>
  <r>
    <n v="165"/>
    <x v="9"/>
    <x v="40"/>
    <n v="700"/>
    <n v="0.2"/>
    <d v="2011-10-27T00:00:00"/>
    <n v="0.94"/>
    <d v="2011-11-22T00:00:00"/>
    <n v="1930.0222964324855"/>
    <n v="295.43269230769226"/>
    <n v="491.6"/>
    <n v="26.4"/>
    <s v="SC"/>
    <n v="166.4"/>
    <m/>
    <m/>
    <m/>
    <m/>
    <m/>
    <m/>
    <m/>
    <m/>
  </r>
  <r>
    <n v="179"/>
    <x v="9"/>
    <x v="41"/>
    <n v="700"/>
    <n v="1.4"/>
    <d v="2011-11-30T00:00:00"/>
    <n v="1.35"/>
    <d v="2011-12-13T00:00:00"/>
    <n v="-176.74411411644726"/>
    <n v="-6.1009538950715365"/>
    <n v="-61.4"/>
    <n v="26.4"/>
    <s v="SC"/>
    <n v="1006.4"/>
    <m/>
    <m/>
    <m/>
    <m/>
    <m/>
    <m/>
    <m/>
    <m/>
  </r>
  <r>
    <n v="223"/>
    <x v="9"/>
    <x v="42"/>
    <n v="700"/>
    <n v="7.5960999999999999"/>
    <d v="2011-08-24T00:00:00"/>
    <n v="4"/>
    <d v="2012-02-17T00:00:00"/>
    <n v="-132.56193896154684"/>
    <n v="-47.420012694311225"/>
    <n v="-2525.2199999999998"/>
    <n v="7.95"/>
    <s v="S"/>
    <n v="5325.22"/>
    <m/>
    <m/>
    <m/>
    <m/>
    <m/>
    <m/>
    <m/>
    <m/>
  </r>
  <r>
    <n v="230"/>
    <x v="9"/>
    <x v="43"/>
    <n v="700"/>
    <n v="0"/>
    <d v="2011-12-22T00:00:00"/>
    <n v="1.5"/>
    <d v="2012-02-17T00:00:00"/>
    <n v="2211.7690912958442"/>
    <n v="3062.6506024096389"/>
    <n v="1016.8"/>
    <n v="33.200000000000003"/>
    <s v="SCX"/>
    <n v="33.200000000000003"/>
    <m/>
    <m/>
    <m/>
    <m/>
    <m/>
    <m/>
    <m/>
    <m/>
  </r>
  <r>
    <n v="277"/>
    <x v="9"/>
    <x v="44"/>
    <n v="100"/>
    <n v="2.5"/>
    <d v="2012-01-03T00:00:00"/>
    <n v="0.5"/>
    <d v="2012-04-20T00:00:00"/>
    <n v="-571.96614076868173"/>
    <n v="-81.301421091997014"/>
    <n v="-217.4"/>
    <n v="17.399999999999999"/>
    <s v="SC"/>
    <n v="267.39999999999998"/>
    <m/>
    <m/>
    <m/>
    <m/>
    <m/>
    <m/>
    <m/>
    <m/>
  </r>
  <r>
    <n v="341"/>
    <x v="9"/>
    <x v="45"/>
    <n v="200"/>
    <n v="1.4"/>
    <d v="2012-05-29T00:00:00"/>
    <n v="1.5"/>
    <d v="2012-07-19T00:00:00"/>
    <n v="2.6290058013779301"/>
    <n v="0.36801605888257349"/>
    <n v="1.1000000000000001"/>
    <n v="18.899999999999999"/>
    <s v="SC"/>
    <n v="298.89999999999998"/>
    <m/>
    <m/>
    <m/>
    <m/>
    <m/>
    <m/>
    <m/>
    <m/>
  </r>
  <r>
    <n v="353"/>
    <x v="9"/>
    <x v="45"/>
    <n v="100"/>
    <n v="1.1499999999999999"/>
    <d v="2012-05-29T00:00:00"/>
    <n v="1.5"/>
    <d v="2012-08-02T00:00:00"/>
    <n v="70.084296102418563"/>
    <n v="13.29305135951663"/>
    <n v="17.600000000000001"/>
    <n v="17.399999999999999"/>
    <s v="SC"/>
    <n v="132.4"/>
    <m/>
    <m/>
    <m/>
    <m/>
    <m/>
    <m/>
    <m/>
    <m/>
  </r>
  <r>
    <n v="390"/>
    <x v="9"/>
    <x v="46"/>
    <n v="200"/>
    <n v="2.41"/>
    <d v="2012-08-03T00:00:00"/>
    <n v="0.75"/>
    <d v="2012-10-19T00:00:00"/>
    <n v="-571.56686102281833"/>
    <n v="-70.053902974645638"/>
    <n v="-350.9"/>
    <n v="18.899999999999999"/>
    <s v="SC"/>
    <n v="500.9"/>
    <m/>
    <m/>
    <m/>
    <m/>
    <m/>
    <m/>
    <m/>
    <m/>
  </r>
  <r>
    <n v="413"/>
    <x v="9"/>
    <x v="42"/>
    <n v="2"/>
    <n v="7.6"/>
    <d v="2011-08-24T00:00:00"/>
    <n v="9.5"/>
    <d v="2012-11-20T00:00:00"/>
    <n v="-15.882790197911438"/>
    <n v="-17.926565874730017"/>
    <n v="-4.1500000000000004"/>
    <n v="7.95"/>
    <s v="S"/>
    <n v="23.15"/>
    <m/>
    <m/>
    <m/>
    <m/>
    <m/>
    <m/>
    <m/>
    <m/>
  </r>
  <r>
    <n v="421"/>
    <x v="9"/>
    <x v="47"/>
    <n v="100"/>
    <n v="0"/>
    <d v="2012-10-31T00:00:00"/>
    <n v="0.6"/>
    <d v="2012-12-21T00:00:00"/>
    <n v="527.78101059143489"/>
    <n v="109.05923344947736"/>
    <n v="31.3"/>
    <n v="28.7"/>
    <s v="SCX"/>
    <n v="28.7"/>
    <m/>
    <m/>
    <m/>
    <m/>
    <m/>
    <m/>
    <m/>
    <m/>
  </r>
  <r>
    <n v="422"/>
    <x v="9"/>
    <x v="47"/>
    <n v="100"/>
    <n v="2.25"/>
    <d v="2012-10-31T00:00:00"/>
    <n v="0.6"/>
    <d v="2012-12-21T00:00:00"/>
    <n v="-999.27316190228726"/>
    <n v="-75.247524752475243"/>
    <n v="-182.4"/>
    <n v="17.399999999999999"/>
    <s v="SC"/>
    <n v="242.4"/>
    <m/>
    <m/>
    <m/>
    <m/>
    <m/>
    <m/>
    <m/>
    <m/>
  </r>
  <r>
    <n v="423"/>
    <x v="9"/>
    <x v="42"/>
    <n v="100"/>
    <n v="15.3"/>
    <d v="2009-12-15T00:00:00"/>
    <n v="9"/>
    <d v="2012-12-22T00:00:00"/>
    <n v="-17.73082229445723"/>
    <n v="-41.480542280308207"/>
    <n v="-637.95000000000005"/>
    <n v="7.95"/>
    <s v="S"/>
    <n v="1537.95"/>
    <m/>
    <m/>
    <m/>
    <m/>
    <m/>
    <m/>
    <m/>
    <m/>
  </r>
  <r>
    <n v="448"/>
    <x v="9"/>
    <x v="42"/>
    <n v="75"/>
    <n v="15.3"/>
    <d v="2009-12-15T00:00:00"/>
    <n v="10"/>
    <d v="2013-02-15T00:00:00"/>
    <n v="-13.622000180648174"/>
    <n v="-35.090224587822924"/>
    <n v="-405.45"/>
    <n v="7.95"/>
    <s v="S"/>
    <n v="1155.45"/>
    <m/>
    <m/>
    <m/>
    <m/>
    <m/>
    <m/>
    <m/>
    <m/>
  </r>
  <r>
    <n v="450"/>
    <x v="9"/>
    <x v="42"/>
    <n v="25"/>
    <n v="8"/>
    <d v="2012-05-03T00:00:00"/>
    <n v="10"/>
    <d v="2013-02-15T00:00:00"/>
    <n v="23.340134326654141"/>
    <n v="20.221207020918495"/>
    <n v="42.05"/>
    <n v="7.95"/>
    <s v="S"/>
    <n v="207.95"/>
    <m/>
    <m/>
    <m/>
    <m/>
    <m/>
    <m/>
    <m/>
    <m/>
  </r>
  <r>
    <n v="452"/>
    <x v="9"/>
    <x v="48"/>
    <n v="100"/>
    <n v="0"/>
    <d v="2012-12-27T00:00:00"/>
    <n v="1.5"/>
    <d v="2013-02-15T00:00:00"/>
    <n v="1572.5405141493138"/>
    <n v="762.06896551724139"/>
    <n v="132.6"/>
    <n v="17.399999999999999"/>
    <s v="SC"/>
    <n v="17.399999999999999"/>
    <m/>
    <m/>
    <m/>
    <m/>
    <m/>
    <m/>
    <m/>
    <m/>
  </r>
  <r>
    <n v="138"/>
    <x v="10"/>
    <x v="49"/>
    <n v="5000"/>
    <n v="0.1"/>
    <d v="2011-09-07T00:00:00"/>
    <n v="1E-3"/>
    <d v="2011-10-04T00:00:00"/>
    <n v="-6343.1230696575121"/>
    <n v="-99.083325694380804"/>
    <n v="-540.45000000000005"/>
    <n v="45.45"/>
    <s v="BCZ"/>
    <n v="545.45000000000005"/>
    <m/>
    <m/>
    <m/>
    <m/>
    <m/>
    <m/>
    <m/>
    <m/>
  </r>
  <r>
    <n v="455"/>
    <x v="11"/>
    <x v="50"/>
    <n v="50"/>
    <n v="67.069999999999993"/>
    <d v="2009-09-29T00:00:00"/>
    <n v="13"/>
    <d v="2013-03-19T00:00:00"/>
    <n v="-47.336361545209428"/>
    <n v="-80.663106695027437"/>
    <n v="-2711.45"/>
    <n v="7.95"/>
    <s v="S"/>
    <n v="3361.45"/>
    <m/>
    <m/>
    <m/>
    <m/>
    <m/>
    <m/>
    <m/>
    <m/>
  </r>
  <r>
    <n v="456"/>
    <x v="11"/>
    <x v="50"/>
    <n v="50"/>
    <n v="23.5"/>
    <d v="2011-09-15T00:00:00"/>
    <n v="13"/>
    <d v="2013-03-19T00:00:00"/>
    <n v="-39.666042775053427"/>
    <n v="-45.052622680586666"/>
    <n v="-532.95000000000005"/>
    <n v="7.95"/>
    <s v="S"/>
    <n v="1182.95"/>
    <m/>
    <m/>
    <m/>
    <m/>
    <m/>
    <m/>
    <m/>
    <m/>
  </r>
  <r>
    <n v="457"/>
    <x v="11"/>
    <x v="51"/>
    <n v="100"/>
    <n v="0"/>
    <d v="2013-03-12T00:00:00"/>
    <n v="1.7"/>
    <d v="2013-03-19T00:00:00"/>
    <n v="9275.6997101987217"/>
    <n v="492.33449477351922"/>
    <n v="141.30000000000001"/>
    <n v="28.7"/>
    <s v="SCX"/>
    <n v="28.7"/>
    <m/>
    <m/>
    <m/>
    <m/>
    <m/>
    <m/>
    <m/>
    <m/>
  </r>
  <r>
    <n v="314"/>
    <x v="12"/>
    <x v="52"/>
    <n v="500"/>
    <n v="0.05"/>
    <d v="2012-01-03T00:00:00"/>
    <n v="0.65"/>
    <d v="2012-06-22T00:00:00"/>
    <n v="408.86985855388838"/>
    <n v="571.48760330578511"/>
    <n v="276.60000000000002"/>
    <n v="23.4"/>
    <s v="SC"/>
    <n v="48.4"/>
    <m/>
    <m/>
    <m/>
    <m/>
    <m/>
    <m/>
    <m/>
    <m/>
  </r>
  <r>
    <n v="442"/>
    <x v="12"/>
    <x v="53"/>
    <n v="517"/>
    <n v="2.915"/>
    <d v="2011-08-30T00:00:00"/>
    <n v="1.95"/>
    <d v="2013-01-04T00:00:00"/>
    <n v="-30.155202126196706"/>
    <n v="-33.455665162821248"/>
    <n v="-506.85500000000002"/>
    <n v="7.95"/>
    <s v="S"/>
    <n v="1515.0050000000001"/>
    <m/>
    <m/>
    <m/>
    <m/>
    <m/>
    <m/>
    <m/>
    <m/>
  </r>
  <r>
    <n v="147"/>
    <x v="13"/>
    <x v="54"/>
    <n v="500"/>
    <n v="0.8"/>
    <d v="2011-10-13T00:00:00"/>
    <n v="1.1000000000000001"/>
    <d v="2011-11-10T00:00:00"/>
    <n v="341.01548438178378"/>
    <n v="29.900803023145968"/>
    <n v="126.6"/>
    <n v="23.4"/>
    <s v="SC"/>
    <n v="423.4"/>
    <m/>
    <m/>
    <m/>
    <m/>
    <m/>
    <m/>
    <m/>
    <m/>
  </r>
  <r>
    <n v="39"/>
    <x v="14"/>
    <x v="0"/>
    <n v="800"/>
    <n v="12.04"/>
    <d v="2009-10-02T00:00:00"/>
    <n v="15"/>
    <d v="2011-04-15T00:00:00"/>
    <n v="14.273502800689466"/>
    <n v="24.481973454219176"/>
    <n v="2360.0500000000002"/>
    <n v="7.95"/>
    <s v="S"/>
    <n v="9639.9500000000007"/>
    <m/>
    <m/>
    <m/>
    <m/>
    <m/>
    <m/>
    <m/>
    <m/>
  </r>
  <r>
    <n v="71"/>
    <x v="15"/>
    <x v="55"/>
    <n v="900"/>
    <n v="0.02"/>
    <d v="2011-01-06T00:00:00"/>
    <n v="0.4"/>
    <d v="2011-06-18T00:00:00"/>
    <n v="456.80917160705587"/>
    <n v="659.49367088607607"/>
    <n v="312.60000000000002"/>
    <n v="29.4"/>
    <s v="SC"/>
    <n v="47.4"/>
    <m/>
    <m/>
    <m/>
    <m/>
    <m/>
    <m/>
    <m/>
    <m/>
  </r>
  <r>
    <n v="98"/>
    <x v="15"/>
    <x v="56"/>
    <n v="900"/>
    <n v="0"/>
    <d v="2011-06-27T00:00:00"/>
    <n v="0.65"/>
    <d v="2011-08-19T00:00:00"/>
    <n v="2536.9320547324819"/>
    <n v="3879.5918367346949"/>
    <n v="570.29999999999995"/>
    <n v="14.7"/>
    <s v="SCZ"/>
    <n v="14.7"/>
    <m/>
    <m/>
    <m/>
    <m/>
    <m/>
    <m/>
    <m/>
    <m/>
  </r>
  <r>
    <n v="105"/>
    <x v="15"/>
    <x v="0"/>
    <n v="900"/>
    <n v="5.5"/>
    <d v="2010-05-07T00:00:00"/>
    <n v="3"/>
    <d v="2011-09-16T00:00:00"/>
    <n v="-44.632859191489899"/>
    <n v="-45.54200828971652"/>
    <n v="-2257.9499999999998"/>
    <n v="7.95"/>
    <s v="S"/>
    <n v="4957.95"/>
    <m/>
    <m/>
    <m/>
    <m/>
    <m/>
    <m/>
    <m/>
    <m/>
  </r>
  <r>
    <n v="106"/>
    <x v="15"/>
    <x v="57"/>
    <n v="900"/>
    <n v="0"/>
    <d v="2011-08-29T00:00:00"/>
    <n v="0.4"/>
    <d v="2011-09-16T00:00:00"/>
    <n v="4743.7110318973891"/>
    <n v="937.46397694524524"/>
    <n v="325.3"/>
    <n v="34.700000000000003"/>
    <s v="SCX"/>
    <n v="34.700000000000003"/>
    <m/>
    <m/>
    <m/>
    <m/>
    <m/>
    <m/>
    <m/>
    <m/>
  </r>
  <r>
    <n v="458"/>
    <x v="16"/>
    <x v="58"/>
    <n v="100"/>
    <n v="3"/>
    <d v="2012-11-30T00:00:00"/>
    <n v="0.01"/>
    <d v="2013-03-16T00:00:00"/>
    <n v="-1992.680976190916"/>
    <n v="-99.676060900550723"/>
    <n v="-307.7"/>
    <n v="8.6999999999999993"/>
    <s v="BPZ"/>
    <n v="308.7"/>
    <m/>
    <m/>
    <m/>
    <m/>
    <m/>
    <m/>
    <m/>
    <m/>
  </r>
  <r>
    <n v="118"/>
    <x v="17"/>
    <x v="59"/>
    <n v="500"/>
    <n v="2.5"/>
    <d v="2011-08-31T00:00:00"/>
    <n v="2"/>
    <d v="2011-10-19T00:00:00"/>
    <n v="-180.03475171283191"/>
    <n v="-21.470080100518302"/>
    <n v="-273.39999999999998"/>
    <n v="23.4"/>
    <s v="SC"/>
    <n v="1273.4000000000001"/>
    <m/>
    <m/>
    <m/>
    <m/>
    <m/>
    <m/>
    <m/>
    <m/>
  </r>
  <r>
    <n v="156"/>
    <x v="17"/>
    <x v="60"/>
    <n v="500"/>
    <n v="0"/>
    <d v="2011-10-21T00:00:00"/>
    <n v="0.8"/>
    <d v="2011-11-19T00:00:00"/>
    <n v="4445.2918359864107"/>
    <n v="3318.8034188034198"/>
    <n v="388.3"/>
    <n v="11.7"/>
    <s v="SCZ"/>
    <n v="11.7"/>
    <m/>
    <m/>
    <m/>
    <m/>
    <m/>
    <m/>
    <m/>
    <m/>
  </r>
  <r>
    <n v="244"/>
    <x v="17"/>
    <x v="61"/>
    <n v="500"/>
    <n v="0.45"/>
    <d v="2011-11-30T00:00:00"/>
    <n v="1.5"/>
    <d v="2012-03-06T00:00:00"/>
    <n v="415.81133258961535"/>
    <n v="201.93236714975845"/>
    <n v="501.6"/>
    <n v="23.4"/>
    <s v="SC"/>
    <n v="248.4"/>
    <m/>
    <m/>
    <m/>
    <m/>
    <m/>
    <m/>
    <m/>
    <m/>
  </r>
  <r>
    <n v="272"/>
    <x v="17"/>
    <x v="62"/>
    <n v="500"/>
    <n v="0.4"/>
    <d v="2012-03-15T00:00:00"/>
    <n v="1.2"/>
    <d v="2012-04-10T00:00:00"/>
    <n v="1386.9519443541606"/>
    <n v="168.57654431512978"/>
    <n v="376.6"/>
    <n v="23.4"/>
    <s v="SC"/>
    <n v="223.4"/>
    <m/>
    <m/>
    <m/>
    <m/>
    <m/>
    <m/>
    <m/>
    <m/>
  </r>
  <r>
    <n v="343"/>
    <x v="17"/>
    <x v="63"/>
    <n v="500"/>
    <n v="9.25"/>
    <d v="2011-08-03T00:00:00"/>
    <n v="5"/>
    <d v="2012-07-20T00:00:00"/>
    <n v="-63.968643483227936"/>
    <n v="-46.038701043611525"/>
    <n v="-2132.9499999999998"/>
    <n v="7.95"/>
    <s v="S"/>
    <n v="4632.95"/>
    <m/>
    <m/>
    <m/>
    <m/>
    <m/>
    <m/>
    <m/>
    <m/>
  </r>
  <r>
    <n v="344"/>
    <x v="17"/>
    <x v="64"/>
    <n v="500"/>
    <n v="0"/>
    <d v="2012-06-13T00:00:00"/>
    <n v="0.4"/>
    <d v="2012-07-20T00:00:00"/>
    <n v="1817.1087845071695"/>
    <n v="530.91482649842283"/>
    <n v="168.3"/>
    <n v="31.7"/>
    <s v="SCX"/>
    <n v="31.7"/>
    <m/>
    <m/>
    <m/>
    <m/>
    <m/>
    <m/>
    <m/>
    <m/>
  </r>
  <r>
    <n v="124"/>
    <x v="18"/>
    <x v="65"/>
    <n v="400"/>
    <n v="0"/>
    <d v="2011-05-31T00:00:00"/>
    <n v="0.4"/>
    <d v="2011-10-22T00:00:00"/>
    <n v="679.77051460036864"/>
    <n v="1361.1872146118724"/>
    <n v="149.05000000000001"/>
    <n v="10.95"/>
    <s v="SCZ"/>
    <n v="10.95"/>
    <m/>
    <m/>
    <m/>
    <m/>
    <m/>
    <m/>
    <m/>
    <m/>
  </r>
  <r>
    <n v="436"/>
    <x v="18"/>
    <x v="66"/>
    <n v="900"/>
    <n v="2"/>
    <d v="2010-05-17T00:00:00"/>
    <n v="0.3"/>
    <d v="2012-12-31T00:00:00"/>
    <n v="-72.373026928779154"/>
    <n v="-85.065958682485686"/>
    <n v="-1537.95"/>
    <n v="7.95"/>
    <s v="S"/>
    <n v="1807.95"/>
    <m/>
    <m/>
    <m/>
    <m/>
    <m/>
    <m/>
    <m/>
    <m/>
  </r>
  <r>
    <n v="9"/>
    <x v="19"/>
    <x v="0"/>
    <n v="900"/>
    <n v="4.95"/>
    <d v="2009-10-02T00:00:00"/>
    <n v="5.39"/>
    <d v="2009-11-19T00:00:00"/>
    <n v="63.39965358418705"/>
    <n v="8.6949215205189265"/>
    <n v="388.05"/>
    <n v="7.95"/>
    <s v="S"/>
    <n v="4462.95"/>
    <m/>
    <m/>
    <m/>
    <m/>
    <m/>
    <m/>
    <m/>
    <m/>
  </r>
  <r>
    <n v="125"/>
    <x v="20"/>
    <x v="67"/>
    <n v="800"/>
    <n v="0"/>
    <d v="2011-06-10T00:00:00"/>
    <n v="0.2"/>
    <d v="2011-10-22T00:00:00"/>
    <n v="664.54359853936944"/>
    <n v="1046.9534050179211"/>
    <n v="146.05000000000001"/>
    <n v="13.95"/>
    <s v="SCZ"/>
    <n v="13.95"/>
    <m/>
    <m/>
    <m/>
    <m/>
    <m/>
    <m/>
    <m/>
    <m/>
  </r>
  <r>
    <n v="194"/>
    <x v="20"/>
    <x v="68"/>
    <n v="800"/>
    <n v="6"/>
    <d v="2010-01-21T00:00:00"/>
    <n v="0.65"/>
    <d v="2011-12-29T00:00:00"/>
    <n v="-114.827723029227"/>
    <n v="-89.184579706527714"/>
    <n v="-4287.95"/>
    <n v="7.95"/>
    <s v="S"/>
    <n v="4807.95"/>
    <m/>
    <m/>
    <m/>
    <m/>
    <m/>
    <m/>
    <m/>
    <m/>
  </r>
  <r>
    <n v="284"/>
    <x v="21"/>
    <x v="69"/>
    <n v="100"/>
    <n v="3.25"/>
    <d v="2012-02-23T00:00:00"/>
    <n v="3.9"/>
    <d v="2012-04-23T00:00:00"/>
    <n v="80.527101055048036"/>
    <n v="13.901869158878505"/>
    <n v="47.6"/>
    <n v="17.399999999999999"/>
    <s v="BP"/>
    <n v="342.4"/>
    <m/>
    <m/>
    <m/>
    <m/>
    <m/>
    <m/>
    <m/>
    <m/>
  </r>
  <r>
    <n v="434"/>
    <x v="22"/>
    <x v="70"/>
    <n v="2000"/>
    <n v="1.8"/>
    <d v="2011-03-21T00:00:00"/>
    <n v="0.4"/>
    <d v="2012-12-31T00:00:00"/>
    <n v="-84.453671704114328"/>
    <n v="-77.826743718732246"/>
    <n v="-2807.95"/>
    <n v="7.95"/>
    <s v="S"/>
    <n v="3607.95"/>
    <m/>
    <m/>
    <m/>
    <m/>
    <m/>
    <m/>
    <m/>
    <m/>
  </r>
  <r>
    <n v="24"/>
    <x v="23"/>
    <x v="0"/>
    <n v="500"/>
    <n v="13.5"/>
    <d v="2010-05-07T00:00:00"/>
    <n v="14"/>
    <d v="2010-09-29T00:00:00"/>
    <n v="8.8583132356351797"/>
    <n v="3.5817074704607146"/>
    <n v="242.05"/>
    <n v="7.95"/>
    <s v="S"/>
    <n v="6757.95"/>
    <m/>
    <m/>
    <m/>
    <m/>
    <m/>
    <m/>
    <m/>
    <m/>
  </r>
  <r>
    <n v="121"/>
    <x v="24"/>
    <x v="71"/>
    <n v="100"/>
    <n v="32.89"/>
    <d v="2011-09-23T00:00:00"/>
    <n v="23"/>
    <d v="2011-10-22T00:00:00"/>
    <n v="-453.21505739400948"/>
    <n v="-30.238553814889528"/>
    <n v="-996.95"/>
    <n v="7.95"/>
    <s v="S"/>
    <n v="3296.95"/>
    <m/>
    <m/>
    <m/>
    <m/>
    <m/>
    <m/>
    <m/>
    <m/>
  </r>
  <r>
    <n v="133"/>
    <x v="24"/>
    <x v="72"/>
    <n v="100"/>
    <n v="0"/>
    <d v="2011-10-12T00:00:00"/>
    <n v="11.7"/>
    <d v="2011-10-22T00:00:00"/>
    <n v="13533.695953345728"/>
    <n v="3976.655052264809"/>
    <n v="1141.3"/>
    <n v="28.7"/>
    <s v="SCX"/>
    <n v="28.7"/>
    <m/>
    <m/>
    <m/>
    <m/>
    <m/>
    <m/>
    <m/>
    <m/>
  </r>
  <r>
    <n v="470"/>
    <x v="24"/>
    <x v="73"/>
    <n v="200"/>
    <n v="0.35"/>
    <d v="2013-10-11T00:00:00"/>
    <n v="1.65"/>
    <d v="2013-11-07T00:00:00"/>
    <n v="1773.0625439197909"/>
    <n v="271.20359955005625"/>
    <n v="241.1"/>
    <n v="18.899999999999999"/>
    <s v="SC"/>
    <n v="88.9"/>
    <m/>
    <m/>
    <m/>
    <m/>
    <m/>
    <m/>
    <m/>
    <m/>
  </r>
  <r>
    <n v="503"/>
    <x v="24"/>
    <x v="71"/>
    <n v="200"/>
    <n v="32.8797"/>
    <d v="2013-10-10T00:00:00"/>
    <n v="34"/>
    <d v="2014-06-05T00:00:00"/>
    <n v="4.953089278256221"/>
    <n v="3.2824059940248165"/>
    <n v="216.11"/>
    <n v="7.95"/>
    <s v="S"/>
    <n v="6583.89"/>
    <m/>
    <m/>
    <m/>
    <m/>
    <m/>
    <m/>
    <m/>
    <m/>
  </r>
  <r>
    <n v="504"/>
    <x v="24"/>
    <x v="74"/>
    <n v="200"/>
    <n v="0"/>
    <d v="2014-05-06T00:00:00"/>
    <n v="1.2"/>
    <d v="2014-06-05T00:00:00"/>
    <n v="3092.1303515529462"/>
    <n v="1169.8412698412701"/>
    <n v="221.1"/>
    <n v="18.899999999999999"/>
    <s v="SC"/>
    <n v="18.899999999999999"/>
    <m/>
    <m/>
    <m/>
    <m/>
    <m/>
    <m/>
    <m/>
    <m/>
  </r>
  <r>
    <n v="215"/>
    <x v="25"/>
    <x v="75"/>
    <n v="115"/>
    <n v="2.84"/>
    <d v="2009-12-17T00:00:00"/>
    <n v="1.1000000000000001"/>
    <d v="2012-02-03T00:00:00"/>
    <n v="-45.627066006086963"/>
    <n v="-62.188013749813173"/>
    <n v="-208.05"/>
    <n v="7.95"/>
    <s v="S"/>
    <n v="334.55"/>
    <m/>
    <m/>
    <m/>
    <m/>
    <m/>
    <m/>
    <m/>
    <m/>
  </r>
  <r>
    <n v="334"/>
    <x v="26"/>
    <x v="76"/>
    <n v="200"/>
    <n v="26"/>
    <d v="2012-05-30T00:00:00"/>
    <n v="25"/>
    <d v="2012-07-13T00:00:00"/>
    <n v="-33.802643207385081"/>
    <n v="-3.992933879933569"/>
    <n v="-207.95"/>
    <n v="7.95"/>
    <s v="S"/>
    <n v="5207.95"/>
    <m/>
    <m/>
    <m/>
    <m/>
    <m/>
    <m/>
    <m/>
    <m/>
  </r>
  <r>
    <n v="336"/>
    <x v="26"/>
    <x v="77"/>
    <n v="200"/>
    <n v="0"/>
    <d v="2012-06-08T00:00:00"/>
    <n v="1.6"/>
    <d v="2012-07-13T00:00:00"/>
    <n v="2487.8682465117272"/>
    <n v="986.58743633276765"/>
    <n v="290.55"/>
    <n v="29.45"/>
    <s v="SCX"/>
    <n v="29.45"/>
    <m/>
    <m/>
    <m/>
    <m/>
    <m/>
    <m/>
    <m/>
    <m/>
  </r>
  <r>
    <n v="188"/>
    <x v="27"/>
    <x v="78"/>
    <n v="100"/>
    <n v="0"/>
    <d v="2011-11-28T00:00:00"/>
    <n v="3.3"/>
    <d v="2011-12-17T00:00:00"/>
    <n v="6984.5048132210286"/>
    <n v="3693.1034482758619"/>
    <n v="321.3"/>
    <n v="8.6999999999999993"/>
    <s v="SCZ"/>
    <n v="8.6999999999999993"/>
    <m/>
    <m/>
    <m/>
    <m/>
    <m/>
    <m/>
    <m/>
    <m/>
  </r>
  <r>
    <n v="209"/>
    <x v="27"/>
    <x v="79"/>
    <n v="100"/>
    <n v="74"/>
    <d v="2011-11-25T00:00:00"/>
    <n v="72.5"/>
    <d v="2012-01-22T00:00:00"/>
    <n v="-13.563072125832695"/>
    <n v="-2.1321688186340295"/>
    <n v="-157.94999999999999"/>
    <n v="7.95"/>
    <s v="S"/>
    <n v="7407.95"/>
    <m/>
    <m/>
    <m/>
    <m/>
    <m/>
    <m/>
    <m/>
    <m/>
  </r>
  <r>
    <n v="211"/>
    <x v="27"/>
    <x v="80"/>
    <n v="100"/>
    <n v="0"/>
    <d v="2011-12-20T00:00:00"/>
    <n v="4.5"/>
    <d v="2012-01-22T00:00:00"/>
    <n v="3044.2664178774494"/>
    <n v="1467.9442508710804"/>
    <n v="421.3"/>
    <n v="28.7"/>
    <s v="SCX"/>
    <n v="28.7"/>
    <m/>
    <m/>
    <m/>
    <m/>
    <m/>
    <m/>
    <m/>
    <m/>
  </r>
  <r>
    <n v="18"/>
    <x v="28"/>
    <x v="0"/>
    <n v="200"/>
    <n v="26"/>
    <d v="2010-01-21T00:00:00"/>
    <n v="33.090000000000003"/>
    <d v="2010-03-17T00:00:00"/>
    <n v="161.95651929183782"/>
    <n v="27.074952716519942"/>
    <n v="1410.05"/>
    <n v="7.95"/>
    <s v="S"/>
    <n v="5207.95"/>
    <m/>
    <m/>
    <m/>
    <m/>
    <m/>
    <m/>
    <m/>
    <m/>
  </r>
  <r>
    <n v="19"/>
    <x v="28"/>
    <x v="0"/>
    <n v="200"/>
    <n v="26"/>
    <d v="2010-01-21T00:00:00"/>
    <n v="33.1"/>
    <d v="2010-03-09T00:00:00"/>
    <n v="186.31235953544385"/>
    <n v="27.113355542967959"/>
    <n v="1412.05"/>
    <n v="7.95"/>
    <s v="S"/>
    <n v="5207.95"/>
    <m/>
    <m/>
    <m/>
    <m/>
    <m/>
    <m/>
    <m/>
    <m/>
  </r>
  <r>
    <n v="104"/>
    <x v="29"/>
    <x v="81"/>
    <n v="1000"/>
    <n v="1.22"/>
    <d v="2011-08-09T00:00:00"/>
    <n v="2"/>
    <d v="2011-09-15T00:00:00"/>
    <n v="462.94221415488153"/>
    <n v="59.884882884323304"/>
    <n v="749.1"/>
    <n v="30.9"/>
    <s v="BC"/>
    <n v="1250.9000000000001"/>
    <m/>
    <m/>
    <m/>
    <m/>
    <m/>
    <m/>
    <m/>
    <m/>
  </r>
  <r>
    <n v="354"/>
    <x v="29"/>
    <x v="82"/>
    <n v="100"/>
    <n v="3.1"/>
    <d v="2012-07-27T00:00:00"/>
    <n v="3.5"/>
    <d v="2012-08-02T00:00:00"/>
    <n v="406.06547807408469"/>
    <n v="6.9028711056811236"/>
    <n v="22.6"/>
    <n v="17.399999999999999"/>
    <s v="BP"/>
    <n v="327.39999999999998"/>
    <m/>
    <m/>
    <m/>
    <m/>
    <m/>
    <m/>
    <m/>
    <m/>
  </r>
  <r>
    <n v="367"/>
    <x v="30"/>
    <x v="83"/>
    <n v="200"/>
    <n v="1.2"/>
    <d v="2012-08-30T00:00:00"/>
    <n v="2.4"/>
    <d v="2012-09-11T00:00:00"/>
    <n v="1877.7553271476861"/>
    <n v="85.399768250289682"/>
    <n v="221.1"/>
    <n v="18.899999999999999"/>
    <s v="SC"/>
    <n v="258.89999999999998"/>
    <m/>
    <m/>
    <m/>
    <m/>
    <m/>
    <m/>
    <m/>
    <m/>
  </r>
  <r>
    <n v="168"/>
    <x v="31"/>
    <x v="84"/>
    <n v="500"/>
    <n v="3.4"/>
    <d v="2011-11-22T00:00:00"/>
    <n v="4.6500000000000004"/>
    <d v="2011-11-30T00:00:00"/>
    <n v="1366.1081081720431"/>
    <n v="34.90774051293954"/>
    <n v="601.6"/>
    <n v="23.4"/>
    <s v="BC"/>
    <n v="1723.4"/>
    <m/>
    <m/>
    <m/>
    <m/>
    <m/>
    <m/>
    <m/>
    <m/>
  </r>
  <r>
    <n v="40"/>
    <x v="32"/>
    <x v="0"/>
    <n v="500"/>
    <n v="17.714099999999998"/>
    <d v="2010-01-12T00:00:00"/>
    <n v="12"/>
    <d v="2011-04-15T00:00:00"/>
    <n v="-31.176867977858286"/>
    <n v="-32.318104906937378"/>
    <n v="-2865"/>
    <n v="7.95"/>
    <s v="S"/>
    <n v="8865"/>
    <m/>
    <m/>
    <m/>
    <m/>
    <m/>
    <m/>
    <m/>
    <m/>
  </r>
  <r>
    <n v="43"/>
    <x v="32"/>
    <x v="85"/>
    <n v="500"/>
    <n v="0"/>
    <d v="2010-11-22T00:00:00"/>
    <n v="0.75"/>
    <d v="2011-02-18T00:00:00"/>
    <n v="1438.1569002509609"/>
    <n v="3105.1282051282055"/>
    <n v="363.3"/>
    <n v="11.7"/>
    <s v="SCZ"/>
    <n v="11.7"/>
    <m/>
    <m/>
    <m/>
    <m/>
    <m/>
    <m/>
    <m/>
    <m/>
  </r>
  <r>
    <n v="44"/>
    <x v="32"/>
    <x v="86"/>
    <n v="500"/>
    <n v="0"/>
    <d v="2011-03-02T00:00:00"/>
    <n v="0.95"/>
    <d v="2011-04-15T00:00:00"/>
    <n v="3143.860409800674"/>
    <n v="3959.82905982906"/>
    <n v="463.3"/>
    <n v="11.7"/>
    <s v="SCZ"/>
    <n v="11.7"/>
    <m/>
    <m/>
    <m/>
    <m/>
    <m/>
    <m/>
    <m/>
    <m/>
  </r>
  <r>
    <n v="78"/>
    <x v="32"/>
    <x v="0"/>
    <n v="100"/>
    <n v="9.75"/>
    <d v="2011-05-31T00:00:00"/>
    <n v="7"/>
    <d v="2011-07-15T00:00:00"/>
    <n v="-275.35431216717103"/>
    <n v="-28.785797853400471"/>
    <n v="-282.95"/>
    <n v="7.95"/>
    <s v="S"/>
    <n v="982.95"/>
    <m/>
    <m/>
    <m/>
    <m/>
    <m/>
    <m/>
    <m/>
    <m/>
  </r>
  <r>
    <n v="79"/>
    <x v="32"/>
    <x v="87"/>
    <n v="100"/>
    <n v="0"/>
    <d v="2011-06-20T00:00:00"/>
    <n v="1"/>
    <d v="2011-07-15T00:00:00"/>
    <n v="1822.4786723048735"/>
    <n v="248.43205574912895"/>
    <n v="71.3"/>
    <n v="28.7"/>
    <s v="SCX"/>
    <n v="28.7"/>
    <m/>
    <m/>
    <m/>
    <m/>
    <m/>
    <m/>
    <m/>
    <m/>
  </r>
  <r>
    <n v="185"/>
    <x v="32"/>
    <x v="88"/>
    <n v="100"/>
    <n v="0"/>
    <d v="2011-11-17T00:00:00"/>
    <n v="0.6"/>
    <d v="2011-12-17T00:00:00"/>
    <n v="2349.4095361499008"/>
    <n v="589.65517241379314"/>
    <n v="51.3"/>
    <n v="8.6999999999999993"/>
    <s v="SCZ"/>
    <n v="8.6999999999999993"/>
    <m/>
    <m/>
    <m/>
    <m/>
    <m/>
    <m/>
    <m/>
    <m/>
  </r>
  <r>
    <n v="235"/>
    <x v="32"/>
    <x v="89"/>
    <n v="100"/>
    <n v="6.75"/>
    <d v="2011-11-11T00:00:00"/>
    <n v="4"/>
    <d v="2012-02-24T00:00:00"/>
    <n v="-185.96127878041463"/>
    <n v="-41.430558606047299"/>
    <n v="-282.95"/>
    <n v="7.95"/>
    <s v="S"/>
    <n v="682.95"/>
    <m/>
    <m/>
    <m/>
    <m/>
    <m/>
    <m/>
    <m/>
    <m/>
  </r>
  <r>
    <n v="236"/>
    <x v="32"/>
    <x v="90"/>
    <n v="100"/>
    <n v="0"/>
    <d v="2012-01-03T00:00:00"/>
    <n v="1.25"/>
    <d v="2012-02-24T00:00:00"/>
    <n v="1384.0824785478144"/>
    <n v="618.39080459770128"/>
    <n v="107.6"/>
    <n v="17.399999999999999"/>
    <s v="SC"/>
    <n v="17.399999999999999"/>
    <m/>
    <m/>
    <m/>
    <m/>
    <m/>
    <m/>
    <m/>
    <m/>
  </r>
  <r>
    <n v="289"/>
    <x v="32"/>
    <x v="89"/>
    <n v="1"/>
    <n v="8.1367999999999991"/>
    <d v="2010-01-12T00:00:00"/>
    <n v="7.49"/>
    <d v="2012-05-01T00:00:00"/>
    <n v="-33.255905336956964"/>
    <n v="-53.440087525175919"/>
    <n v="-8.5968"/>
    <n v="7.95"/>
    <s v="S"/>
    <n v="16.0868"/>
    <m/>
    <m/>
    <m/>
    <m/>
    <m/>
    <m/>
    <m/>
    <m/>
  </r>
  <r>
    <n v="155"/>
    <x v="33"/>
    <x v="91"/>
    <n v="1000"/>
    <n v="0"/>
    <d v="2011-05-01T00:00:00"/>
    <n v="2.25"/>
    <d v="2011-11-19T00:00:00"/>
    <n v="900.04599976582665"/>
    <n v="14463.106796116506"/>
    <n v="2234.5500000000002"/>
    <n v="15.45"/>
    <s v="SCZ"/>
    <n v="15.45"/>
    <m/>
    <m/>
    <m/>
    <m/>
    <m/>
    <m/>
    <m/>
    <m/>
  </r>
  <r>
    <n v="285"/>
    <x v="33"/>
    <x v="92"/>
    <n v="1000"/>
    <n v="2"/>
    <d v="2011-12-01T00:00:00"/>
    <n v="2.5"/>
    <d v="2012-04-23T00:00:00"/>
    <n v="53.042843266285523"/>
    <n v="23.098133832291108"/>
    <n v="469.1"/>
    <n v="30.9"/>
    <s v="SC"/>
    <n v="2030.9"/>
    <m/>
    <m/>
    <m/>
    <m/>
    <m/>
    <m/>
    <m/>
    <m/>
  </r>
  <r>
    <n v="323"/>
    <x v="33"/>
    <x v="93"/>
    <n v="1000"/>
    <n v="7.25"/>
    <d v="2011-04-12T00:00:00"/>
    <n v="3"/>
    <d v="2012-07-02T00:00:00"/>
    <n v="-72.141403326477487"/>
    <n v="-58.666014508228912"/>
    <n v="-4257.95"/>
    <n v="7.95"/>
    <s v="S"/>
    <n v="7257.95"/>
    <m/>
    <m/>
    <m/>
    <m/>
    <m/>
    <m/>
    <m/>
    <m/>
  </r>
  <r>
    <n v="324"/>
    <x v="33"/>
    <x v="94"/>
    <n v="1000"/>
    <n v="0"/>
    <d v="2012-06-07T00:00:00"/>
    <n v="1.25"/>
    <d v="2012-07-02T00:00:00"/>
    <n v="5201.6523428845876"/>
    <n v="3426.0930888575463"/>
    <n v="1214.55"/>
    <n v="35.450000000000003"/>
    <s v="SCX"/>
    <n v="35.450000000000003"/>
    <m/>
    <m/>
    <m/>
    <m/>
    <m/>
    <m/>
    <m/>
    <m/>
  </r>
  <r>
    <n v="134"/>
    <x v="34"/>
    <x v="95"/>
    <n v="100"/>
    <n v="0"/>
    <d v="2011-10-21T00:00:00"/>
    <n v="16.5"/>
    <d v="2011-10-22T00:00:00"/>
    <n v="147884.62071071035"/>
    <n v="5649.1289198606282"/>
    <n v="1621.3"/>
    <n v="28.7"/>
    <s v="SCX"/>
    <n v="28.7"/>
    <m/>
    <m/>
    <m/>
    <m/>
    <m/>
    <m/>
    <m/>
    <m/>
  </r>
  <r>
    <n v="135"/>
    <x v="34"/>
    <x v="96"/>
    <n v="102"/>
    <n v="38.006100000000004"/>
    <d v="2011-09-23T00:00:00"/>
    <n v="25"/>
    <d v="2011-10-22T00:00:00"/>
    <n v="-529.77799484802756"/>
    <n v="-34.35570588699575"/>
    <n v="-1334.5722000000001"/>
    <n v="7.95"/>
    <s v="S"/>
    <n v="3884.5722000000001"/>
    <m/>
    <m/>
    <m/>
    <m/>
    <m/>
    <m/>
    <m/>
    <m/>
  </r>
  <r>
    <n v="139"/>
    <x v="34"/>
    <x v="96"/>
    <n v="2"/>
    <n v="38.006100000000004"/>
    <d v="2011-09-23T00:00:00"/>
    <n v="44.5"/>
    <d v="2011-10-27T00:00:00"/>
    <n v="62.554206887535784"/>
    <n v="6.0000809888259115"/>
    <n v="5.0377999999999998"/>
    <n v="7.95"/>
    <s v="S"/>
    <n v="83.962199999999996"/>
    <m/>
    <m/>
    <m/>
    <m/>
    <m/>
    <m/>
    <m/>
    <m/>
  </r>
  <r>
    <n v="207"/>
    <x v="35"/>
    <x v="97"/>
    <n v="100"/>
    <n v="10.1"/>
    <d v="2011-12-29T00:00:00"/>
    <n v="7"/>
    <d v="2012-01-20T00:00:00"/>
    <n v="-636.60360586937895"/>
    <n v="-31.866848355071049"/>
    <n v="-327.39999999999998"/>
    <n v="17.399999999999999"/>
    <s v="SC"/>
    <n v="1027.4000000000001"/>
    <m/>
    <m/>
    <m/>
    <m/>
    <m/>
    <m/>
    <m/>
    <m/>
  </r>
  <r>
    <n v="221"/>
    <x v="35"/>
    <x v="98"/>
    <n v="100"/>
    <n v="6.1"/>
    <d v="2012-01-25T00:00:00"/>
    <n v="3"/>
    <d v="2012-02-27T00:00:00"/>
    <n v="-816.05352939890145"/>
    <n v="-52.183614918712145"/>
    <n v="-327.39999999999998"/>
    <n v="17.399999999999999"/>
    <s v="SC"/>
    <n v="627.4"/>
    <m/>
    <m/>
    <m/>
    <m/>
    <m/>
    <m/>
    <m/>
    <m/>
  </r>
  <r>
    <n v="240"/>
    <x v="35"/>
    <x v="99"/>
    <n v="100"/>
    <n v="7.5"/>
    <d v="2012-02-22T00:00:00"/>
    <n v="9.5"/>
    <d v="2012-03-02T00:00:00"/>
    <n v="865.67377194814537"/>
    <n v="23.794631222309089"/>
    <n v="182.6"/>
    <n v="17.399999999999999"/>
    <s v="SC"/>
    <n v="767.4"/>
    <m/>
    <m/>
    <m/>
    <m/>
    <m/>
    <m/>
    <m/>
    <m/>
  </r>
  <r>
    <n v="248"/>
    <x v="35"/>
    <x v="100"/>
    <n v="100"/>
    <n v="4"/>
    <d v="2012-03-08T00:00:00"/>
    <n v="5.5"/>
    <d v="2012-03-15T00:00:00"/>
    <n v="1678.2291417991146"/>
    <n v="31.768088164829887"/>
    <n v="132.6"/>
    <n v="17.399999999999999"/>
    <s v="SC"/>
    <n v="417.4"/>
    <m/>
    <m/>
    <m/>
    <m/>
    <m/>
    <m/>
    <m/>
    <m/>
  </r>
  <r>
    <n v="271"/>
    <x v="35"/>
    <x v="101"/>
    <n v="100"/>
    <n v="2"/>
    <d v="2012-03-16T00:00:00"/>
    <n v="7.2"/>
    <d v="2012-03-29T00:00:00"/>
    <n v="3362.2458970991697"/>
    <n v="231.1867525298988"/>
    <n v="502.6"/>
    <n v="17.399999999999999"/>
    <s v="SC"/>
    <n v="217.4"/>
    <m/>
    <m/>
    <m/>
    <m/>
    <m/>
    <m/>
    <m/>
    <m/>
  </r>
  <r>
    <n v="276"/>
    <x v="35"/>
    <x v="102"/>
    <n v="100"/>
    <n v="0.25"/>
    <d v="2012-04-03T00:00:00"/>
    <n v="3.5"/>
    <d v="2012-04-16T00:00:00"/>
    <n v="5926.4342243817282"/>
    <n v="725.47169811320759"/>
    <n v="307.60000000000002"/>
    <n v="17.399999999999999"/>
    <s v="SC"/>
    <n v="42.4"/>
    <m/>
    <m/>
    <m/>
    <m/>
    <m/>
    <m/>
    <m/>
    <m/>
  </r>
  <r>
    <n v="291"/>
    <x v="35"/>
    <x v="103"/>
    <n v="100"/>
    <n v="3"/>
    <d v="2012-04-18T00:00:00"/>
    <n v="5"/>
    <d v="2012-05-04T00:00:00"/>
    <n v="1036.7033185650455"/>
    <n v="57.529930686830497"/>
    <n v="182.6"/>
    <n v="17.399999999999999"/>
    <s v="SC"/>
    <n v="317.39999999999998"/>
    <m/>
    <m/>
    <m/>
    <m/>
    <m/>
    <m/>
    <m/>
    <m/>
  </r>
  <r>
    <n v="304"/>
    <x v="35"/>
    <x v="104"/>
    <n v="100"/>
    <n v="1"/>
    <d v="2012-05-22T00:00:00"/>
    <n v="4.5"/>
    <d v="2012-06-01T00:00:00"/>
    <n v="4904.3614651018488"/>
    <n v="283.30494037478707"/>
    <n v="332.6"/>
    <n v="17.399999999999999"/>
    <s v="SC"/>
    <n v="117.4"/>
    <m/>
    <m/>
    <m/>
    <m/>
    <m/>
    <m/>
    <m/>
    <m/>
  </r>
  <r>
    <n v="345"/>
    <x v="35"/>
    <x v="105"/>
    <n v="100"/>
    <n v="8.1"/>
    <d v="2012-06-15T00:00:00"/>
    <n v="4.5"/>
    <d v="2012-07-20T00:00:00"/>
    <n v="-635.14241431707183"/>
    <n v="-45.612762871646119"/>
    <n v="-377.4"/>
    <n v="17.399999999999999"/>
    <s v="SC"/>
    <n v="827.4"/>
    <m/>
    <m/>
    <m/>
    <m/>
    <m/>
    <m/>
    <m/>
    <m/>
  </r>
  <r>
    <n v="370"/>
    <x v="35"/>
    <x v="106"/>
    <n v="100"/>
    <n v="21.5"/>
    <d v="2012-07-27T00:00:00"/>
    <n v="8.6"/>
    <d v="2012-09-17T00:00:00"/>
    <n v="-648.82342599632614"/>
    <n v="-60.321122081756947"/>
    <n v="-1307.4000000000001"/>
    <n v="17.399999999999999"/>
    <s v="SC"/>
    <n v="2167.4"/>
    <m/>
    <m/>
    <m/>
    <m/>
    <m/>
    <m/>
    <m/>
    <m/>
  </r>
  <r>
    <n v="393"/>
    <x v="35"/>
    <x v="107"/>
    <n v="100"/>
    <n v="4.5999999999999996"/>
    <d v="2012-09-27T00:00:00"/>
    <n v="9"/>
    <d v="2012-10-23T00:00:00"/>
    <n v="890.09468476210407"/>
    <n v="88.521156263091754"/>
    <n v="422.6"/>
    <n v="17.399999999999999"/>
    <s v="SC"/>
    <n v="477.4"/>
    <m/>
    <m/>
    <m/>
    <m/>
    <m/>
    <m/>
    <m/>
    <m/>
  </r>
  <r>
    <n v="398"/>
    <x v="35"/>
    <x v="108"/>
    <n v="100"/>
    <n v="0.3"/>
    <d v="2012-11-01T00:00:00"/>
    <n v="2.5"/>
    <d v="2012-11-08T00:00:00"/>
    <n v="8670.5160220549114"/>
    <n v="427.42616033755269"/>
    <n v="202.6"/>
    <n v="17.399999999999999"/>
    <s v="SC"/>
    <n v="47.4"/>
    <m/>
    <m/>
    <m/>
    <m/>
    <m/>
    <m/>
    <m/>
    <m/>
  </r>
  <r>
    <n v="419"/>
    <x v="35"/>
    <x v="109"/>
    <n v="100"/>
    <n v="5.4"/>
    <d v="2012-11-19T00:00:00"/>
    <n v="4"/>
    <d v="2012-12-21T00:00:00"/>
    <n v="-378.48055405640957"/>
    <n v="-28.238249013275933"/>
    <n v="-157.4"/>
    <n v="17.399999999999999"/>
    <s v="SC"/>
    <n v="557.4"/>
    <m/>
    <m/>
    <m/>
    <m/>
    <m/>
    <m/>
    <m/>
    <m/>
  </r>
  <r>
    <n v="430"/>
    <x v="35"/>
    <x v="110"/>
    <n v="100"/>
    <n v="86.55"/>
    <d v="2011-07-21T00:00:00"/>
    <n v="46"/>
    <d v="2012-12-31T00:00:00"/>
    <n v="-43.675734937455275"/>
    <n v="-46.900305323244389"/>
    <n v="-4062.95"/>
    <n v="7.95"/>
    <s v="S"/>
    <n v="8662.9500000000007"/>
    <m/>
    <m/>
    <m/>
    <m/>
    <m/>
    <m/>
    <m/>
    <m/>
  </r>
  <r>
    <n v="322"/>
    <x v="36"/>
    <x v="111"/>
    <n v="200"/>
    <n v="4.3"/>
    <d v="2012-06-07T00:00:00"/>
    <n v="2.5"/>
    <d v="2012-06-29T00:00:00"/>
    <n v="-935.83184049622184"/>
    <n v="-43.110706565024458"/>
    <n v="-378.9"/>
    <n v="18.899999999999999"/>
    <s v="SC"/>
    <n v="878.9"/>
    <m/>
    <m/>
    <m/>
    <m/>
    <m/>
    <m/>
    <m/>
    <m/>
  </r>
  <r>
    <n v="348"/>
    <x v="36"/>
    <x v="112"/>
    <n v="200"/>
    <n v="3"/>
    <d v="2012-06-29T00:00:00"/>
    <n v="5.5"/>
    <d v="2012-07-24T00:00:00"/>
    <n v="839.67775506007331"/>
    <n v="77.734690580061397"/>
    <n v="481.1"/>
    <n v="18.899999999999999"/>
    <s v="SC"/>
    <n v="618.9"/>
    <m/>
    <m/>
    <m/>
    <m/>
    <m/>
    <m/>
    <m/>
    <m/>
  </r>
  <r>
    <n v="365"/>
    <x v="36"/>
    <x v="113"/>
    <n v="200"/>
    <n v="0.75"/>
    <d v="2012-08-16T00:00:00"/>
    <n v="2.5499999999999998"/>
    <d v="2012-09-04T00:00:00"/>
    <n v="2122.9627589220272"/>
    <n v="201.95381882770869"/>
    <n v="341.1"/>
    <n v="18.899999999999999"/>
    <s v="SC"/>
    <n v="168.9"/>
    <m/>
    <m/>
    <m/>
    <m/>
    <m/>
    <m/>
    <m/>
    <m/>
  </r>
  <r>
    <n v="397"/>
    <x v="36"/>
    <x v="114"/>
    <n v="200"/>
    <n v="1.5"/>
    <d v="2012-09-11T00:00:00"/>
    <n v="2"/>
    <d v="2012-11-08T00:00:00"/>
    <n v="142.59352616994667"/>
    <n v="25.431169645656944"/>
    <n v="81.099999999999994"/>
    <n v="18.899999999999999"/>
    <s v="SC"/>
    <n v="318.89999999999998"/>
    <m/>
    <m/>
    <m/>
    <m/>
    <m/>
    <m/>
    <m/>
    <m/>
  </r>
  <r>
    <n v="420"/>
    <x v="36"/>
    <x v="115"/>
    <n v="200"/>
    <n v="5.7"/>
    <d v="2012-11-16T00:00:00"/>
    <n v="2.1"/>
    <d v="2012-12-21T00:00:00"/>
    <n v="-1058.4706405084858"/>
    <n v="-63.758736733108975"/>
    <n v="-738.9"/>
    <n v="18.899999999999999"/>
    <s v="SC"/>
    <n v="1158.9000000000001"/>
    <m/>
    <m/>
    <m/>
    <m/>
    <m/>
    <m/>
    <m/>
    <m/>
  </r>
  <r>
    <n v="438"/>
    <x v="36"/>
    <x v="116"/>
    <n v="200"/>
    <n v="40"/>
    <d v="2012-05-18T00:00:00"/>
    <n v="26.5"/>
    <d v="2012-12-31T00:00:00"/>
    <n v="-66.363749714922534"/>
    <n v="-33.815770577988125"/>
    <n v="-2707.95"/>
    <n v="7.95"/>
    <s v="S"/>
    <n v="8007.95"/>
    <m/>
    <m/>
    <m/>
    <m/>
    <m/>
    <m/>
    <m/>
    <m/>
  </r>
  <r>
    <n v="22"/>
    <x v="37"/>
    <x v="0"/>
    <n v="100"/>
    <n v="120"/>
    <d v="2010-05-14T00:00:00"/>
    <n v="140"/>
    <d v="2010-07-23T00:00:00"/>
    <n v="80.033236717114036"/>
    <n v="16.589426171827835"/>
    <n v="1992.05"/>
    <n v="7.95"/>
    <s v="S"/>
    <n v="12007.95"/>
    <m/>
    <m/>
    <m/>
    <m/>
    <m/>
    <m/>
    <m/>
    <m/>
  </r>
  <r>
    <n v="309"/>
    <x v="38"/>
    <x v="117"/>
    <n v="200"/>
    <n v="22"/>
    <d v="2012-05-17T00:00:00"/>
    <n v="21"/>
    <d v="2012-06-15T00:00:00"/>
    <n v="-60.823100937078536"/>
    <n v="-4.7176124956045395"/>
    <n v="-207.95"/>
    <n v="7.95"/>
    <s v="S"/>
    <n v="4407.95"/>
    <m/>
    <m/>
    <m/>
    <m/>
    <m/>
    <m/>
    <m/>
    <m/>
  </r>
  <r>
    <n v="313"/>
    <x v="38"/>
    <x v="118"/>
    <n v="200"/>
    <n v="0"/>
    <d v="2012-05-29T00:00:00"/>
    <n v="3.5"/>
    <d v="2012-06-15T00:00:00"/>
    <n v="6802.7120300307079"/>
    <n v="2276.9100169779285"/>
    <n v="670.55"/>
    <n v="29.45"/>
    <s v="SCX"/>
    <n v="29.45"/>
    <m/>
    <m/>
    <m/>
    <m/>
    <m/>
    <m/>
    <m/>
    <m/>
  </r>
  <r>
    <n v="273"/>
    <x v="39"/>
    <x v="119"/>
    <n v="100"/>
    <n v="16.93"/>
    <d v="2011-11-11T00:00:00"/>
    <n v="19"/>
    <d v="2012-04-10T00:00:00"/>
    <n v="26.928962131703535"/>
    <n v="11.702284017754788"/>
    <n v="199.05"/>
    <n v="7.95"/>
    <s v="S"/>
    <n v="1700.95"/>
    <m/>
    <m/>
    <m/>
    <m/>
    <m/>
    <m/>
    <m/>
    <m/>
  </r>
  <r>
    <n v="274"/>
    <x v="39"/>
    <x v="120"/>
    <n v="100"/>
    <n v="0.01"/>
    <d v="2012-04-08T00:00:00"/>
    <n v="2.15"/>
    <d v="2012-04-10T00:00:00"/>
    <n v="36125.710427321908"/>
    <n v="623.90572390572402"/>
    <n v="185.3"/>
    <n v="28.7"/>
    <s v="SCX"/>
    <n v="29.7"/>
    <m/>
    <m/>
    <m/>
    <m/>
    <m/>
    <m/>
    <m/>
    <m/>
  </r>
  <r>
    <n v="407"/>
    <x v="39"/>
    <x v="119"/>
    <n v="100"/>
    <n v="18"/>
    <d v="2012-07-27T00:00:00"/>
    <n v="15"/>
    <d v="2012-11-17T00:00:00"/>
    <n v="-60.314957516317442"/>
    <n v="-17.033103791587152"/>
    <n v="-307.95"/>
    <n v="7.95"/>
    <s v="S"/>
    <n v="1807.95"/>
    <m/>
    <m/>
    <m/>
    <m/>
    <m/>
    <m/>
    <m/>
    <m/>
  </r>
  <r>
    <n v="408"/>
    <x v="39"/>
    <x v="119"/>
    <n v="100"/>
    <n v="14.984999999999999"/>
    <d v="2012-09-07T00:00:00"/>
    <n v="15"/>
    <d v="2012-11-17T00:00:00"/>
    <n v="-2.2058242496648046"/>
    <n v="-0.4281589166583617"/>
    <n v="-6.45"/>
    <n v="7.95"/>
    <s v="S"/>
    <n v="1506.45"/>
    <m/>
    <m/>
    <m/>
    <m/>
    <m/>
    <m/>
    <m/>
    <m/>
  </r>
  <r>
    <n v="409"/>
    <x v="39"/>
    <x v="121"/>
    <n v="200"/>
    <n v="0"/>
    <d v="2012-11-08T00:00:00"/>
    <n v="2"/>
    <d v="2012-11-17T00:00:00"/>
    <n v="10580.014250097678"/>
    <n v="1258.2342954159592"/>
    <n v="370.55"/>
    <n v="29.45"/>
    <s v="SCX"/>
    <n v="29.45"/>
    <m/>
    <m/>
    <m/>
    <m/>
    <m/>
    <m/>
    <m/>
    <m/>
  </r>
  <r>
    <n v="107"/>
    <x v="40"/>
    <x v="0"/>
    <n v="100"/>
    <n v="33"/>
    <d v="2011-05-31T00:00:00"/>
    <n v="30"/>
    <d v="2011-09-16T00:00:00"/>
    <n v="-33.024515120106763"/>
    <n v="-9.3093910125606563"/>
    <n v="-307.95"/>
    <n v="7.95"/>
    <s v="S"/>
    <n v="3307.95"/>
    <m/>
    <m/>
    <m/>
    <m/>
    <m/>
    <m/>
    <m/>
    <m/>
  </r>
  <r>
    <n v="108"/>
    <x v="40"/>
    <x v="122"/>
    <n v="100"/>
    <n v="0"/>
    <d v="2011-06-02T00:00:00"/>
    <n v="4.9000000000000004"/>
    <d v="2011-09-16T00:00:00"/>
    <n v="977.06652636204763"/>
    <n v="1607.3170731707321"/>
    <n v="461.3"/>
    <n v="28.7"/>
    <s v="SCX"/>
    <n v="28.7"/>
    <m/>
    <m/>
    <m/>
    <m/>
    <m/>
    <m/>
    <m/>
    <m/>
  </r>
  <r>
    <n v="120"/>
    <x v="41"/>
    <x v="123"/>
    <n v="200"/>
    <n v="19.57"/>
    <d v="2011-09-26T00:00:00"/>
    <n v="18"/>
    <d v="2011-10-22T00:00:00"/>
    <n v="-120.24662990810675"/>
    <n v="-8.2089266818801967"/>
    <n v="-321.95"/>
    <n v="7.95"/>
    <s v="S"/>
    <n v="3921.95"/>
    <m/>
    <m/>
    <m/>
    <m/>
    <m/>
    <m/>
    <m/>
    <m/>
  </r>
  <r>
    <n v="129"/>
    <x v="41"/>
    <x v="124"/>
    <n v="200"/>
    <n v="0"/>
    <d v="2011-09-28T00:00:00"/>
    <n v="1.6"/>
    <d v="2011-10-22T00:00:00"/>
    <n v="3628.1411928296025"/>
    <n v="986.58743633276765"/>
    <n v="290.55"/>
    <n v="29.45"/>
    <s v="SCX"/>
    <n v="29.45"/>
    <m/>
    <m/>
    <m/>
    <m/>
    <m/>
    <m/>
    <m/>
    <m/>
  </r>
  <r>
    <n v="25"/>
    <x v="42"/>
    <x v="0"/>
    <n v="20"/>
    <n v="490.5"/>
    <d v="2009-09-30T00:00:00"/>
    <n v="615"/>
    <d v="2010-10-20T00:00:00"/>
    <n v="21.367850804277637"/>
    <n v="25.280735795150719"/>
    <n v="2482.0500000000002"/>
    <n v="7.95"/>
    <s v="S"/>
    <n v="9817.9500000000007"/>
    <m/>
    <m/>
    <m/>
    <m/>
    <m/>
    <m/>
    <m/>
    <m/>
  </r>
  <r>
    <n v="33"/>
    <x v="42"/>
    <x v="0"/>
    <n v="7"/>
    <n v="450"/>
    <d v="2010-08-27T00:00:00"/>
    <n v="605.62"/>
    <d v="2011-01-03T00:00:00"/>
    <n v="83.323137639060093"/>
    <n v="34.243417406862044"/>
    <n v="1081.3900000000001"/>
    <n v="7.95"/>
    <s v="S"/>
    <n v="3157.95"/>
    <m/>
    <m/>
    <m/>
    <m/>
    <m/>
    <m/>
    <m/>
    <m/>
  </r>
  <r>
    <n v="36"/>
    <x v="42"/>
    <x v="0"/>
    <n v="23"/>
    <n v="450"/>
    <d v="2010-08-27T00:00:00"/>
    <n v="640"/>
    <d v="2011-01-21T00:00:00"/>
    <n v="87.265484327584957"/>
    <n v="42.113062913028159"/>
    <n v="4362.05"/>
    <n v="7.95"/>
    <s v="S"/>
    <n v="10357.950000000001"/>
    <m/>
    <m/>
    <m/>
    <m/>
    <m/>
    <m/>
    <m/>
    <m/>
  </r>
  <r>
    <n v="77"/>
    <x v="42"/>
    <x v="125"/>
    <n v="200"/>
    <n v="41"/>
    <d v="2011-04-15T00:00:00"/>
    <n v="68.3"/>
    <d v="2011-07-15T00:00:00"/>
    <n v="203.77247033287097"/>
    <n v="66.202289844139742"/>
    <n v="5441.1"/>
    <n v="18.899999999999999"/>
    <s v="BC"/>
    <n v="8218.9"/>
    <m/>
    <m/>
    <m/>
    <m/>
    <m/>
    <m/>
    <m/>
    <m/>
  </r>
  <r>
    <n v="99"/>
    <x v="42"/>
    <x v="126"/>
    <n v="100"/>
    <n v="55.4"/>
    <d v="2011-08-18T00:00:00"/>
    <n v="75.900000000000006"/>
    <d v="2011-08-30T00:00:00"/>
    <n v="948.09120601356005"/>
    <n v="36.574657213805033"/>
    <n v="2032.6"/>
    <n v="17.399999999999999"/>
    <s v="BC"/>
    <n v="5557.4"/>
    <m/>
    <m/>
    <m/>
    <m/>
    <m/>
    <m/>
    <m/>
    <m/>
  </r>
  <r>
    <n v="140"/>
    <x v="42"/>
    <x v="127"/>
    <n v="100"/>
    <n v="12.1"/>
    <d v="2011-08-14T00:00:00"/>
    <n v="5.7"/>
    <d v="2011-10-27T00:00:00"/>
    <n v="-378.325967069103"/>
    <n v="-53.560371517027853"/>
    <n v="-657.4"/>
    <n v="17.399999999999999"/>
    <s v="BC"/>
    <n v="1227.4000000000001"/>
    <m/>
    <m/>
    <m/>
    <m/>
    <m/>
    <m/>
    <m/>
    <m/>
  </r>
  <r>
    <n v="144"/>
    <x v="42"/>
    <x v="127"/>
    <n v="200"/>
    <n v="12.1"/>
    <d v="2011-08-14T00:00:00"/>
    <n v="5.4"/>
    <d v="2011-11-07T00:00:00"/>
    <n v="-349.79284476375938"/>
    <n v="-55.717741604821839"/>
    <n v="-1358.9"/>
    <n v="18.899999999999999"/>
    <s v="BC"/>
    <n v="2438.9"/>
    <m/>
    <m/>
    <m/>
    <m/>
    <m/>
    <m/>
    <m/>
    <m/>
  </r>
  <r>
    <n v="166"/>
    <x v="42"/>
    <x v="127"/>
    <n v="200"/>
    <n v="12.1"/>
    <d v="2011-08-14T00:00:00"/>
    <n v="0.5"/>
    <d v="2011-11-28T00:00:00"/>
    <n v="-1099.8662801950086"/>
    <n v="-95.899790889335364"/>
    <n v="-2338.9"/>
    <n v="18.899999999999999"/>
    <s v="BC"/>
    <n v="2438.9"/>
    <m/>
    <m/>
    <m/>
    <m/>
    <m/>
    <m/>
    <m/>
    <m/>
  </r>
  <r>
    <n v="170"/>
    <x v="42"/>
    <x v="128"/>
    <n v="100"/>
    <n v="40"/>
    <d v="2011-11-22T00:00:00"/>
    <n v="49"/>
    <d v="2011-12-01T00:00:00"/>
    <n v="805.43446036520663"/>
    <n v="21.96943296659531"/>
    <n v="882.6"/>
    <n v="17.399999999999999"/>
    <s v="BC"/>
    <n v="4017.4"/>
    <m/>
    <m/>
    <m/>
    <m/>
    <m/>
    <m/>
    <m/>
    <m/>
  </r>
  <r>
    <n v="459"/>
    <x v="42"/>
    <x v="129"/>
    <n v="100"/>
    <n v="49"/>
    <d v="2013-01-03T00:00:00"/>
    <n v="1E-3"/>
    <d v="2013-06-22T00:00:00"/>
    <n v="-2332.8358415525299"/>
    <n v="-99.997962800741561"/>
    <n v="-4908.6000000000004"/>
    <n v="8.6999999999999993"/>
    <s v="BPZ"/>
    <n v="4908.7"/>
    <m/>
    <m/>
    <m/>
    <m/>
    <m/>
    <m/>
    <m/>
    <m/>
  </r>
  <r>
    <n v="465"/>
    <x v="43"/>
    <x v="130"/>
    <n v="200"/>
    <n v="0.3"/>
    <d v="2013-10-02T00:00:00"/>
    <n v="0.82"/>
    <d v="2013-10-18T00:00:00"/>
    <n v="1669.1568624369686"/>
    <n v="107.85804816223067"/>
    <n v="85.1"/>
    <n v="18.899999999999999"/>
    <s v="SC"/>
    <n v="78.900000000000006"/>
    <m/>
    <m/>
    <m/>
    <m/>
    <m/>
    <m/>
    <m/>
    <m/>
  </r>
  <r>
    <n v="477"/>
    <x v="43"/>
    <x v="131"/>
    <n v="200"/>
    <n v="2.65"/>
    <d v="2013-11-07T00:00:00"/>
    <n v="1.25"/>
    <d v="2013-12-21T00:00:00"/>
    <n v="-652.40046717764301"/>
    <n v="-54.454363271998538"/>
    <n v="-298.89999999999998"/>
    <n v="18.899999999999999"/>
    <s v="SC"/>
    <n v="548.9"/>
    <m/>
    <m/>
    <m/>
    <m/>
    <m/>
    <m/>
    <m/>
    <m/>
  </r>
  <r>
    <n v="487"/>
    <x v="43"/>
    <x v="132"/>
    <n v="200"/>
    <n v="1"/>
    <d v="2013-12-31T00:00:00"/>
    <n v="2"/>
    <d v="2014-02-04T00:00:00"/>
    <n v="628.68595154684328"/>
    <n v="82.731841023298301"/>
    <n v="181.1"/>
    <n v="18.899999999999999"/>
    <s v="SC"/>
    <n v="218.9"/>
    <m/>
    <m/>
    <m/>
    <m/>
    <m/>
    <m/>
    <m/>
    <m/>
  </r>
  <r>
    <n v="4"/>
    <x v="44"/>
    <x v="0"/>
    <n v="20"/>
    <n v="159.18"/>
    <d v="2009-08-17T00:00:00"/>
    <n v="167.02"/>
    <d v="2009-09-08T00:00:00"/>
    <n v="75.627781151371721"/>
    <n v="4.663878052983657"/>
    <n v="148.85"/>
    <n v="7.95"/>
    <s v="S"/>
    <n v="3191.55"/>
    <m/>
    <m/>
    <m/>
    <m/>
    <m/>
    <m/>
    <m/>
    <m/>
  </r>
  <r>
    <n v="65"/>
    <x v="45"/>
    <x v="133"/>
    <n v="1000"/>
    <n v="2.1999999999999999E-2"/>
    <d v="2011-03-31T00:00:00"/>
    <n v="0.3"/>
    <d v="2011-05-21T00:00:00"/>
    <n v="1241.9870285569818"/>
    <n v="467.10775047258977"/>
    <n v="247.1"/>
    <n v="30.9"/>
    <s v="SC"/>
    <n v="52.9"/>
    <m/>
    <m/>
    <m/>
    <m/>
    <m/>
    <m/>
    <m/>
    <m/>
  </r>
  <r>
    <n v="76"/>
    <x v="45"/>
    <x v="0"/>
    <n v="1000"/>
    <n v="29.4"/>
    <d v="2011-03-28T00:00:00"/>
    <n v="29.58"/>
    <d v="2011-06-23T00:00:00"/>
    <n v="2.4473507297521975"/>
    <n v="0.58504588045069006"/>
    <n v="172.05"/>
    <n v="7.95"/>
    <s v="S"/>
    <n v="29407.95"/>
    <m/>
    <m/>
    <m/>
    <m/>
    <m/>
    <m/>
    <m/>
    <m/>
  </r>
  <r>
    <n v="15"/>
    <x v="46"/>
    <x v="0"/>
    <n v="300"/>
    <n v="16.600000000000001"/>
    <d v="2009-12-30T00:00:00"/>
    <n v="20"/>
    <d v="2010-03-17T00:00:00"/>
    <n v="88.721157781788619"/>
    <n v="20.289898655760386"/>
    <n v="1012.05"/>
    <n v="7.95"/>
    <s v="S"/>
    <n v="4987.95"/>
    <m/>
    <m/>
    <m/>
    <m/>
    <m/>
    <m/>
    <m/>
    <m/>
  </r>
  <r>
    <n v="2"/>
    <x v="47"/>
    <x v="0"/>
    <n v="15"/>
    <n v="92.52"/>
    <d v="2009-07-29T00:00:00"/>
    <n v="99.25"/>
    <d v="2009-08-04T00:00:00"/>
    <n v="392.40503024749336"/>
    <n v="6.6630843632455692"/>
    <n v="93"/>
    <n v="7.95"/>
    <s v="S"/>
    <n v="1395.75"/>
    <m/>
    <m/>
    <m/>
    <m/>
    <m/>
    <m/>
    <m/>
    <m/>
  </r>
  <r>
    <n v="3"/>
    <x v="47"/>
    <x v="0"/>
    <n v="50"/>
    <n v="96.9"/>
    <d v="2009-09-02T00:00:00"/>
    <n v="103"/>
    <d v="2009-09-09T00:00:00"/>
    <n v="309.78043902909985"/>
    <n v="6.1210191739045188"/>
    <n v="297.05"/>
    <n v="7.95"/>
    <s v="S"/>
    <n v="4852.95"/>
    <m/>
    <m/>
    <m/>
    <m/>
    <m/>
    <m/>
    <m/>
    <m/>
  </r>
  <r>
    <n v="41"/>
    <x v="48"/>
    <x v="0"/>
    <n v="900"/>
    <n v="4.75"/>
    <d v="2009-10-13T00:00:00"/>
    <n v="5.15"/>
    <d v="2010-02-17T00:00:00"/>
    <n v="22.703050155300986"/>
    <n v="8.2198017721430361"/>
    <n v="352.05"/>
    <n v="7.95"/>
    <s v="S"/>
    <n v="4282.95"/>
    <m/>
    <m/>
    <m/>
    <m/>
    <m/>
    <m/>
    <m/>
    <m/>
  </r>
  <r>
    <n v="30"/>
    <x v="49"/>
    <x v="0"/>
    <n v="150"/>
    <n v="32"/>
    <d v="2010-01-22T00:00:00"/>
    <n v="36"/>
    <d v="2010-03-01T00:00:00"/>
    <n v="111.5441495787658"/>
    <n v="12.313979970673582"/>
    <n v="592.04999999999995"/>
    <n v="7.95"/>
    <s v="S"/>
    <n v="4807.95"/>
    <m/>
    <m/>
    <m/>
    <m/>
    <m/>
    <m/>
    <m/>
    <m/>
  </r>
  <r>
    <n v="462"/>
    <x v="50"/>
    <x v="134"/>
    <n v="100"/>
    <n v="1E-4"/>
    <d v="2013-10-14T00:00:00"/>
    <n v="4"/>
    <d v="2013-10-18T00:00:00"/>
    <n v="34921.308900722579"/>
    <n v="4492.4225028702649"/>
    <n v="391.29"/>
    <n v="8.6999999999999993"/>
    <s v="SCZ"/>
    <n v="8.7100000000000009"/>
    <m/>
    <m/>
    <m/>
    <m/>
    <m/>
    <m/>
    <m/>
    <m/>
  </r>
  <r>
    <n v="474"/>
    <x v="50"/>
    <x v="135"/>
    <n v="100"/>
    <n v="1E-4"/>
    <d v="2013-11-07T00:00:00"/>
    <n v="2.7"/>
    <d v="2013-11-29T00:00:00"/>
    <n v="5697.2355062222578"/>
    <n v="2999.8851894374284"/>
    <n v="261.29000000000002"/>
    <n v="8.6999999999999993"/>
    <s v="SCZ"/>
    <n v="8.7100000000000009"/>
    <m/>
    <m/>
    <m/>
    <m/>
    <m/>
    <m/>
    <m/>
    <m/>
  </r>
  <r>
    <n v="481"/>
    <x v="50"/>
    <x v="136"/>
    <n v="100"/>
    <n v="181.5325"/>
    <d v="2013-10-09T00:00:00"/>
    <n v="175"/>
    <d v="2014-01-18T00:00:00"/>
    <n v="-13.402572093888905"/>
    <n v="-3.6407285862167669"/>
    <n v="-661.2"/>
    <n v="7.95"/>
    <s v="S"/>
    <n v="18161.2"/>
    <m/>
    <m/>
    <m/>
    <m/>
    <m/>
    <m/>
    <m/>
    <m/>
  </r>
  <r>
    <n v="482"/>
    <x v="50"/>
    <x v="137"/>
    <n v="100"/>
    <n v="0"/>
    <d v="2013-12-26T00:00:00"/>
    <n v="10"/>
    <d v="2014-01-18T00:00:00"/>
    <n v="6429.213267643494"/>
    <n v="5647.1264367816093"/>
    <n v="982.6"/>
    <n v="17.399999999999999"/>
    <s v="SC"/>
    <n v="17.399999999999999"/>
    <m/>
    <m/>
    <m/>
    <m/>
    <m/>
    <m/>
    <m/>
    <m/>
  </r>
  <r>
    <n v="7"/>
    <x v="51"/>
    <x v="0"/>
    <n v="200"/>
    <n v="31"/>
    <d v="2009-08-14T00:00:00"/>
    <n v="33"/>
    <d v="2009-09-09T00:00:00"/>
    <n v="85.970022739526883"/>
    <n v="6.3152892661828739"/>
    <n v="392.05"/>
    <n v="7.95"/>
    <s v="S"/>
    <n v="6207.95"/>
    <m/>
    <m/>
    <m/>
    <m/>
    <m/>
    <m/>
    <m/>
    <m/>
  </r>
  <r>
    <n v="23"/>
    <x v="51"/>
    <x v="0"/>
    <n v="285"/>
    <n v="35.28"/>
    <d v="2009-10-27T00:00:00"/>
    <n v="41"/>
    <d v="2010-03-09T00:00:00"/>
    <n v="41.018722183840339"/>
    <n v="16.121338600283213"/>
    <n v="1622.25"/>
    <n v="7.95"/>
    <s v="S"/>
    <n v="10062.75"/>
    <m/>
    <m/>
    <m/>
    <m/>
    <m/>
    <m/>
    <m/>
    <m/>
  </r>
  <r>
    <n v="249"/>
    <x v="51"/>
    <x v="138"/>
    <n v="50"/>
    <n v="31.48"/>
    <d v="2009-06-09T00:00:00"/>
    <n v="37.03"/>
    <d v="2012-03-15T00:00:00"/>
    <n v="5.6859720992239078"/>
    <n v="17.03909731660293"/>
    <n v="269.55"/>
    <n v="7.95"/>
    <s v="S"/>
    <n v="1581.95"/>
    <m/>
    <m/>
    <m/>
    <m/>
    <m/>
    <m/>
    <m/>
    <m/>
  </r>
  <r>
    <n v="16"/>
    <x v="52"/>
    <x v="0"/>
    <n v="900"/>
    <n v="8.52"/>
    <d v="2009-10-07T00:00:00"/>
    <n v="10"/>
    <d v="2010-03-23T00:00:00"/>
    <n v="34.780459432789591"/>
    <n v="17.24933070173725"/>
    <n v="1324.05"/>
    <n v="7.95"/>
    <s v="S"/>
    <n v="7675.95"/>
    <m/>
    <m/>
    <m/>
    <m/>
    <m/>
    <m/>
    <m/>
    <m/>
  </r>
  <r>
    <n v="21"/>
    <x v="52"/>
    <x v="0"/>
    <n v="10"/>
    <n v="8.2438000000000002"/>
    <d v="2009-10-13T00:00:00"/>
    <n v="14"/>
    <d v="2010-07-13T00:00:00"/>
    <n v="58.49772204966763"/>
    <n v="54.887816966853997"/>
    <n v="49.612000000000002"/>
    <n v="7.95"/>
    <s v="S"/>
    <n v="90.388000000000005"/>
    <m/>
    <m/>
    <m/>
    <m/>
    <m/>
    <m/>
    <m/>
    <m/>
  </r>
  <r>
    <n v="1"/>
    <x v="53"/>
    <x v="0"/>
    <n v="200"/>
    <n v="45.05"/>
    <d v="2009-10-07T00:00:00"/>
    <n v="46"/>
    <d v="2009-11-06T00:00:00"/>
    <n v="24.316845721349221"/>
    <n v="2.0187514900836776"/>
    <n v="182.05"/>
    <n v="7.95"/>
    <s v="S"/>
    <n v="9017.9500000000007"/>
    <m/>
    <m/>
    <m/>
    <m/>
    <m/>
    <m/>
    <m/>
    <m/>
  </r>
  <r>
    <n v="184"/>
    <x v="54"/>
    <x v="139"/>
    <n v="200"/>
    <n v="0"/>
    <d v="2011-11-15T00:00:00"/>
    <n v="0.6"/>
    <d v="2011-12-17T00:00:00"/>
    <n v="2898.8722045808877"/>
    <n v="1169.8412698412701"/>
    <n v="110.55"/>
    <n v="9.4499999999999993"/>
    <s v="SCZ"/>
    <n v="9.4499999999999993"/>
    <m/>
    <m/>
    <m/>
    <m/>
    <m/>
    <m/>
    <m/>
    <m/>
  </r>
  <r>
    <n v="225"/>
    <x v="54"/>
    <x v="140"/>
    <n v="200"/>
    <n v="14"/>
    <d v="2011-11-14T00:00:00"/>
    <n v="12"/>
    <d v="2012-02-17T00:00:00"/>
    <n v="-60.315651547277525"/>
    <n v="-14.528392599583324"/>
    <n v="-407.95"/>
    <n v="7.95"/>
    <s v="S"/>
    <n v="2807.95"/>
    <m/>
    <m/>
    <m/>
    <m/>
    <m/>
    <m/>
    <m/>
    <m/>
  </r>
  <r>
    <n v="228"/>
    <x v="54"/>
    <x v="141"/>
    <n v="200"/>
    <n v="0"/>
    <d v="2012-01-03T00:00:00"/>
    <n v="2.25"/>
    <d v="2012-02-17T00:00:00"/>
    <n v="2211.5379789408244"/>
    <n v="1428.0135823429539"/>
    <n v="420.55"/>
    <n v="29.45"/>
    <s v="SCX"/>
    <n v="29.45"/>
    <m/>
    <m/>
    <m/>
    <m/>
    <m/>
    <m/>
    <m/>
    <m/>
  </r>
  <r>
    <n v="250"/>
    <x v="54"/>
    <x v="140"/>
    <n v="8"/>
    <n v="14"/>
    <d v="2011-11-14T00:00:00"/>
    <n v="18.100000000000001"/>
    <d v="2012-03-15T00:00:00"/>
    <n v="56.7947513165769"/>
    <n v="20.716965402250946"/>
    <n v="24.85"/>
    <n v="7.95"/>
    <s v="S"/>
    <n v="119.95"/>
    <m/>
    <m/>
    <m/>
    <m/>
    <m/>
    <m/>
    <m/>
    <m/>
  </r>
  <r>
    <n v="496"/>
    <x v="54"/>
    <x v="140"/>
    <n v="200"/>
    <n v="15.22"/>
    <d v="2013-10-14T00:00:00"/>
    <n v="16"/>
    <d v="2014-03-25T00:00:00"/>
    <n v="10.672888218766056"/>
    <n v="4.850996903618995"/>
    <n v="148.05000000000001"/>
    <n v="7.95"/>
    <s v="S"/>
    <n v="3051.95"/>
    <m/>
    <m/>
    <m/>
    <m/>
    <m/>
    <m/>
    <m/>
    <m/>
  </r>
  <r>
    <n v="497"/>
    <x v="54"/>
    <x v="142"/>
    <n v="200"/>
    <n v="0"/>
    <d v="2014-03-12T00:00:00"/>
    <n v="1"/>
    <d v="2014-03-25T00:00:00"/>
    <n v="5378.4812431108539"/>
    <n v="579.11714770797971"/>
    <n v="170.55"/>
    <n v="29.45"/>
    <s v="SCX"/>
    <n v="29.45"/>
    <m/>
    <m/>
    <m/>
    <m/>
    <m/>
    <m/>
    <m/>
    <m/>
  </r>
  <r>
    <n v="224"/>
    <x v="55"/>
    <x v="143"/>
    <n v="100"/>
    <n v="50"/>
    <d v="2010-01-21T00:00:00"/>
    <n v="49"/>
    <d v="2012-02-17T00:00:00"/>
    <n v="-1.0507103409673868"/>
    <n v="-2.155572639503196"/>
    <n v="-107.95"/>
    <n v="7.95"/>
    <s v="S"/>
    <n v="5007.95"/>
    <m/>
    <m/>
    <m/>
    <m/>
    <m/>
    <m/>
    <m/>
    <m/>
  </r>
  <r>
    <n v="231"/>
    <x v="55"/>
    <x v="144"/>
    <n v="100"/>
    <n v="0"/>
    <d v="2012-01-10T00:00:00"/>
    <n v="10.5"/>
    <d v="2012-02-17T00:00:00"/>
    <n v="3457.5569393181249"/>
    <n v="3558.5365853658536"/>
    <n v="1021.3"/>
    <n v="28.7"/>
    <s v="SCX"/>
    <n v="28.7"/>
    <m/>
    <m/>
    <m/>
    <m/>
    <m/>
    <m/>
    <m/>
    <m/>
  </r>
  <r>
    <n v="93"/>
    <x v="56"/>
    <x v="145"/>
    <n v="2000"/>
    <n v="0.25"/>
    <d v="2011-08-09T00:00:00"/>
    <n v="0.55000000000000004"/>
    <d v="2011-08-14T00:00:00"/>
    <n v="5114.5964449908752"/>
    <n v="101.50210661293276"/>
    <n v="554.1"/>
    <n v="45.9"/>
    <s v="BC"/>
    <n v="545.9"/>
    <m/>
    <m/>
    <m/>
    <m/>
    <m/>
    <m/>
    <m/>
    <m/>
  </r>
  <r>
    <n v="174"/>
    <x v="56"/>
    <x v="146"/>
    <n v="300"/>
    <n v="7"/>
    <d v="2011-11-22T00:00:00"/>
    <n v="8.75"/>
    <d v="2011-12-09T00:00:00"/>
    <n v="458.34584269356878"/>
    <n v="23.79739671760046"/>
    <n v="504.6"/>
    <n v="20.399999999999999"/>
    <s v="BC"/>
    <n v="2120.4"/>
    <m/>
    <m/>
    <m/>
    <m/>
    <m/>
    <m/>
    <m/>
    <m/>
  </r>
  <r>
    <n v="161"/>
    <x v="57"/>
    <x v="147"/>
    <n v="100"/>
    <n v="0"/>
    <d v="2011-09-28T00:00:00"/>
    <n v="1.6"/>
    <d v="2011-11-19T00:00:00"/>
    <n v="2043.8952657581735"/>
    <n v="1739.0804597701151"/>
    <n v="151.30000000000001"/>
    <n v="8.6999999999999993"/>
    <s v="SCZ"/>
    <n v="8.6999999999999993"/>
    <m/>
    <m/>
    <m/>
    <m/>
    <m/>
    <m/>
    <m/>
    <m/>
  </r>
  <r>
    <n v="189"/>
    <x v="57"/>
    <x v="148"/>
    <n v="100"/>
    <n v="47.3"/>
    <d v="2011-09-22T00:00:00"/>
    <n v="30"/>
    <d v="2011-12-23T00:00:00"/>
    <n v="-181.30671344940711"/>
    <n v="-36.681476165852317"/>
    <n v="-1737.95"/>
    <n v="7.95"/>
    <s v="S"/>
    <n v="4737.95"/>
    <m/>
    <m/>
    <m/>
    <m/>
    <m/>
    <m/>
    <m/>
    <m/>
  </r>
  <r>
    <n v="190"/>
    <x v="57"/>
    <x v="149"/>
    <n v="100"/>
    <n v="0"/>
    <d v="2011-12-22T00:00:00"/>
    <n v="13"/>
    <d v="2011-12-23T00:00:00"/>
    <n v="139182.61835496791"/>
    <n v="4429.6167247386766"/>
    <n v="1271.3"/>
    <n v="28.7"/>
    <s v="SCX"/>
    <n v="28.7"/>
    <m/>
    <m/>
    <m/>
    <m/>
    <m/>
    <m/>
    <m/>
    <m/>
  </r>
  <r>
    <n v="115"/>
    <x v="58"/>
    <x v="150"/>
    <n v="1000"/>
    <n v="1.77"/>
    <d v="2011-06-01T00:00:00"/>
    <n v="0.32"/>
    <d v="2011-09-30T00:00:00"/>
    <n v="-521.17198383737957"/>
    <n v="-82.231106668887762"/>
    <n v="-1480.9"/>
    <n v="30.9"/>
    <s v="BC"/>
    <n v="1800.9"/>
    <m/>
    <m/>
    <m/>
    <m/>
    <m/>
    <m/>
    <m/>
    <m/>
  </r>
  <r>
    <n v="54"/>
    <x v="59"/>
    <x v="151"/>
    <n v="1000"/>
    <n v="2.4024000000000001"/>
    <d v="2011-04-12T00:00:00"/>
    <n v="2.98"/>
    <d v="2011-04-14T00:00:00"/>
    <n v="3698.8176505295055"/>
    <n v="22.467431060699461"/>
    <n v="546.70000000000005"/>
    <n v="30.9"/>
    <s v="BP"/>
    <n v="2433.3000000000002"/>
    <m/>
    <m/>
    <m/>
    <m/>
    <m/>
    <m/>
    <m/>
    <m/>
  </r>
  <r>
    <n v="66"/>
    <x v="60"/>
    <x v="0"/>
    <n v="500"/>
    <n v="2.2000000000000002"/>
    <d v="2009-10-19T00:00:00"/>
    <n v="5.5"/>
    <d v="2011-05-31T00:00:00"/>
    <n v="56.33576392440952"/>
    <n v="148.20614648675482"/>
    <n v="1642.05"/>
    <n v="7.95"/>
    <s v="S"/>
    <n v="1107.95"/>
    <m/>
    <m/>
    <m/>
    <m/>
    <m/>
    <m/>
    <m/>
    <m/>
  </r>
  <r>
    <n v="475"/>
    <x v="61"/>
    <x v="152"/>
    <n v="100"/>
    <n v="0.95"/>
    <d v="2013-12-20T00:00:00"/>
    <n v="0.8"/>
    <d v="2013-12-21T00:00:00"/>
    <n v="-12411.361551678374"/>
    <n v="-28.825622775800699"/>
    <n v="-32.4"/>
    <n v="17.399999999999999"/>
    <s v="SC"/>
    <n v="112.4"/>
    <m/>
    <m/>
    <m/>
    <m/>
    <m/>
    <m/>
    <m/>
    <m/>
  </r>
  <r>
    <n v="479"/>
    <x v="61"/>
    <x v="153"/>
    <n v="100"/>
    <n v="0.5"/>
    <d v="2013-12-23T00:00:00"/>
    <n v="1.6"/>
    <d v="2014-01-17T00:00:00"/>
    <n v="1262.2120440807259"/>
    <n v="137.38872403560836"/>
    <n v="92.6"/>
    <n v="17.399999999999999"/>
    <s v="SC"/>
    <n v="67.400000000000006"/>
    <m/>
    <m/>
    <m/>
    <m/>
    <m/>
    <m/>
    <m/>
    <m/>
  </r>
  <r>
    <n v="491"/>
    <x v="61"/>
    <x v="154"/>
    <n v="100"/>
    <n v="1.66"/>
    <d v="2014-01-28T00:00:00"/>
    <n v="1.2"/>
    <d v="2014-03-21T00:00:00"/>
    <n v="-303.57824160728677"/>
    <n v="-34.56924754634678"/>
    <n v="-63.4"/>
    <n v="17.399999999999999"/>
    <s v="SC"/>
    <n v="183.4"/>
    <m/>
    <m/>
    <m/>
    <m/>
    <m/>
    <m/>
    <m/>
    <m/>
  </r>
  <r>
    <n v="371"/>
    <x v="62"/>
    <x v="155"/>
    <n v="200"/>
    <n v="3.25"/>
    <d v="2012-04-27T00:00:00"/>
    <n v="2.6"/>
    <d v="2012-09-18T00:00:00"/>
    <n v="-63.825765694683753"/>
    <n v="-22.260427567648374"/>
    <n v="-148.9"/>
    <n v="18.899999999999999"/>
    <s v="BP"/>
    <n v="668.9"/>
    <m/>
    <m/>
    <m/>
    <m/>
    <m/>
    <m/>
    <m/>
    <m/>
  </r>
  <r>
    <n v="200"/>
    <x v="63"/>
    <x v="156"/>
    <n v="102"/>
    <n v="14.8241"/>
    <d v="2011-11-22T00:00:00"/>
    <n v="16"/>
    <d v="2012-01-17T00:00:00"/>
    <n v="46.335789894509801"/>
    <n v="7.3678418313795948"/>
    <n v="111.9918"/>
    <n v="7.95"/>
    <s v="S"/>
    <n v="1520.0082"/>
    <m/>
    <m/>
    <m/>
    <m/>
    <m/>
    <m/>
    <m/>
    <m/>
  </r>
  <r>
    <n v="42"/>
    <x v="64"/>
    <x v="157"/>
    <n v="900"/>
    <n v="5.5236000000000001"/>
    <d v="2011-01-19T00:00:00"/>
    <n v="6.1"/>
    <d v="2011-02-22T00:00:00"/>
    <n v="100.22723004912804"/>
    <n v="9.7859473987329544"/>
    <n v="489.36"/>
    <n v="29.4"/>
    <s v="BC"/>
    <n v="5000.6400000000003"/>
    <m/>
    <m/>
    <m/>
    <m/>
    <m/>
    <m/>
    <m/>
    <m/>
  </r>
  <r>
    <n v="64"/>
    <x v="64"/>
    <x v="158"/>
    <n v="900"/>
    <n v="2.3E-2"/>
    <d v="2011-03-21T00:00:00"/>
    <n v="0.9"/>
    <d v="2011-05-21T00:00:00"/>
    <n v="1665.2456269592101"/>
    <n v="1516.7664670658685"/>
    <n v="759.9"/>
    <n v="29.4"/>
    <s v="SC"/>
    <n v="50.1"/>
    <m/>
    <m/>
    <m/>
    <m/>
    <m/>
    <m/>
    <m/>
    <m/>
  </r>
  <r>
    <n v="75"/>
    <x v="64"/>
    <x v="159"/>
    <n v="900"/>
    <n v="0"/>
    <d v="2011-05-25T00:00:00"/>
    <n v="0.65"/>
    <d v="2011-06-18T00:00:00"/>
    <n v="5602.3916208675655"/>
    <n v="3879.5918367346949"/>
    <n v="570.29999999999995"/>
    <n v="14.7"/>
    <s v="SCZ"/>
    <n v="14.7"/>
    <m/>
    <m/>
    <m/>
    <m/>
    <m/>
    <m/>
    <m/>
    <m/>
  </r>
  <r>
    <n v="85"/>
    <x v="64"/>
    <x v="0"/>
    <n v="900"/>
    <n v="9"/>
    <d v="2011-03-14T00:00:00"/>
    <n v="5"/>
    <d v="2011-07-19T00:00:00"/>
    <n v="-169.21275412727155"/>
    <n v="-44.498917728895712"/>
    <n v="-3607.95"/>
    <n v="7.95"/>
    <s v="S"/>
    <n v="8107.95"/>
    <m/>
    <m/>
    <m/>
    <m/>
    <m/>
    <m/>
    <m/>
    <m/>
  </r>
  <r>
    <n v="86"/>
    <x v="64"/>
    <x v="160"/>
    <n v="900"/>
    <n v="0"/>
    <d v="2011-06-21T00:00:00"/>
    <n v="1.95"/>
    <d v="2011-07-19T00:00:00"/>
    <n v="5114.5422280918247"/>
    <n v="4957.6368876080696"/>
    <n v="1720.3"/>
    <n v="34.700000000000003"/>
    <s v="SCX"/>
    <n v="34.700000000000003"/>
    <m/>
    <m/>
    <m/>
    <m/>
    <m/>
    <m/>
    <m/>
    <m/>
  </r>
  <r>
    <n v="29"/>
    <x v="65"/>
    <x v="0"/>
    <n v="25"/>
    <n v="1.35"/>
    <d v="2010-01-22T00:00:00"/>
    <n v="2.23"/>
    <d v="2010-11-01T00:00:00"/>
    <n v="37.584164099449431"/>
    <n v="33.693045563549148"/>
    <n v="14.05"/>
    <n v="7.95"/>
    <s v="S"/>
    <n v="41.7"/>
    <m/>
    <m/>
    <m/>
    <m/>
    <m/>
    <m/>
    <m/>
    <m/>
  </r>
  <r>
    <n v="53"/>
    <x v="66"/>
    <x v="161"/>
    <n v="500"/>
    <n v="3.3323999999999998"/>
    <d v="2011-01-10T00:00:00"/>
    <n v="3.4"/>
    <d v="2011-05-13T00:00:00"/>
    <n v="1.8359010936993845"/>
    <n v="0.61553030303030098"/>
    <n v="10.4"/>
    <n v="23.4"/>
    <s v="BP"/>
    <n v="1689.6"/>
    <m/>
    <m/>
    <m/>
    <m/>
    <m/>
    <m/>
    <m/>
    <m/>
  </r>
  <r>
    <n v="172"/>
    <x v="67"/>
    <x v="162"/>
    <n v="100"/>
    <n v="19.61"/>
    <d v="2011-11-23T00:00:00"/>
    <n v="23.770399999999999"/>
    <d v="2011-12-05T00:00:00"/>
    <n v="572.91498174613901"/>
    <n v="20.726275425988472"/>
    <n v="408.09"/>
    <n v="7.95"/>
    <s v="S"/>
    <n v="1968.95"/>
    <m/>
    <m/>
    <m/>
    <m/>
    <m/>
    <m/>
    <m/>
    <m/>
  </r>
  <r>
    <n v="292"/>
    <x v="68"/>
    <x v="163"/>
    <n v="100"/>
    <n v="2"/>
    <d v="2012-04-30T00:00:00"/>
    <n v="3"/>
    <d v="2012-05-04T00:00:00"/>
    <n v="2938.6469372179649"/>
    <n v="37.994480220791175"/>
    <n v="82.6"/>
    <n v="17.399999999999999"/>
    <s v="SC"/>
    <n v="217.4"/>
    <m/>
    <m/>
    <m/>
    <m/>
    <m/>
    <m/>
    <m/>
    <m/>
  </r>
  <r>
    <n v="339"/>
    <x v="68"/>
    <x v="164"/>
    <n v="100"/>
    <n v="7"/>
    <d v="2012-06-06T00:00:00"/>
    <n v="4.5"/>
    <d v="2012-07-16T00:00:00"/>
    <n v="-425.57720887960784"/>
    <n v="-37.273487594089772"/>
    <n v="-267.39999999999998"/>
    <n v="17.399999999999999"/>
    <s v="SC"/>
    <n v="717.4"/>
    <m/>
    <m/>
    <m/>
    <m/>
    <m/>
    <m/>
    <m/>
    <m/>
  </r>
  <r>
    <n v="346"/>
    <x v="68"/>
    <x v="165"/>
    <n v="100"/>
    <n v="3"/>
    <d v="2012-07-17T00:00:00"/>
    <n v="5.35"/>
    <d v="2012-07-23T00:00:00"/>
    <n v="3176.1322943891623"/>
    <n v="68.557025834908629"/>
    <n v="217.6"/>
    <n v="17.399999999999999"/>
    <s v="SC"/>
    <n v="317.39999999999998"/>
    <m/>
    <m/>
    <m/>
    <m/>
    <m/>
    <m/>
    <m/>
    <m/>
  </r>
  <r>
    <n v="388"/>
    <x v="68"/>
    <x v="166"/>
    <n v="100"/>
    <n v="0.2"/>
    <d v="2012-09-06T00:00:00"/>
    <n v="1.49"/>
    <d v="2012-10-19T00:00:00"/>
    <n v="1173.3269640851515"/>
    <n v="298.39572192513373"/>
    <n v="111.6"/>
    <n v="17.399999999999999"/>
    <s v="SC"/>
    <n v="37.4"/>
    <m/>
    <m/>
    <m/>
    <m/>
    <m/>
    <m/>
    <m/>
    <m/>
  </r>
  <r>
    <n v="431"/>
    <x v="68"/>
    <x v="167"/>
    <n v="100"/>
    <n v="3"/>
    <d v="2012-12-05T00:00:00"/>
    <n v="3.5"/>
    <d v="2012-12-31T00:00:00"/>
    <n v="137.25452474142298"/>
    <n v="10.270951480781353"/>
    <n v="32.6"/>
    <n v="17.399999999999999"/>
    <s v="SC"/>
    <n v="317.39999999999998"/>
    <m/>
    <m/>
    <m/>
    <m/>
    <m/>
    <m/>
    <m/>
    <m/>
  </r>
  <r>
    <n v="443"/>
    <x v="68"/>
    <x v="168"/>
    <n v="100"/>
    <n v="4.74"/>
    <d v="2013-01-02T00:00:00"/>
    <n v="2.75"/>
    <d v="2013-01-18T00:00:00"/>
    <n v="-1324.2367955217826"/>
    <n v="-44.037444037444047"/>
    <n v="-216.4"/>
    <n v="17.399999999999999"/>
    <s v="SC"/>
    <n v="491.4"/>
    <m/>
    <m/>
    <m/>
    <m/>
    <m/>
    <m/>
    <m/>
    <m/>
  </r>
  <r>
    <n v="453"/>
    <x v="68"/>
    <x v="169"/>
    <n v="100"/>
    <n v="95"/>
    <d v="2012-04-19T00:00:00"/>
    <n v="92.5"/>
    <d v="2013-02-27T00:00:00"/>
    <n v="-3.1972069487445434"/>
    <n v="-2.7129928112789781"/>
    <n v="-257.95"/>
    <n v="7.95"/>
    <s v="S"/>
    <n v="9507.9500000000007"/>
    <m/>
    <m/>
    <m/>
    <m/>
    <m/>
    <m/>
    <m/>
    <m/>
  </r>
  <r>
    <n v="454"/>
    <x v="68"/>
    <x v="170"/>
    <n v="100"/>
    <n v="0"/>
    <d v="2013-02-25T00:00:00"/>
    <n v="2"/>
    <d v="2013-02-27T00:00:00"/>
    <n v="35430.91944902992"/>
    <n v="596.8641114982579"/>
    <n v="171.3"/>
    <n v="28.7"/>
    <s v="SCX"/>
    <n v="28.7"/>
    <m/>
    <m/>
    <m/>
    <m/>
    <m/>
    <m/>
    <m/>
    <m/>
  </r>
  <r>
    <n v="463"/>
    <x v="68"/>
    <x v="169"/>
    <n v="2"/>
    <n v="95"/>
    <d v="2012-04-19T00:00:00"/>
    <n v="102"/>
    <d v="2013-05-15T00:00:00"/>
    <n v="2.810361868697711"/>
    <n v="3.0563273553927819"/>
    <n v="6.05"/>
    <n v="7.95"/>
    <s v="S"/>
    <n v="197.95"/>
    <m/>
    <m/>
    <m/>
    <m/>
    <m/>
    <m/>
    <m/>
    <m/>
  </r>
  <r>
    <n v="464"/>
    <x v="68"/>
    <x v="169"/>
    <n v="98"/>
    <n v="94.56"/>
    <d v="2013-10-04T00:00:00"/>
    <n v="95.35"/>
    <d v="2013-10-17T00:00:00"/>
    <n v="20.951708241253883"/>
    <n v="0.74901642402070889"/>
    <n v="69.47"/>
    <n v="7.95"/>
    <s v="S"/>
    <n v="9274.83"/>
    <m/>
    <m/>
    <m/>
    <m/>
    <m/>
    <m/>
    <m/>
    <m/>
  </r>
  <r>
    <n v="290"/>
    <x v="69"/>
    <x v="171"/>
    <n v="100"/>
    <n v="2.75"/>
    <d v="2012-04-17T00:00:00"/>
    <n v="3.5"/>
    <d v="2012-05-03T00:00:00"/>
    <n v="410.1925356991257"/>
    <n v="19.699042407660741"/>
    <n v="57.6"/>
    <n v="17.399999999999999"/>
    <s v="BP"/>
    <n v="292.39999999999998"/>
    <m/>
    <m/>
    <m/>
    <m/>
    <m/>
    <m/>
    <m/>
    <m/>
  </r>
  <r>
    <n v="214"/>
    <x v="70"/>
    <x v="172"/>
    <n v="760"/>
    <n v="10.5222"/>
    <d v="2010-01-11T00:00:00"/>
    <n v="12.29"/>
    <d v="2012-01-27T00:00:00"/>
    <n v="7.5983905656466737"/>
    <n v="16.800669061603081"/>
    <n v="1343.528"/>
    <n v="0"/>
    <s v="MF"/>
    <n v="7996.8720000000003"/>
    <m/>
    <m/>
    <m/>
    <m/>
    <m/>
    <m/>
    <m/>
    <m/>
  </r>
  <r>
    <n v="394"/>
    <x v="71"/>
    <x v="173"/>
    <n v="243"/>
    <n v="13.8041"/>
    <d v="2011-05-24T00:00:00"/>
    <n v="10.43"/>
    <d v="2012-11-05T00:00:00"/>
    <n v="-19.265908450651217"/>
    <n v="-24.44273802710789"/>
    <n v="-819.90629999999999"/>
    <n v="0"/>
    <s v="MF"/>
    <n v="3354.3962999999999"/>
    <m/>
    <m/>
    <m/>
    <m/>
    <m/>
    <m/>
    <m/>
    <m/>
  </r>
  <r>
    <n v="485"/>
    <x v="72"/>
    <x v="174"/>
    <n v="145"/>
    <n v="34.599600000000002"/>
    <d v="2009-10-16T00:00:00"/>
    <n v="35.61"/>
    <d v="2014-01-27T00:00:00"/>
    <n v="0.67175813523422145"/>
    <n v="2.9202649741615425"/>
    <n v="146.50800000000001"/>
    <n v="0"/>
    <s v="MF"/>
    <n v="5016.942"/>
    <m/>
    <m/>
    <m/>
    <m/>
    <m/>
    <m/>
    <m/>
    <m/>
  </r>
  <r>
    <n v="136"/>
    <x v="73"/>
    <x v="175"/>
    <n v="673"/>
    <n v="22.2956"/>
    <d v="2009-10-16T00:00:00"/>
    <n v="26.34"/>
    <d v="2011-10-24T00:00:00"/>
    <n v="8.2446153872589001"/>
    <n v="18.139902043452516"/>
    <n v="2721.8811999999998"/>
    <n v="0"/>
    <s v="MF"/>
    <n v="15004.9388"/>
    <m/>
    <m/>
    <m/>
    <m/>
    <m/>
    <m/>
    <m/>
    <m/>
  </r>
  <r>
    <n v="92"/>
    <x v="74"/>
    <x v="0"/>
    <n v="520"/>
    <n v="19.22"/>
    <d v="2011-03-16T00:00:00"/>
    <n v="19.940000000000001"/>
    <d v="2011-07-20T00:00:00"/>
    <n v="10.653469652312909"/>
    <n v="3.746097814776288"/>
    <n v="374.4"/>
    <n v="0"/>
    <s v="MF"/>
    <n v="9994.4"/>
    <m/>
    <m/>
    <m/>
    <m/>
    <m/>
    <m/>
    <m/>
    <m/>
  </r>
  <r>
    <n v="191"/>
    <x v="75"/>
    <x v="176"/>
    <n v="264"/>
    <n v="18.9116"/>
    <d v="2009-10-16T00:00:00"/>
    <n v="17.96"/>
    <d v="2011-12-23T00:00:00"/>
    <n v="-2.3614506328089382"/>
    <n v="-5.0318323145582555"/>
    <n v="-251.22239999999999"/>
    <n v="0"/>
    <s v="MF"/>
    <n v="4992.6624000000002"/>
    <m/>
    <m/>
    <m/>
    <m/>
    <m/>
    <m/>
    <m/>
    <m/>
  </r>
  <r>
    <n v="327"/>
    <x v="76"/>
    <x v="177"/>
    <n v="1110"/>
    <n v="9.01"/>
    <d v="2011-03-16T00:00:00"/>
    <n v="8.3699999999999992"/>
    <d v="2012-07-03T00:00:00"/>
    <n v="-5.6618175365020758"/>
    <n v="-7.1032186459489521"/>
    <n v="-710.4"/>
    <n v="0"/>
    <s v="MF"/>
    <n v="10001.1"/>
    <m/>
    <m/>
    <m/>
    <m/>
    <m/>
    <m/>
    <m/>
    <m/>
  </r>
  <r>
    <n v="219"/>
    <x v="77"/>
    <x v="178"/>
    <n v="63"/>
    <n v="43.95"/>
    <d v="2011-06-07T00:00:00"/>
    <n v="44.22"/>
    <d v="2012-02-17T00:00:00"/>
    <n v="0.87665146031829944"/>
    <n v="0.61433447098975202"/>
    <n v="17.010000000000002"/>
    <n v="0"/>
    <s v="MF"/>
    <n v="2768.85"/>
    <m/>
    <m/>
    <m/>
    <m/>
    <m/>
    <m/>
    <m/>
    <m/>
  </r>
  <r>
    <n v="220"/>
    <x v="77"/>
    <x v="178"/>
    <n v="116"/>
    <n v="43.26"/>
    <d v="2011-03-17T00:00:00"/>
    <n v="44.22"/>
    <d v="2012-02-17T00:00:00"/>
    <n v="2.3772390326710515"/>
    <n v="2.2191400832177552"/>
    <n v="111.36"/>
    <n v="0"/>
    <s v="MF"/>
    <n v="5018.16"/>
    <m/>
    <m/>
    <m/>
    <m/>
    <m/>
    <m/>
    <m/>
    <m/>
  </r>
  <r>
    <n v="246"/>
    <x v="78"/>
    <x v="179"/>
    <n v="100"/>
    <n v="4"/>
    <d v="2012-02-23T00:00:00"/>
    <n v="6.5"/>
    <d v="2012-03-12T00:00:00"/>
    <n v="950.99111417648555"/>
    <n v="55.725922376617142"/>
    <n v="232.6"/>
    <n v="17.399999999999999"/>
    <s v="BP"/>
    <n v="417.4"/>
    <m/>
    <m/>
    <m/>
    <m/>
    <m/>
    <m/>
    <m/>
    <m/>
  </r>
  <r>
    <n v="157"/>
    <x v="79"/>
    <x v="180"/>
    <n v="100"/>
    <n v="0"/>
    <d v="2011-10-27T00:00:00"/>
    <n v="3"/>
    <d v="2011-11-19T00:00:00"/>
    <n v="5618.5552125365957"/>
    <n v="3348.2758620689651"/>
    <n v="291.3"/>
    <n v="8.6999999999999993"/>
    <s v="SCZ"/>
    <n v="8.6999999999999993"/>
    <m/>
    <m/>
    <m/>
    <m/>
    <m/>
    <m/>
    <m/>
    <m/>
  </r>
  <r>
    <n v="251"/>
    <x v="79"/>
    <x v="181"/>
    <n v="50"/>
    <n v="128.5"/>
    <d v="2011-09-22T00:00:00"/>
    <n v="75"/>
    <d v="2012-03-16T00:00:00"/>
    <n v="-111.92172937352689"/>
    <n v="-41.706371105014028"/>
    <n v="-2682.95"/>
    <n v="7.95"/>
    <s v="S"/>
    <n v="6432.95"/>
    <m/>
    <m/>
    <m/>
    <m/>
    <m/>
    <m/>
    <m/>
    <m/>
  </r>
  <r>
    <n v="252"/>
    <x v="79"/>
    <x v="181"/>
    <n v="50"/>
    <n v="77"/>
    <d v="2011-10-25T00:00:00"/>
    <n v="75"/>
    <d v="2012-03-16T00:00:00"/>
    <n v="-7.2438753370742353"/>
    <n v="-2.798118171567809"/>
    <n v="-107.95"/>
    <n v="7.95"/>
    <s v="S"/>
    <n v="3857.95"/>
    <m/>
    <m/>
    <m/>
    <m/>
    <m/>
    <m/>
    <m/>
    <m/>
  </r>
  <r>
    <n v="270"/>
    <x v="79"/>
    <x v="182"/>
    <n v="100"/>
    <n v="0.28699999999999998"/>
    <d v="2011-12-08T00:00:00"/>
    <n v="10"/>
    <d v="2012-03-16T00:00:00"/>
    <n v="1064.3515368516989"/>
    <n v="1642.1602787456447"/>
    <n v="942.6"/>
    <n v="28.7"/>
    <s v="SCX"/>
    <n v="57.4"/>
    <m/>
    <m/>
    <m/>
    <m/>
    <m/>
    <m/>
    <m/>
    <m/>
  </r>
  <r>
    <n v="486"/>
    <x v="79"/>
    <x v="181"/>
    <n v="9"/>
    <n v="387"/>
    <d v="2014-01-23T00:00:00"/>
    <n v="397"/>
    <d v="2014-01-28T00:00:00"/>
    <n v="169.59121702177086"/>
    <n v="2.3503630816826382"/>
    <n v="82.05"/>
    <n v="7.95"/>
    <s v="S"/>
    <n v="3490.95"/>
    <m/>
    <m/>
    <m/>
    <m/>
    <m/>
    <m/>
    <m/>
    <m/>
  </r>
  <r>
    <n v="122"/>
    <x v="80"/>
    <x v="183"/>
    <n v="100"/>
    <n v="86.9"/>
    <d v="2011-09-23T00:00:00"/>
    <n v="40"/>
    <d v="2011-10-22T00:00:00"/>
    <n v="-977.68774715778216"/>
    <n v="-54.01215228875769"/>
    <n v="-4697.95"/>
    <n v="7.95"/>
    <s v="S"/>
    <n v="8697.9500000000007"/>
    <m/>
    <m/>
    <m/>
    <m/>
    <m/>
    <m/>
    <m/>
    <m/>
  </r>
  <r>
    <n v="132"/>
    <x v="80"/>
    <x v="184"/>
    <n v="100"/>
    <n v="0"/>
    <d v="2011-10-11T00:00:00"/>
    <n v="50"/>
    <d v="2011-10-22T00:00:00"/>
    <n v="17122.80059143174"/>
    <n v="17321.60278745645"/>
    <n v="4971.3"/>
    <n v="28.7"/>
    <s v="SCX"/>
    <n v="28.7"/>
    <m/>
    <m/>
    <m/>
    <m/>
    <m/>
    <m/>
    <m/>
    <m/>
  </r>
  <r>
    <n v="82"/>
    <x v="81"/>
    <x v="185"/>
    <n v="1700"/>
    <n v="0"/>
    <d v="2011-04-19T00:00:00"/>
    <n v="2.7"/>
    <d v="2011-07-15T00:00:00"/>
    <n v="2266.1472241561987"/>
    <n v="22073.913043478267"/>
    <n v="4569.3"/>
    <n v="20.7"/>
    <s v="SCZ"/>
    <n v="20.7"/>
    <m/>
    <m/>
    <m/>
    <m/>
    <m/>
    <m/>
    <m/>
    <m/>
  </r>
  <r>
    <n v="83"/>
    <x v="81"/>
    <x v="185"/>
    <n v="300"/>
    <n v="0"/>
    <d v="2011-05-01T00:00:00"/>
    <n v="0.7"/>
    <d v="2011-07-15T00:00:00"/>
    <n v="1472.0303077412582"/>
    <n v="1958.8235294117649"/>
    <n v="199.8"/>
    <n v="10.199999999999999"/>
    <s v="SCZ"/>
    <n v="10.199999999999999"/>
    <m/>
    <m/>
    <m/>
    <m/>
    <m/>
    <m/>
    <m/>
    <m/>
  </r>
  <r>
    <n v="112"/>
    <x v="81"/>
    <x v="186"/>
    <n v="2000"/>
    <n v="0.5"/>
    <d v="2011-08-28T00:00:00"/>
    <n v="0.55000000000000004"/>
    <d v="2011-09-22T00:00:00"/>
    <n v="73.631334698309487"/>
    <n v="5.1725786404053959"/>
    <n v="54.1"/>
    <n v="45.9"/>
    <s v="SC"/>
    <n v="1045.9000000000001"/>
    <m/>
    <m/>
    <m/>
    <m/>
    <m/>
    <m/>
    <m/>
    <m/>
  </r>
  <r>
    <n v="175"/>
    <x v="81"/>
    <x v="187"/>
    <n v="2000"/>
    <n v="0.05"/>
    <d v="2011-09-27T00:00:00"/>
    <n v="0.2"/>
    <d v="2011-12-12T00:00:00"/>
    <n v="484.36609003476747"/>
    <n v="174.16038382453735"/>
    <n v="254.1"/>
    <n v="45.9"/>
    <s v="SC"/>
    <n v="145.9"/>
    <m/>
    <m/>
    <m/>
    <m/>
    <m/>
    <m/>
    <m/>
    <m/>
  </r>
  <r>
    <n v="278"/>
    <x v="81"/>
    <x v="188"/>
    <n v="2000"/>
    <n v="0.32"/>
    <d v="2012-01-03T00:00:00"/>
    <n v="0.5"/>
    <d v="2012-04-20T00:00:00"/>
    <n v="128.61079774210697"/>
    <n v="45.793847499635525"/>
    <n v="314.10000000000002"/>
    <n v="45.9"/>
    <s v="SC"/>
    <n v="685.9"/>
    <m/>
    <m/>
    <m/>
    <m/>
    <m/>
    <m/>
    <m/>
    <m/>
  </r>
  <r>
    <n v="328"/>
    <x v="81"/>
    <x v="189"/>
    <n v="700"/>
    <n v="2.5"/>
    <d v="2011-03-30T00:00:00"/>
    <n v="1"/>
    <d v="2012-07-05T00:00:00"/>
    <n v="-72.591901729177962"/>
    <n v="-60.180892516852012"/>
    <n v="-1057.95"/>
    <n v="7.95"/>
    <s v="S"/>
    <n v="1757.95"/>
    <m/>
    <m/>
    <m/>
    <m/>
    <m/>
    <m/>
    <m/>
    <m/>
  </r>
  <r>
    <n v="329"/>
    <x v="81"/>
    <x v="190"/>
    <n v="700"/>
    <n v="0"/>
    <d v="2012-04-30T00:00:00"/>
    <n v="0.4"/>
    <d v="2012-07-05T00:00:00"/>
    <n v="1305.9399112896929"/>
    <n v="960.60606060606085"/>
    <n v="253.6"/>
    <n v="26.4"/>
    <s v="SC"/>
    <n v="26.4"/>
    <m/>
    <m/>
    <m/>
    <m/>
    <m/>
    <m/>
    <m/>
    <m/>
  </r>
  <r>
    <n v="333"/>
    <x v="81"/>
    <x v="189"/>
    <n v="1300"/>
    <n v="2.5"/>
    <d v="2011-03-30T00:00:00"/>
    <n v="1"/>
    <d v="2012-07-13T00:00:00"/>
    <n v="-71.197000646700047"/>
    <n v="-60.097607391150881"/>
    <n v="-1957.95"/>
    <n v="7.95"/>
    <s v="S"/>
    <n v="3257.95"/>
    <m/>
    <m/>
    <m/>
    <m/>
    <m/>
    <m/>
    <m/>
    <m/>
  </r>
  <r>
    <n v="335"/>
    <x v="81"/>
    <x v="190"/>
    <n v="1300"/>
    <n v="0"/>
    <d v="2012-04-30T00:00:00"/>
    <n v="0.4"/>
    <d v="2012-07-13T00:00:00"/>
    <n v="1325.4022998297928"/>
    <n v="1368.9265536723169"/>
    <n v="484.6"/>
    <n v="35.4"/>
    <s v="SC"/>
    <n v="35.4"/>
    <m/>
    <m/>
    <m/>
    <m/>
    <m/>
    <m/>
    <m/>
    <m/>
  </r>
  <r>
    <n v="167"/>
    <x v="82"/>
    <x v="191"/>
    <n v="200"/>
    <n v="5.3"/>
    <d v="2011-11-11T00:00:00"/>
    <n v="5.8"/>
    <d v="2011-11-30T00:00:00"/>
    <n v="139.23405559598581"/>
    <n v="7.5169153767726389"/>
    <n v="81.099999999999994"/>
    <n v="18.899999999999999"/>
    <s v="BC"/>
    <n v="1078.9000000000001"/>
    <m/>
    <m/>
    <m/>
    <m/>
    <m/>
    <m/>
    <m/>
    <m/>
  </r>
  <r>
    <n v="205"/>
    <x v="82"/>
    <x v="192"/>
    <n v="200"/>
    <n v="1.75"/>
    <d v="2011-12-23T00:00:00"/>
    <n v="2"/>
    <d v="2012-01-20T00:00:00"/>
    <n v="105.50969290876247"/>
    <n v="8.4304689617782582"/>
    <n v="31.1"/>
    <n v="18.899999999999999"/>
    <s v="SC"/>
    <n v="368.9"/>
    <m/>
    <m/>
    <m/>
    <m/>
    <m/>
    <m/>
    <m/>
    <m/>
  </r>
  <r>
    <n v="300"/>
    <x v="82"/>
    <x v="193"/>
    <n v="200"/>
    <n v="0.1"/>
    <d v="2012-01-23T00:00:00"/>
    <n v="1.3"/>
    <d v="2012-05-18T00:00:00"/>
    <n v="602.94425551544464"/>
    <n v="568.3804627249358"/>
    <n v="221.1"/>
    <n v="18.899999999999999"/>
    <s v="SC"/>
    <n v="38.9"/>
    <m/>
    <m/>
    <m/>
    <m/>
    <m/>
    <m/>
    <m/>
    <m/>
  </r>
  <r>
    <n v="338"/>
    <x v="82"/>
    <x v="194"/>
    <n v="200"/>
    <n v="0.5"/>
    <d v="2012-05-29T00:00:00"/>
    <n v="1.1499999999999999"/>
    <d v="2012-07-17T00:00:00"/>
    <n v="491.48107021970941"/>
    <n v="93.439865433137086"/>
    <n v="111.1"/>
    <n v="18.899999999999999"/>
    <s v="SC"/>
    <n v="118.9"/>
    <m/>
    <m/>
    <m/>
    <m/>
    <m/>
    <m/>
    <m/>
    <m/>
  </r>
  <r>
    <n v="364"/>
    <x v="82"/>
    <x v="195"/>
    <n v="200"/>
    <n v="0.6"/>
    <d v="2012-07-30T00:00:00"/>
    <n v="1.2"/>
    <d v="2012-09-04T00:00:00"/>
    <n v="554.48029404810563"/>
    <n v="72.786177105831527"/>
    <n v="101.1"/>
    <n v="18.899999999999999"/>
    <s v="SC"/>
    <n v="138.9"/>
    <m/>
    <m/>
    <m/>
    <m/>
    <m/>
    <m/>
    <m/>
    <m/>
  </r>
  <r>
    <n v="378"/>
    <x v="82"/>
    <x v="196"/>
    <n v="200"/>
    <n v="0.5"/>
    <d v="2012-09-06T00:00:00"/>
    <n v="1.3"/>
    <d v="2012-09-28T00:00:00"/>
    <n v="1298.0707816879949"/>
    <n v="118.67115222876366"/>
    <n v="141.1"/>
    <n v="18.899999999999999"/>
    <s v="SC"/>
    <n v="118.9"/>
    <m/>
    <m/>
    <m/>
    <m/>
    <m/>
    <m/>
    <m/>
    <m/>
  </r>
  <r>
    <n v="467"/>
    <x v="82"/>
    <x v="197"/>
    <n v="204"/>
    <n v="14.5541"/>
    <d v="2011-11-11T00:00:00"/>
    <n v="14"/>
    <d v="2013-10-19T00:00:00"/>
    <n v="-2.1419598661651724"/>
    <n v="-4.0640561878280677"/>
    <n v="-120.9864"/>
    <n v="7.95"/>
    <s v="S"/>
    <n v="2976.9863999999998"/>
    <m/>
    <m/>
    <m/>
    <m/>
    <m/>
    <m/>
    <m/>
    <m/>
  </r>
  <r>
    <n v="468"/>
    <x v="82"/>
    <x v="198"/>
    <n v="200"/>
    <n v="0"/>
    <d v="2013-07-25T00:00:00"/>
    <n v="1"/>
    <d v="2013-10-19T00:00:00"/>
    <n v="813.02623442373374"/>
    <n v="579.11714770797971"/>
    <n v="170.55"/>
    <n v="29.45"/>
    <s v="SCX"/>
    <n v="29.45"/>
    <m/>
    <m/>
    <m/>
    <m/>
    <m/>
    <m/>
    <m/>
    <m/>
  </r>
  <r>
    <n v="80"/>
    <x v="83"/>
    <x v="0"/>
    <n v="500"/>
    <n v="21"/>
    <d v="2010-05-07T00:00:00"/>
    <n v="15"/>
    <d v="2011-07-15T00:00:00"/>
    <n v="-28.361432935820311"/>
    <n v="-28.625469287539428"/>
    <n v="-3007.95"/>
    <n v="7.95"/>
    <s v="S"/>
    <n v="10507.95"/>
    <m/>
    <m/>
    <m/>
    <m/>
    <m/>
    <m/>
    <m/>
    <m/>
  </r>
  <r>
    <n v="81"/>
    <x v="83"/>
    <x v="199"/>
    <n v="500"/>
    <n v="0"/>
    <d v="2011-06-21T00:00:00"/>
    <n v="2.5"/>
    <d v="2011-07-15T00:00:00"/>
    <n v="5588.4270188991077"/>
    <n v="3843.2176656151419"/>
    <n v="1218.3"/>
    <n v="31.7"/>
    <s v="SCX"/>
    <n v="31.7"/>
    <m/>
    <m/>
    <m/>
    <m/>
    <m/>
    <m/>
    <m/>
    <m/>
  </r>
  <r>
    <n v="37"/>
    <x v="84"/>
    <x v="0"/>
    <n v="50"/>
    <n v="5"/>
    <d v="2010-01-25T00:00:00"/>
    <n v="3.51"/>
    <d v="2011-03-11T00:00:00"/>
    <n v="-34.28567184059257"/>
    <n v="-31.963558829230472"/>
    <n v="-82.45"/>
    <n v="7.95"/>
    <s v="S"/>
    <n v="257.95"/>
    <m/>
    <m/>
    <m/>
    <m/>
    <m/>
    <m/>
    <m/>
    <m/>
  </r>
  <r>
    <n v="119"/>
    <x v="85"/>
    <x v="200"/>
    <n v="100"/>
    <n v="28.687100000000001"/>
    <d v="2011-09-22T00:00:00"/>
    <n v="30"/>
    <d v="2011-10-22T00:00:00"/>
    <n v="51.078574184483394"/>
    <n v="4.2876113270250897"/>
    <n v="123.34"/>
    <n v="7.95"/>
    <s v="S"/>
    <n v="2876.66"/>
    <m/>
    <m/>
    <m/>
    <m/>
    <m/>
    <m/>
    <m/>
    <m/>
  </r>
  <r>
    <n v="130"/>
    <x v="85"/>
    <x v="201"/>
    <n v="100"/>
    <n v="0"/>
    <d v="2011-10-06T00:00:00"/>
    <n v="0.89"/>
    <d v="2011-10-22T00:00:00"/>
    <n v="2581.7801571424757"/>
    <n v="210.10452961672473"/>
    <n v="60.3"/>
    <n v="28.7"/>
    <s v="SCX"/>
    <n v="28.7"/>
    <m/>
    <m/>
    <m/>
    <m/>
    <m/>
    <m/>
    <m/>
    <m/>
  </r>
  <r>
    <n v="171"/>
    <x v="85"/>
    <x v="202"/>
    <n v="400"/>
    <n v="2.41"/>
    <d v="2011-11-22T00:00:00"/>
    <n v="3.2"/>
    <d v="2011-12-01T00:00:00"/>
    <n v="1058.745066404706"/>
    <n v="29.830611623896957"/>
    <n v="294.10000000000002"/>
    <n v="21.9"/>
    <s v="BC"/>
    <n v="985.9"/>
    <m/>
    <m/>
    <m/>
    <m/>
    <m/>
    <m/>
    <m/>
    <m/>
  </r>
  <r>
    <n v="10"/>
    <x v="86"/>
    <x v="0"/>
    <n v="300"/>
    <n v="15.46"/>
    <d v="2009-10-29T00:00:00"/>
    <n v="21"/>
    <d v="2010-01-06T00:00:00"/>
    <n v="161.10452577438107"/>
    <n v="35.601975914506177"/>
    <n v="1654.05"/>
    <n v="7.95"/>
    <s v="S"/>
    <n v="4645.95"/>
    <m/>
    <m/>
    <m/>
    <m/>
    <m/>
    <m/>
    <m/>
    <m/>
  </r>
  <r>
    <n v="109"/>
    <x v="86"/>
    <x v="0"/>
    <n v="500"/>
    <n v="17.5"/>
    <d v="2011-08-09T00:00:00"/>
    <n v="10"/>
    <d v="2011-09-16T00:00:00"/>
    <n v="-538.39800159191213"/>
    <n v="-42.909014095764412"/>
    <n v="-3757.95"/>
    <n v="7.95"/>
    <s v="S"/>
    <n v="8757.9500000000007"/>
    <m/>
    <m/>
    <m/>
    <m/>
    <m/>
    <m/>
    <m/>
    <m/>
  </r>
  <r>
    <n v="110"/>
    <x v="86"/>
    <x v="203"/>
    <n v="500"/>
    <n v="0"/>
    <d v="2011-08-29T00:00:00"/>
    <n v="2.7"/>
    <d v="2011-09-16T00:00:00"/>
    <n v="7607.2959141692927"/>
    <n v="4158.675078864354"/>
    <n v="1318.3"/>
    <n v="31.7"/>
    <s v="SCX"/>
    <n v="31.7"/>
    <m/>
    <m/>
    <m/>
    <m/>
    <m/>
    <m/>
    <m/>
    <m/>
  </r>
  <r>
    <n v="158"/>
    <x v="86"/>
    <x v="204"/>
    <n v="100"/>
    <n v="0"/>
    <d v="2011-10-28T00:00:00"/>
    <n v="1.3"/>
    <d v="2011-11-19T00:00:00"/>
    <n v="4486.5325911372329"/>
    <n v="1394.2528735632186"/>
    <n v="121.3"/>
    <n v="8.6999999999999993"/>
    <s v="SCZ"/>
    <n v="8.6999999999999993"/>
    <m/>
    <m/>
    <m/>
    <m/>
    <m/>
    <m/>
    <m/>
    <m/>
  </r>
  <r>
    <n v="204"/>
    <x v="86"/>
    <x v="205"/>
    <n v="100"/>
    <n v="3.3"/>
    <d v="2011-11-30T00:00:00"/>
    <n v="2"/>
    <d v="2012-01-20T00:00:00"/>
    <n v="-395.17296637161422"/>
    <n v="-42.429476108232585"/>
    <n v="-147.4"/>
    <n v="17.399999999999999"/>
    <s v="SC"/>
    <n v="347.4"/>
    <m/>
    <m/>
    <m/>
    <m/>
    <m/>
    <m/>
    <m/>
    <m/>
  </r>
  <r>
    <n v="298"/>
    <x v="86"/>
    <x v="206"/>
    <n v="100"/>
    <n v="3.2"/>
    <d v="2012-01-27T00:00:00"/>
    <n v="6.1"/>
    <d v="2012-05-15T00:00:00"/>
    <n v="200.13821506967912"/>
    <n v="80.794309425014802"/>
    <n v="272.60000000000002"/>
    <n v="17.399999999999999"/>
    <s v="SC"/>
    <n v="337.4"/>
    <m/>
    <m/>
    <m/>
    <m/>
    <m/>
    <m/>
    <m/>
    <m/>
  </r>
  <r>
    <n v="357"/>
    <x v="86"/>
    <x v="207"/>
    <n v="100"/>
    <n v="0.2"/>
    <d v="2012-05-21T00:00:00"/>
    <n v="1.4"/>
    <d v="2012-08-10T00:00:00"/>
    <n v="594.80207054187474"/>
    <n v="274.33155080213896"/>
    <n v="102.6"/>
    <n v="17.399999999999999"/>
    <s v="SC"/>
    <n v="37.4"/>
    <m/>
    <m/>
    <m/>
    <m/>
    <m/>
    <m/>
    <m/>
    <m/>
  </r>
  <r>
    <n v="428"/>
    <x v="86"/>
    <x v="208"/>
    <n v="100"/>
    <n v="13"/>
    <d v="2011-10-28T00:00:00"/>
    <n v="7.5"/>
    <d v="2012-12-24T00:00:00"/>
    <n v="-47.988707077211423"/>
    <n v="-42.658358499942658"/>
    <n v="-557.95000000000005"/>
    <n v="7.95"/>
    <s v="S"/>
    <n v="1307.95"/>
    <m/>
    <m/>
    <m/>
    <m/>
    <m/>
    <m/>
    <m/>
    <m/>
  </r>
  <r>
    <n v="449"/>
    <x v="87"/>
    <x v="209"/>
    <n v="100"/>
    <n v="67.75"/>
    <d v="2012-12-31T00:00:00"/>
    <n v="67.5"/>
    <d v="2013-02-15T00:00:00"/>
    <n v="-3.8639262482569889"/>
    <n v="-0.48577683751169615"/>
    <n v="-32.950000000000003"/>
    <n v="7.95"/>
    <s v="S"/>
    <n v="6782.95"/>
    <m/>
    <m/>
    <m/>
    <m/>
    <m/>
    <m/>
    <m/>
    <m/>
  </r>
  <r>
    <n v="451"/>
    <x v="87"/>
    <x v="210"/>
    <n v="100"/>
    <n v="0"/>
    <d v="2013-01-04T00:00:00"/>
    <n v="2.5"/>
    <d v="2013-02-15T00:00:00"/>
    <n v="1881.1090124054399"/>
    <n v="771.08013937282237"/>
    <n v="221.3"/>
    <n v="28.7"/>
    <s v="SCX"/>
    <n v="28.7"/>
    <m/>
    <m/>
    <m/>
    <m/>
    <m/>
    <m/>
    <m/>
    <m/>
  </r>
  <r>
    <n v="282"/>
    <x v="88"/>
    <x v="211"/>
    <n v="100"/>
    <n v="64.703800000000001"/>
    <d v="2012-01-05T00:00:00"/>
    <n v="50"/>
    <d v="2012-04-22T00:00:00"/>
    <n v="-88.358943703894909"/>
    <n v="-22.81961554906897"/>
    <n v="-1478.33"/>
    <n v="7.95"/>
    <s v="S"/>
    <n v="6478.33"/>
    <m/>
    <m/>
    <m/>
    <m/>
    <m/>
    <m/>
    <m/>
    <m/>
  </r>
  <r>
    <n v="283"/>
    <x v="88"/>
    <x v="212"/>
    <n v="100"/>
    <n v="0.01"/>
    <d v="2012-01-17T00:00:00"/>
    <n v="13.5"/>
    <d v="2012-04-22T00:00:00"/>
    <n v="1466.4212435291524"/>
    <n v="4445.454545454546"/>
    <n v="1320.3"/>
    <n v="28.7"/>
    <s v="SCX"/>
    <n v="29.7"/>
    <m/>
    <m/>
    <m/>
    <m/>
    <m/>
    <m/>
    <m/>
    <m/>
  </r>
  <r>
    <n v="295"/>
    <x v="88"/>
    <x v="211"/>
    <n v="1"/>
    <n v="64.703800000000001"/>
    <d v="2012-01-05T00:00:00"/>
    <n v="81.510000000000005"/>
    <d v="2012-05-04T00:00:00"/>
    <n v="35.279249182689782"/>
    <n v="12.189589532825538"/>
    <n v="8.8561999999999994"/>
    <n v="7.95"/>
    <s v="S"/>
    <n v="72.653800000000004"/>
    <m/>
    <m/>
    <m/>
    <m/>
    <m/>
    <m/>
    <m/>
    <m/>
  </r>
  <r>
    <n v="243"/>
    <x v="89"/>
    <x v="213"/>
    <n v="100"/>
    <n v="1.9"/>
    <d v="2011-12-28T00:00:00"/>
    <n v="2.1"/>
    <d v="2012-03-06T00:00:00"/>
    <n v="6.5902257196308103"/>
    <n v="1.253616200578604"/>
    <n v="2.6"/>
    <n v="17.399999999999999"/>
    <s v="SC"/>
    <n v="207.4"/>
    <m/>
    <m/>
    <m/>
    <m/>
    <m/>
    <m/>
    <m/>
    <m/>
  </r>
  <r>
    <n v="308"/>
    <x v="89"/>
    <x v="214"/>
    <n v="100"/>
    <n v="12.44"/>
    <d v="2011-11-25T00:00:00"/>
    <n v="10"/>
    <d v="2012-06-15T00:00:00"/>
    <n v="-40.602154732200042"/>
    <n v="-20.12460561524022"/>
    <n v="-251.95"/>
    <n v="7.95"/>
    <s v="S"/>
    <n v="1251.95"/>
    <m/>
    <m/>
    <m/>
    <m/>
    <m/>
    <m/>
    <m/>
    <m/>
  </r>
  <r>
    <n v="311"/>
    <x v="89"/>
    <x v="215"/>
    <n v="100"/>
    <n v="0"/>
    <d v="2012-03-14T00:00:00"/>
    <n v="2.5"/>
    <d v="2012-06-15T00:00:00"/>
    <n v="849.5331023766505"/>
    <n v="771.08013937282237"/>
    <n v="221.3"/>
    <n v="28.7"/>
    <s v="SCX"/>
    <n v="28.7"/>
    <m/>
    <m/>
    <m/>
    <m/>
    <m/>
    <m/>
    <m/>
    <m/>
  </r>
  <r>
    <n v="26"/>
    <x v="90"/>
    <x v="0"/>
    <n v="300"/>
    <n v="28.55"/>
    <d v="2010-05-17T00:00:00"/>
    <n v="29.5"/>
    <d v="2010-10-26T00:00:00"/>
    <n v="7.1660678923295578"/>
    <n v="3.2316763774430064"/>
    <n v="277.05"/>
    <n v="7.95"/>
    <s v="S"/>
    <n v="8572.9500000000007"/>
    <m/>
    <m/>
    <m/>
    <m/>
    <m/>
    <m/>
    <m/>
    <m/>
  </r>
  <r>
    <n v="5"/>
    <x v="91"/>
    <x v="0"/>
    <n v="60"/>
    <n v="74"/>
    <d v="2009-08-28T00:00:00"/>
    <n v="78.22"/>
    <d v="2009-09-08T00:00:00"/>
    <n v="178.09125356036608"/>
    <n v="5.5137760091727728"/>
    <n v="245.25"/>
    <n v="7.95"/>
    <s v="S"/>
    <n v="4447.95"/>
    <m/>
    <m/>
    <m/>
    <m/>
    <m/>
    <m/>
    <m/>
    <m/>
  </r>
  <r>
    <n v="68"/>
    <x v="91"/>
    <x v="216"/>
    <n v="100"/>
    <n v="0.02"/>
    <d v="2010-11-15T00:00:00"/>
    <n v="2.87"/>
    <d v="2011-06-18T00:00:00"/>
    <n v="459.52632693316531"/>
    <n v="1379.3814432989691"/>
    <n v="267.60000000000002"/>
    <n v="17.399999999999999"/>
    <s v="SC"/>
    <n v="19.399999999999999"/>
    <m/>
    <m/>
    <m/>
    <m/>
    <m/>
    <m/>
    <m/>
    <m/>
  </r>
  <r>
    <n v="96"/>
    <x v="91"/>
    <x v="217"/>
    <n v="100"/>
    <n v="0"/>
    <d v="2011-06-20T00:00:00"/>
    <n v="4.5"/>
    <d v="2011-08-19T00:00:00"/>
    <n v="1674.3465298325971"/>
    <n v="1467.9442508710804"/>
    <n v="421.3"/>
    <n v="28.7"/>
    <s v="SCX"/>
    <n v="28.7"/>
    <m/>
    <m/>
    <m/>
    <m/>
    <m/>
    <m/>
    <m/>
    <m/>
  </r>
  <r>
    <n v="97"/>
    <x v="91"/>
    <x v="218"/>
    <n v="100"/>
    <n v="67.069999999999993"/>
    <d v="2009-09-29T00:00:00"/>
    <n v="25"/>
    <d v="2011-08-19T00:00:00"/>
    <n v="-52.342041074134109"/>
    <n v="-62.769640875955886"/>
    <n v="-4214.95"/>
    <n v="7.95"/>
    <s v="S"/>
    <n v="6714.95"/>
    <m/>
    <m/>
    <m/>
    <m/>
    <m/>
    <m/>
    <m/>
    <m/>
  </r>
  <r>
    <n v="128"/>
    <x v="91"/>
    <x v="219"/>
    <n v="100"/>
    <n v="0"/>
    <d v="2011-09-27T00:00:00"/>
    <n v="0.5"/>
    <d v="2011-10-22T00:00:00"/>
    <n v="2553.1019704607079"/>
    <n v="474.71264367816099"/>
    <n v="41.3"/>
    <n v="8.6999999999999993"/>
    <s v="SCZ"/>
    <n v="8.6999999999999993"/>
    <m/>
    <m/>
    <m/>
    <m/>
    <m/>
    <m/>
    <m/>
    <m/>
  </r>
  <r>
    <n v="163"/>
    <x v="91"/>
    <x v="220"/>
    <n v="100"/>
    <n v="0.1"/>
    <d v="2011-10-24T00:00:00"/>
    <n v="1.65"/>
    <d v="2011-11-21T00:00:00"/>
    <n v="2340.4353503031898"/>
    <n v="502.18978102189777"/>
    <n v="137.6"/>
    <n v="17.399999999999999"/>
    <s v="SC"/>
    <n v="27.4"/>
    <m/>
    <m/>
    <m/>
    <m/>
    <m/>
    <m/>
    <m/>
    <m/>
  </r>
  <r>
    <n v="203"/>
    <x v="91"/>
    <x v="221"/>
    <n v="100"/>
    <n v="8"/>
    <d v="2011-12-01T00:00:00"/>
    <n v="9"/>
    <d v="2012-01-20T00:00:00"/>
    <n v="70.27432030171768"/>
    <n v="10.105211646684616"/>
    <n v="82.6"/>
    <n v="17.399999999999999"/>
    <s v="SC"/>
    <n v="817.4"/>
    <m/>
    <m/>
    <m/>
    <m/>
    <m/>
    <m/>
    <m/>
    <m/>
  </r>
  <r>
    <n v="237"/>
    <x v="91"/>
    <x v="222"/>
    <n v="100"/>
    <n v="0.6"/>
    <d v="2012-01-26T00:00:00"/>
    <n v="2"/>
    <d v="2012-02-27T00:00:00"/>
    <n v="1082.8301996019052"/>
    <n v="158.39793281653746"/>
    <n v="122.6"/>
    <n v="17.399999999999999"/>
    <s v="SC"/>
    <n v="77.400000000000006"/>
    <m/>
    <m/>
    <m/>
    <m/>
    <m/>
    <m/>
    <m/>
    <m/>
  </r>
  <r>
    <n v="293"/>
    <x v="91"/>
    <x v="223"/>
    <n v="100"/>
    <n v="0.1"/>
    <d v="2012-03-15T00:00:00"/>
    <n v="1.1000000000000001"/>
    <d v="2012-05-04T00:00:00"/>
    <n v="1014.6542672508258"/>
    <n v="301.45985401459853"/>
    <n v="82.6"/>
    <n v="17.399999999999999"/>
    <s v="SC"/>
    <n v="27.4"/>
    <m/>
    <m/>
    <m/>
    <m/>
    <m/>
    <m/>
    <m/>
    <m/>
  </r>
  <r>
    <n v="305"/>
    <x v="91"/>
    <x v="224"/>
    <n v="100"/>
    <n v="0.5"/>
    <d v="2012-05-17T00:00:00"/>
    <n v="1.7"/>
    <d v="2012-06-11T00:00:00"/>
    <n v="1350.7239919327208"/>
    <n v="152.22551928783386"/>
    <n v="102.6"/>
    <n v="17.399999999999999"/>
    <s v="SC"/>
    <n v="67.400000000000006"/>
    <m/>
    <m/>
    <m/>
    <m/>
    <m/>
    <m/>
    <m/>
    <m/>
  </r>
  <r>
    <n v="325"/>
    <x v="91"/>
    <x v="225"/>
    <n v="100"/>
    <n v="0.2"/>
    <d v="2012-06-18T00:00:00"/>
    <n v="2.35"/>
    <d v="2012-07-02T00:00:00"/>
    <n v="4791.7064682081473"/>
    <n v="528.34224598930484"/>
    <n v="197.6"/>
    <n v="17.399999999999999"/>
    <s v="SC"/>
    <n v="37.4"/>
    <m/>
    <m/>
    <m/>
    <m/>
    <m/>
    <m/>
    <m/>
    <m/>
  </r>
  <r>
    <n v="366"/>
    <x v="91"/>
    <x v="226"/>
    <n v="100"/>
    <n v="0.9"/>
    <d v="2012-08-07T00:00:00"/>
    <n v="1.7"/>
    <d v="2012-09-06T00:00:00"/>
    <n v="558.73987688685497"/>
    <n v="58.286778398510229"/>
    <n v="62.6"/>
    <n v="17.399999999999999"/>
    <s v="SC"/>
    <n v="107.4"/>
    <m/>
    <m/>
    <m/>
    <m/>
    <m/>
    <m/>
    <m/>
    <m/>
  </r>
  <r>
    <n v="380"/>
    <x v="91"/>
    <x v="227"/>
    <n v="100"/>
    <n v="0.8"/>
    <d v="2012-09-11T00:00:00"/>
    <n v="1"/>
    <d v="2012-10-10T00:00:00"/>
    <n v="33.157072410188803"/>
    <n v="2.6694045174538013"/>
    <n v="2.6"/>
    <n v="17.399999999999999"/>
    <s v="SC"/>
    <n v="97.4"/>
    <m/>
    <m/>
    <m/>
    <m/>
    <m/>
    <m/>
    <m/>
    <m/>
  </r>
  <r>
    <n v="441"/>
    <x v="91"/>
    <x v="228"/>
    <n v="100"/>
    <n v="0.5"/>
    <d v="2012-11-29T00:00:00"/>
    <n v="1.48"/>
    <d v="2013-01-04T00:00:00"/>
    <n v="797.49180106593519"/>
    <n v="119.58456973293772"/>
    <n v="80.599999999999994"/>
    <n v="17.399999999999999"/>
    <s v="SC"/>
    <n v="67.400000000000006"/>
    <m/>
    <m/>
    <m/>
    <m/>
    <m/>
    <m/>
    <m/>
    <m/>
  </r>
  <r>
    <n v="32"/>
    <x v="92"/>
    <x v="0"/>
    <n v="300"/>
    <n v="13.5"/>
    <d v="2010-05-17T00:00:00"/>
    <n v="4"/>
    <d v="2010-12-29T00:00:00"/>
    <n v="-196.7699436130608"/>
    <n v="-70.428418290023288"/>
    <n v="-2857.95"/>
    <n v="7.95"/>
    <s v="S"/>
    <n v="4057.95"/>
    <m/>
    <m/>
    <m/>
    <m/>
    <m/>
    <m/>
    <m/>
    <m/>
  </r>
  <r>
    <n v="182"/>
    <x v="93"/>
    <x v="229"/>
    <n v="2000"/>
    <n v="0.6"/>
    <d v="2011-05-22T00:00:00"/>
    <n v="0.01"/>
    <d v="2011-12-15T00:00:00"/>
    <n v="-725.29008553208178"/>
    <n v="-98.364610163947845"/>
    <n v="-1202.95"/>
    <n v="22.95"/>
    <s v="BCZ"/>
    <n v="1222.95"/>
    <m/>
    <m/>
    <m/>
    <m/>
    <m/>
    <m/>
    <m/>
    <m/>
  </r>
  <r>
    <n v="6"/>
    <x v="94"/>
    <x v="0"/>
    <n v="1000"/>
    <n v="5.4"/>
    <d v="2009-08-18T00:00:00"/>
    <n v="6.3"/>
    <d v="2009-08-31T00:00:00"/>
    <n v="428.67717073475791"/>
    <n v="16.495159903475425"/>
    <n v="892.05"/>
    <n v="7.95"/>
    <s v="S"/>
    <n v="5407.95"/>
    <m/>
    <m/>
    <m/>
    <m/>
    <m/>
    <m/>
    <m/>
    <m/>
  </r>
  <r>
    <n v="12"/>
    <x v="94"/>
    <x v="0"/>
    <n v="588"/>
    <n v="6.32"/>
    <d v="2009-09-21T00:00:00"/>
    <n v="4.57"/>
    <d v="2009-12-31T00:00:00"/>
    <n v="-117.93584504926866"/>
    <n v="-27.84423660955235"/>
    <n v="-1036.95"/>
    <n v="7.95"/>
    <s v="S"/>
    <n v="3724.11"/>
    <m/>
    <m/>
    <m/>
    <m/>
    <m/>
    <m/>
    <m/>
    <m/>
  </r>
  <r>
    <n v="31"/>
    <x v="95"/>
    <x v="0"/>
    <n v="1000"/>
    <n v="6.32"/>
    <d v="2009-09-21T00:00:00"/>
    <n v="3"/>
    <d v="2010-12-21T00:00:00"/>
    <n v="-59.741858494959331"/>
    <n v="-52.591281536674593"/>
    <n v="-3327.95"/>
    <n v="7.95"/>
    <s v="S"/>
    <n v="6327.95"/>
    <m/>
    <m/>
    <m/>
    <m/>
    <m/>
    <m/>
    <m/>
    <m/>
  </r>
  <r>
    <n v="437"/>
    <x v="96"/>
    <x v="230"/>
    <n v="79"/>
    <n v="40.200000000000003"/>
    <d v="2009-10-01T00:00:00"/>
    <n v="6.0031999999999996"/>
    <d v="2012-12-31T00:00:00"/>
    <n v="-58.549890261540014"/>
    <n v="-85.103956026698086"/>
    <n v="-2709.4971999999998"/>
    <n v="7.95"/>
    <s v="S"/>
    <n v="3183.75"/>
    <m/>
    <m/>
    <m/>
    <m/>
    <m/>
    <m/>
    <m/>
    <m/>
  </r>
  <r>
    <n v="377"/>
    <x v="97"/>
    <x v="231"/>
    <n v="100"/>
    <n v="3.7"/>
    <d v="2012-09-26T00:00:00"/>
    <n v="5"/>
    <d v="2012-09-28T00:00:00"/>
    <n v="4656.4938409496544"/>
    <n v="29.065565307176044"/>
    <n v="112.6"/>
    <n v="17.399999999999999"/>
    <s v="SC"/>
    <n v="387.4"/>
    <m/>
    <m/>
    <m/>
    <m/>
    <m/>
    <m/>
    <m/>
    <m/>
  </r>
  <r>
    <n v="405"/>
    <x v="97"/>
    <x v="232"/>
    <n v="100"/>
    <n v="41"/>
    <d v="2012-09-19T00:00:00"/>
    <n v="37"/>
    <d v="2012-11-17T00:00:00"/>
    <n v="-64.7047878876824"/>
    <n v="-9.9307440450833209"/>
    <n v="-407.95"/>
    <n v="7.95"/>
    <s v="S"/>
    <n v="4107.95"/>
    <m/>
    <m/>
    <m/>
    <m/>
    <m/>
    <m/>
    <m/>
    <m/>
  </r>
  <r>
    <n v="410"/>
    <x v="97"/>
    <x v="233"/>
    <n v="100"/>
    <n v="0"/>
    <d v="2012-10-15T00:00:00"/>
    <n v="5.0999999999999996"/>
    <d v="2012-11-17T00:00:00"/>
    <n v="3182.7044396296078"/>
    <n v="1677.0034843205574"/>
    <n v="481.3"/>
    <n v="28.7"/>
    <s v="SCX"/>
    <n v="28.7"/>
    <m/>
    <m/>
    <m/>
    <m/>
    <m/>
    <m/>
    <m/>
    <m/>
  </r>
  <r>
    <n v="384"/>
    <x v="98"/>
    <x v="234"/>
    <n v="100"/>
    <n v="3.4"/>
    <d v="2012-10-10T00:00:00"/>
    <n v="4.8"/>
    <d v="2012-10-16T00:00:00"/>
    <n v="1794.1605488243715"/>
    <n v="34.303301622831562"/>
    <n v="122.6"/>
    <n v="17.399999999999999"/>
    <s v="SC"/>
    <n v="357.4"/>
    <m/>
    <m/>
    <m/>
    <m/>
    <m/>
    <m/>
    <m/>
    <m/>
  </r>
  <r>
    <n v="400"/>
    <x v="98"/>
    <x v="235"/>
    <n v="75"/>
    <n v="64.36"/>
    <d v="2012-10-05T00:00:00"/>
    <n v="63"/>
    <d v="2012-11-15T00:00:00"/>
    <n v="-20.478482256641279"/>
    <n v="-2.2740669500201567"/>
    <n v="-109.95"/>
    <n v="7.95"/>
    <s v="S"/>
    <n v="4834.95"/>
    <m/>
    <m/>
    <m/>
    <m/>
    <m/>
    <m/>
    <m/>
    <m/>
  </r>
  <r>
    <n v="401"/>
    <x v="98"/>
    <x v="235"/>
    <n v="25"/>
    <n v="71.959999999999994"/>
    <d v="2012-08-07T00:00:00"/>
    <n v="63"/>
    <d v="2012-11-15T00:00:00"/>
    <n v="-50.145550104011456"/>
    <n v="-12.836547773873091"/>
    <n v="-231.95"/>
    <n v="7.95"/>
    <s v="S"/>
    <n v="1806.95"/>
    <m/>
    <m/>
    <m/>
    <m/>
    <m/>
    <m/>
    <m/>
    <m/>
  </r>
  <r>
    <n v="402"/>
    <x v="98"/>
    <x v="234"/>
    <n v="100"/>
    <n v="0"/>
    <d v="2012-10-19T00:00:00"/>
    <n v="4.5"/>
    <d v="2012-11-15T00:00:00"/>
    <n v="3720.7700662946609"/>
    <n v="1467.9442508710804"/>
    <n v="421.3"/>
    <n v="28.7"/>
    <s v="SCX"/>
    <n v="28.7"/>
    <m/>
    <m/>
    <m/>
    <m/>
    <m/>
    <m/>
    <m/>
    <m/>
  </r>
  <r>
    <n v="127"/>
    <x v="99"/>
    <x v="236"/>
    <n v="1000"/>
    <n v="0"/>
    <d v="2011-08-29T00:00:00"/>
    <n v="0.5"/>
    <d v="2011-10-22T00:00:00"/>
    <n v="2350.1938327844996"/>
    <n v="3136.245954692557"/>
    <n v="484.55"/>
    <n v="15.45"/>
    <s v="SCZ"/>
    <n v="15.45"/>
    <m/>
    <m/>
    <m/>
    <m/>
    <m/>
    <m/>
    <m/>
    <m/>
  </r>
  <r>
    <n v="160"/>
    <x v="99"/>
    <x v="237"/>
    <n v="500"/>
    <n v="0"/>
    <d v="2011-11-07T00:00:00"/>
    <n v="0.4"/>
    <d v="2011-11-19T00:00:00"/>
    <n v="8634.4659294306603"/>
    <n v="1609.4017094017097"/>
    <n v="188.3"/>
    <n v="11.7"/>
    <s v="SCZ"/>
    <n v="11.7"/>
    <m/>
    <m/>
    <m/>
    <m/>
    <m/>
    <m/>
    <m/>
    <m/>
  </r>
  <r>
    <n v="176"/>
    <x v="99"/>
    <x v="238"/>
    <n v="1000"/>
    <n v="0.05"/>
    <d v="2011-10-31T00:00:00"/>
    <n v="0.2"/>
    <d v="2011-12-12T00:00:00"/>
    <n v="786.57807858693002"/>
    <n v="147.21878862793574"/>
    <n v="119.1"/>
    <n v="30.9"/>
    <s v="SC"/>
    <n v="80.900000000000006"/>
    <m/>
    <m/>
    <m/>
    <m/>
    <m/>
    <m/>
    <m/>
    <m/>
  </r>
  <r>
    <n v="232"/>
    <x v="99"/>
    <x v="239"/>
    <n v="1500"/>
    <n v="0"/>
    <d v="2012-01-17T00:00:00"/>
    <n v="0.4"/>
    <d v="2012-02-17T00:00:00"/>
    <n v="4052.7002332470311"/>
    <n v="3025.0000000000009"/>
    <n v="580.79999999999995"/>
    <n v="19.2"/>
    <s v="SCZ"/>
    <n v="19.2"/>
    <m/>
    <m/>
    <m/>
    <m/>
    <m/>
    <m/>
    <m/>
    <m/>
  </r>
  <r>
    <n v="297"/>
    <x v="99"/>
    <x v="240"/>
    <n v="1500"/>
    <n v="0.5"/>
    <d v="2012-04-20T00:00:00"/>
    <n v="1"/>
    <d v="2012-05-14T00:00:00"/>
    <n v="978.22252629701597"/>
    <n v="90.25875190258752"/>
    <n v="711.6"/>
    <n v="38.4"/>
    <s v="SC"/>
    <n v="788.4"/>
    <m/>
    <m/>
    <m/>
    <m/>
    <m/>
    <m/>
    <m/>
    <m/>
  </r>
  <r>
    <n v="414"/>
    <x v="99"/>
    <x v="241"/>
    <n v="1500"/>
    <n v="0.1"/>
    <d v="2012-09-10T00:00:00"/>
    <n v="0.35"/>
    <d v="2012-11-28T00:00:00"/>
    <n v="473.49782109369215"/>
    <n v="178.66242038216561"/>
    <n v="336.6"/>
    <n v="38.4"/>
    <s v="SC"/>
    <n v="188.4"/>
    <m/>
    <m/>
    <m/>
    <m/>
    <m/>
    <m/>
    <m/>
    <m/>
  </r>
  <r>
    <n v="439"/>
    <x v="99"/>
    <x v="242"/>
    <n v="1000"/>
    <n v="4.41"/>
    <d v="2011-08-07T00:00:00"/>
    <n v="2.0145"/>
    <d v="2013-01-02T00:00:00"/>
    <n v="-55.765805079855411"/>
    <n v="-54.40192849624826"/>
    <n v="-2403.4499999999998"/>
    <n v="7.95"/>
    <s v="S"/>
    <n v="4417.95"/>
    <m/>
    <m/>
    <m/>
    <m/>
    <m/>
    <m/>
    <m/>
    <m/>
  </r>
  <r>
    <n v="440"/>
    <x v="99"/>
    <x v="242"/>
    <n v="500"/>
    <n v="4.5"/>
    <d v="2011-11-01T00:00:00"/>
    <n v="2.0145"/>
    <d v="2013-01-02T00:00:00"/>
    <n v="-68.841172679826073"/>
    <n v="-55.390951969707039"/>
    <n v="-1250.7"/>
    <n v="7.95"/>
    <s v="S"/>
    <n v="2257.9499999999998"/>
    <m/>
    <m/>
    <m/>
    <m/>
    <m/>
    <m/>
    <m/>
    <m/>
  </r>
  <r>
    <n v="141"/>
    <x v="100"/>
    <x v="243"/>
    <n v="100"/>
    <n v="56.678800000000003"/>
    <d v="2011-10-27T00:00:00"/>
    <n v="66"/>
    <d v="2011-11-01T00:00:00"/>
    <n v="1101.2257382239743"/>
    <n v="16.282552507738945"/>
    <n v="924.17"/>
    <n v="7.95"/>
    <s v="S"/>
    <n v="5675.83"/>
    <m/>
    <m/>
    <m/>
    <m/>
    <m/>
    <m/>
    <m/>
    <m/>
  </r>
  <r>
    <n v="148"/>
    <x v="100"/>
    <x v="243"/>
    <n v="100"/>
    <n v="63"/>
    <d v="2011-11-01T00:00:00"/>
    <n v="66"/>
    <d v="2011-11-16T00:00:00"/>
    <n v="110.13000558699584"/>
    <n v="4.6298718284070057"/>
    <n v="292.05"/>
    <n v="7.95"/>
    <s v="S"/>
    <n v="6307.95"/>
    <m/>
    <m/>
    <m/>
    <m/>
    <m/>
    <m/>
    <m/>
    <m/>
  </r>
  <r>
    <n v="14"/>
    <x v="101"/>
    <x v="0"/>
    <n v="600"/>
    <n v="16.02"/>
    <d v="2009-10-01T00:00:00"/>
    <n v="18.36"/>
    <d v="2009-11-11T00:00:00"/>
    <n v="120.6366790429678"/>
    <n v="14.512029688304001"/>
    <n v="1396.05"/>
    <n v="7.95"/>
    <s v="S"/>
    <n v="9619.9500000000007"/>
    <m/>
    <m/>
    <m/>
    <m/>
    <m/>
    <m/>
    <m/>
    <m/>
  </r>
  <r>
    <n v="95"/>
    <x v="102"/>
    <x v="244"/>
    <n v="5000"/>
    <n v="0.34"/>
    <d v="2011-05-12T00:00:00"/>
    <n v="0.6"/>
    <d v="2011-08-18T00:00:00"/>
    <n v="192.14419457684369"/>
    <n v="67.513540677871433"/>
    <n v="1209.0999999999999"/>
    <n v="90.9"/>
    <s v="BC"/>
    <n v="1790.9"/>
    <m/>
    <m/>
    <m/>
    <m/>
    <m/>
    <m/>
    <m/>
    <m/>
  </r>
  <r>
    <n v="102"/>
    <x v="102"/>
    <x v="245"/>
    <n v="1000"/>
    <n v="7.15"/>
    <d v="2011-05-09T00:00:00"/>
    <n v="9.5"/>
    <d v="2011-09-01T00:00:00"/>
    <n v="88.827376045666881"/>
    <n v="32.295394727680367"/>
    <n v="2319.1"/>
    <n v="30.9"/>
    <s v="BC"/>
    <n v="7180.9"/>
    <m/>
    <m/>
    <m/>
    <m/>
    <m/>
    <m/>
    <m/>
    <m/>
  </r>
  <r>
    <n v="234"/>
    <x v="102"/>
    <x v="246"/>
    <n v="200"/>
    <n v="4.25"/>
    <d v="2011-09-22T00:00:00"/>
    <n v="0.8"/>
    <d v="2012-02-23T00:00:00"/>
    <n v="-401.03882691112773"/>
    <n v="-81.585913223616075"/>
    <n v="-708.9"/>
    <n v="18.899999999999999"/>
    <s v="BC"/>
    <n v="868.9"/>
    <m/>
    <m/>
    <m/>
    <m/>
    <m/>
    <m/>
    <m/>
    <m/>
  </r>
  <r>
    <n v="247"/>
    <x v="102"/>
    <x v="247"/>
    <n v="200"/>
    <n v="3.95"/>
    <d v="2011-09-28T00:00:00"/>
    <n v="0.01"/>
    <d v="2012-03-12T00:00:00"/>
    <n v="-1325.3492242422249"/>
    <n v="-99.758876363855578"/>
    <n v="-827.45"/>
    <n v="39.450000000000003"/>
    <s v="BCX"/>
    <n v="829.45"/>
    <m/>
    <m/>
    <m/>
    <m/>
    <m/>
    <m/>
    <m/>
    <m/>
  </r>
  <r>
    <n v="287"/>
    <x v="102"/>
    <x v="246"/>
    <n v="300"/>
    <n v="4.25"/>
    <d v="2011-09-22T00:00:00"/>
    <n v="0.01"/>
    <d v="2012-04-22T00:00:00"/>
    <n v="-1038.4605298494655"/>
    <n v="-99.76657329598504"/>
    <n v="-1282.2"/>
    <n v="10.199999999999999"/>
    <s v="BCZ"/>
    <n v="1285.2"/>
    <m/>
    <m/>
    <m/>
    <m/>
    <m/>
    <m/>
    <m/>
    <m/>
  </r>
  <r>
    <n v="359"/>
    <x v="102"/>
    <x v="248"/>
    <n v="200"/>
    <n v="1.5"/>
    <d v="2012-07-26T00:00:00"/>
    <n v="1.7"/>
    <d v="2012-08-12T00:00:00"/>
    <n v="137.55785830518377"/>
    <n v="6.6164941988083994"/>
    <n v="21.1"/>
    <n v="18.899999999999999"/>
    <s v="SC"/>
    <n v="318.89999999999998"/>
    <m/>
    <m/>
    <m/>
    <m/>
    <m/>
    <m/>
    <m/>
    <m/>
  </r>
  <r>
    <n v="382"/>
    <x v="102"/>
    <x v="249"/>
    <n v="200"/>
    <n v="6.5"/>
    <d v="2012-08-16T00:00:00"/>
    <n v="2.0499999999999998"/>
    <d v="2012-10-12T00:00:00"/>
    <n v="-748.18351565565308"/>
    <n v="-68.913488513154903"/>
    <n v="-908.9"/>
    <n v="18.899999999999999"/>
    <s v="SC"/>
    <n v="1318.9"/>
    <m/>
    <m/>
    <m/>
    <m/>
    <m/>
    <m/>
    <m/>
    <m/>
  </r>
  <r>
    <n v="417"/>
    <x v="102"/>
    <x v="250"/>
    <n v="200"/>
    <n v="1"/>
    <d v="2012-11-05T00:00:00"/>
    <n v="1.2"/>
    <d v="2012-12-18T00:00:00"/>
    <n v="78.113326434438449"/>
    <n v="9.6391046139789793"/>
    <n v="21.1"/>
    <n v="18.899999999999999"/>
    <s v="SC"/>
    <n v="218.9"/>
    <m/>
    <m/>
    <m/>
    <m/>
    <m/>
    <m/>
    <m/>
    <m/>
  </r>
  <r>
    <n v="446"/>
    <x v="103"/>
    <x v="251"/>
    <n v="100"/>
    <n v="2.5"/>
    <d v="2012-12-05T00:00:00"/>
    <n v="3.5"/>
    <d v="2013-01-25T00:00:00"/>
    <n v="192.65379173078441"/>
    <n v="30.890052356020945"/>
    <n v="82.6"/>
    <n v="17.399999999999999"/>
    <s v="BC"/>
    <n v="267.39999999999998"/>
    <m/>
    <m/>
    <m/>
    <m/>
    <m/>
    <m/>
    <m/>
    <m/>
  </r>
  <r>
    <n v="58"/>
    <x v="104"/>
    <x v="252"/>
    <n v="1000"/>
    <n v="3.5"/>
    <d v="2011-04-27T00:00:00"/>
    <n v="3.95"/>
    <d v="2011-05-15T00:00:00"/>
    <n v="227.4411987736834"/>
    <n v="11.869495029595861"/>
    <n v="419.1"/>
    <n v="30.9"/>
    <s v="BP"/>
    <n v="3530.9"/>
    <m/>
    <m/>
    <m/>
    <m/>
    <m/>
    <m/>
    <m/>
    <m/>
  </r>
  <r>
    <n v="303"/>
    <x v="104"/>
    <x v="253"/>
    <n v="100"/>
    <n v="23"/>
    <d v="2012-01-25T00:00:00"/>
    <n v="24.3"/>
    <d v="2012-06-01T00:00:00"/>
    <n v="13.635879737516367"/>
    <n v="4.8588935876413277"/>
    <n v="112.6"/>
    <n v="17.399999999999999"/>
    <s v="BP"/>
    <n v="2317.4"/>
    <m/>
    <m/>
    <m/>
    <m/>
    <m/>
    <m/>
    <m/>
    <m/>
  </r>
  <r>
    <n v="372"/>
    <x v="104"/>
    <x v="254"/>
    <n v="100"/>
    <n v="3.35"/>
    <d v="2012-07-27T00:00:00"/>
    <n v="0.01"/>
    <d v="2012-09-20T00:00:00"/>
    <n v="-3892.0725751502528"/>
    <n v="-99.716231555051081"/>
    <n v="-351.4"/>
    <n v="17.399999999999999"/>
    <s v="BP"/>
    <n v="352.4"/>
    <m/>
    <m/>
    <m/>
    <m/>
    <m/>
    <m/>
    <m/>
    <m/>
  </r>
  <r>
    <n v="151"/>
    <x v="105"/>
    <x v="255"/>
    <n v="200"/>
    <n v="14.25"/>
    <d v="2011-11-15T00:00:00"/>
    <n v="16"/>
    <d v="2011-11-17T00:00:00"/>
    <n v="2063.0936099477176"/>
    <n v="11.968368935775644"/>
    <n v="342.05"/>
    <n v="7.95"/>
    <s v="S"/>
    <n v="2857.95"/>
    <m/>
    <m/>
    <m/>
    <m/>
    <m/>
    <m/>
    <m/>
    <m/>
  </r>
  <r>
    <n v="351"/>
    <x v="105"/>
    <x v="256"/>
    <n v="100"/>
    <n v="2.75"/>
    <d v="2012-07-23T00:00:00"/>
    <n v="5.0999999999999996"/>
    <d v="2012-07-27T00:00:00"/>
    <n v="5076.1279803150755"/>
    <n v="74.418604651162781"/>
    <n v="217.6"/>
    <n v="17.399999999999999"/>
    <s v="SC"/>
    <n v="292.39999999999998"/>
    <m/>
    <m/>
    <m/>
    <m/>
    <m/>
    <m/>
    <m/>
    <m/>
  </r>
  <r>
    <n v="123"/>
    <x v="106"/>
    <x v="257"/>
    <n v="404"/>
    <n v="14.8675"/>
    <d v="2011-08-02T00:00:00"/>
    <n v="12"/>
    <d v="2011-10-22T00:00:00"/>
    <n v="-97.150234196072034"/>
    <n v="-19.393723750586098"/>
    <n v="-1166.42"/>
    <n v="7.95"/>
    <s v="S"/>
    <n v="6014.42"/>
    <m/>
    <m/>
    <m/>
    <m/>
    <m/>
    <m/>
    <m/>
    <m/>
  </r>
  <r>
    <n v="126"/>
    <x v="106"/>
    <x v="258"/>
    <n v="400"/>
    <n v="0"/>
    <d v="2011-08-29T00:00:00"/>
    <n v="1.35"/>
    <d v="2011-10-22T00:00:00"/>
    <n v="1932.6047986224371"/>
    <n v="1644.7495961227792"/>
    <n v="509.05"/>
    <n v="30.95"/>
    <s v="SCX"/>
    <n v="30.95"/>
    <m/>
    <m/>
    <m/>
    <m/>
    <m/>
    <m/>
    <m/>
    <m/>
  </r>
  <r>
    <n v="159"/>
    <x v="106"/>
    <x v="259"/>
    <n v="100"/>
    <n v="0"/>
    <d v="2011-11-07T00:00:00"/>
    <n v="1"/>
    <d v="2011-11-19T00:00:00"/>
    <n v="7427.2851126629757"/>
    <n v="1049.4252873563221"/>
    <n v="91.3"/>
    <n v="8.6999999999999993"/>
    <s v="SCZ"/>
    <n v="8.6999999999999993"/>
    <m/>
    <m/>
    <m/>
    <m/>
    <m/>
    <m/>
    <m/>
    <m/>
  </r>
  <r>
    <n v="226"/>
    <x v="106"/>
    <x v="257"/>
    <n v="97"/>
    <n v="12.5"/>
    <d v="2011-10-31T00:00:00"/>
    <n v="12"/>
    <d v="2012-02-17T00:00:00"/>
    <n v="-15.858176392881171"/>
    <n v="-4.625343111147532"/>
    <n v="-56.45"/>
    <n v="7.95"/>
    <s v="S"/>
    <n v="1220.45"/>
    <m/>
    <m/>
    <m/>
    <m/>
    <m/>
    <m/>
    <m/>
    <m/>
  </r>
  <r>
    <n v="227"/>
    <x v="106"/>
    <x v="257"/>
    <n v="3"/>
    <n v="14.8675"/>
    <d v="2011-08-02T00:00:00"/>
    <n v="12"/>
    <d v="2012-02-17T00:00:00"/>
    <n v="-69.385533662417728"/>
    <n v="-31.497074354217201"/>
    <n v="-16.552499999999998"/>
    <n v="7.95"/>
    <s v="S"/>
    <n v="52.552500000000002"/>
    <m/>
    <m/>
    <m/>
    <m/>
    <m/>
    <m/>
    <m/>
    <m/>
  </r>
  <r>
    <n v="229"/>
    <x v="106"/>
    <x v="260"/>
    <n v="100"/>
    <n v="0"/>
    <d v="2011-11-30T00:00:00"/>
    <n v="1.5"/>
    <d v="2012-02-17T00:00:00"/>
    <n v="764.0689019439219"/>
    <n v="422.64808362369348"/>
    <n v="121.3"/>
    <n v="28.7"/>
    <s v="SCX"/>
    <n v="28.7"/>
    <m/>
    <m/>
    <m/>
    <m/>
    <m/>
    <m/>
    <m/>
    <m/>
  </r>
  <r>
    <n v="310"/>
    <x v="106"/>
    <x v="257"/>
    <n v="1"/>
    <n v="12.5"/>
    <d v="2011-10-31T00:00:00"/>
    <n v="10.97"/>
    <d v="2012-06-15T00:00:00"/>
    <n v="-99.705610523513243"/>
    <n v="-46.356968215158922"/>
    <n v="-9.48"/>
    <n v="7.95"/>
    <s v="S"/>
    <n v="20.45"/>
    <m/>
    <m/>
    <m/>
    <m/>
    <m/>
    <m/>
    <m/>
    <m/>
  </r>
  <r>
    <n v="361"/>
    <x v="106"/>
    <x v="257"/>
    <n v="200"/>
    <n v="12.18"/>
    <d v="2012-07-11T00:00:00"/>
    <n v="12"/>
    <d v="2012-08-18T00:00:00"/>
    <n v="-17.430522633100974"/>
    <n v="-1.798318296200818"/>
    <n v="-43.95"/>
    <n v="7.95"/>
    <s v="S"/>
    <n v="2443.9499999999998"/>
    <m/>
    <m/>
    <m/>
    <m/>
    <m/>
    <m/>
    <m/>
    <m/>
  </r>
  <r>
    <n v="362"/>
    <x v="106"/>
    <x v="261"/>
    <n v="200"/>
    <n v="0"/>
    <d v="2012-07-18T00:00:00"/>
    <n v="0.9"/>
    <d v="2012-08-18T00:00:00"/>
    <n v="2653.6617710354321"/>
    <n v="852.38095238095252"/>
    <n v="161.1"/>
    <n v="18.899999999999999"/>
    <s v="SC"/>
    <n v="18.899999999999999"/>
    <m/>
    <m/>
    <m/>
    <m/>
    <m/>
    <m/>
    <m/>
    <m/>
  </r>
  <r>
    <n v="62"/>
    <x v="107"/>
    <x v="262"/>
    <n v="500"/>
    <n v="4.5"/>
    <d v="2011-04-26T00:00:00"/>
    <n v="4.9000000000000004"/>
    <d v="2011-05-15T00:00:00"/>
    <n v="143.71686023394406"/>
    <n v="7.7681006422099106"/>
    <n v="176.6"/>
    <n v="23.4"/>
    <s v="BP"/>
    <n v="2273.4"/>
    <m/>
    <m/>
    <m/>
    <m/>
    <m/>
    <m/>
    <m/>
    <m/>
  </r>
  <r>
    <n v="198"/>
    <x v="108"/>
    <x v="263"/>
    <n v="500"/>
    <n v="2.4"/>
    <d v="2011-12-29T00:00:00"/>
    <n v="2.5"/>
    <d v="2012-01-03T00:00:00"/>
    <n v="157.02068946154083"/>
    <n v="2.1742684322380215"/>
    <n v="26.6"/>
    <n v="23.4"/>
    <s v="BP"/>
    <n v="1223.4000000000001"/>
    <m/>
    <m/>
    <m/>
    <m/>
    <m/>
    <m/>
    <m/>
    <m/>
  </r>
  <r>
    <n v="153"/>
    <x v="109"/>
    <x v="264"/>
    <n v="500"/>
    <n v="0"/>
    <d v="2011-07-19T00:00:00"/>
    <n v="3.4"/>
    <d v="2011-11-19T00:00:00"/>
    <n v="1477.4472042339985"/>
    <n v="14429.914529914531"/>
    <n v="1688.3"/>
    <n v="11.7"/>
    <s v="SCZ"/>
    <n v="11.7"/>
    <m/>
    <m/>
    <m/>
    <m/>
    <m/>
    <m/>
    <m/>
    <m/>
  </r>
  <r>
    <n v="183"/>
    <x v="109"/>
    <x v="265"/>
    <n v="500"/>
    <n v="0.55000000000000004"/>
    <d v="2011-11-30T00:00:00"/>
    <n v="0.45"/>
    <d v="2011-12-16T00:00:00"/>
    <n v="-644.07550084807974"/>
    <n v="-24.597855227882036"/>
    <n v="-73.400000000000006"/>
    <n v="23.4"/>
    <s v="SC"/>
    <n v="298.39999999999998"/>
    <m/>
    <m/>
    <m/>
    <m/>
    <m/>
    <m/>
    <m/>
    <m/>
  </r>
  <r>
    <n v="206"/>
    <x v="109"/>
    <x v="266"/>
    <n v="500"/>
    <n v="2.1"/>
    <d v="2011-12-22T00:00:00"/>
    <n v="1"/>
    <d v="2012-01-20T00:00:00"/>
    <n v="-961.55897200688241"/>
    <n v="-53.419042295509598"/>
    <n v="-573.4"/>
    <n v="23.4"/>
    <s v="SC"/>
    <n v="1073.4000000000001"/>
    <m/>
    <m/>
    <m/>
    <m/>
    <m/>
    <m/>
    <m/>
    <m/>
  </r>
  <r>
    <n v="241"/>
    <x v="109"/>
    <x v="267"/>
    <n v="500"/>
    <n v="0.5"/>
    <d v="2012-02-06T00:00:00"/>
    <n v="1"/>
    <d v="2012-03-05T00:00:00"/>
    <n v="786.92979842251816"/>
    <n v="82.882223847842013"/>
    <n v="226.6"/>
    <n v="23.4"/>
    <s v="SC"/>
    <n v="273.39999999999998"/>
    <m/>
    <m/>
    <m/>
    <m/>
    <m/>
    <m/>
    <m/>
    <m/>
  </r>
  <r>
    <n v="262"/>
    <x v="109"/>
    <x v="268"/>
    <n v="500"/>
    <n v="9.5"/>
    <d v="2011-07-18T00:00:00"/>
    <n v="6"/>
    <d v="2012-03-16T00:00:00"/>
    <n v="-69.561853019519276"/>
    <n v="-36.947635010876539"/>
    <n v="-1757.95"/>
    <n v="7.95"/>
    <s v="S"/>
    <n v="4757.95"/>
    <m/>
    <m/>
    <m/>
    <m/>
    <m/>
    <m/>
    <m/>
    <m/>
  </r>
  <r>
    <n v="264"/>
    <x v="109"/>
    <x v="269"/>
    <n v="500"/>
    <n v="0"/>
    <d v="2012-03-14T00:00:00"/>
    <n v="0.5"/>
    <d v="2012-03-16T00:00:00"/>
    <n v="43229.229342849278"/>
    <n v="968.37606837606836"/>
    <n v="226.6"/>
    <n v="23.4"/>
    <s v="SC"/>
    <n v="23.4"/>
    <m/>
    <m/>
    <m/>
    <m/>
    <m/>
    <m/>
    <m/>
    <m/>
  </r>
  <r>
    <n v="476"/>
    <x v="109"/>
    <x v="270"/>
    <n v="200"/>
    <n v="1"/>
    <d v="2013-11-29T00:00:00"/>
    <n v="0.9"/>
    <d v="2013-12-21T00:00:00"/>
    <n v="-324.61466399132502"/>
    <n v="-17.77067153951576"/>
    <n v="-38.9"/>
    <n v="18.899999999999999"/>
    <s v="SC"/>
    <n v="218.9"/>
    <m/>
    <m/>
    <m/>
    <m/>
    <m/>
    <m/>
    <m/>
    <m/>
  </r>
  <r>
    <n v="484"/>
    <x v="109"/>
    <x v="271"/>
    <n v="200"/>
    <n v="2"/>
    <d v="2013-12-23T00:00:00"/>
    <n v="1.5"/>
    <d v="2014-01-24T00:00:00"/>
    <n v="-380.79737485414904"/>
    <n v="-28.383862497015997"/>
    <n v="-118.9"/>
    <n v="18.899999999999999"/>
    <s v="SC"/>
    <n v="418.9"/>
    <m/>
    <m/>
    <m/>
    <m/>
    <m/>
    <m/>
    <m/>
    <m/>
  </r>
  <r>
    <n v="492"/>
    <x v="109"/>
    <x v="268"/>
    <n v="200"/>
    <n v="8.84"/>
    <d v="2013-10-22T00:00:00"/>
    <n v="8"/>
    <d v="2014-03-21T00:00:00"/>
    <n v="-25.387419698530312"/>
    <n v="-9.9073735183986003"/>
    <n v="-175.95"/>
    <n v="7.95"/>
    <s v="S"/>
    <n v="1775.95"/>
    <m/>
    <m/>
    <m/>
    <m/>
    <m/>
    <m/>
    <m/>
    <m/>
  </r>
  <r>
    <n v="494"/>
    <x v="109"/>
    <x v="272"/>
    <n v="200"/>
    <n v="0"/>
    <d v="2014-02-13T00:00:00"/>
    <n v="1.3"/>
    <d v="2014-03-21T00:00:00"/>
    <n v="2271.3300518144151"/>
    <n v="782.85229202037374"/>
    <n v="230.55"/>
    <n v="29.45"/>
    <s v="SCX"/>
    <n v="29.45"/>
    <m/>
    <m/>
    <m/>
    <m/>
    <m/>
    <m/>
    <m/>
    <m/>
  </r>
  <r>
    <n v="493"/>
    <x v="110"/>
    <x v="273"/>
    <n v="100"/>
    <n v="32.47"/>
    <d v="2013-11-29T00:00:00"/>
    <n v="28"/>
    <d v="2014-03-21T00:00:00"/>
    <n v="-49.507645534302704"/>
    <n v="-13.977173228467414"/>
    <n v="-454.95"/>
    <n v="7.95"/>
    <s v="S"/>
    <n v="3254.95"/>
    <m/>
    <m/>
    <m/>
    <m/>
    <m/>
    <m/>
    <m/>
    <m/>
  </r>
  <r>
    <n v="495"/>
    <x v="110"/>
    <x v="274"/>
    <n v="100"/>
    <n v="0"/>
    <d v="2014-01-28T00:00:00"/>
    <n v="2.2000000000000002"/>
    <d v="2014-03-21T00:00:00"/>
    <n v="1457.6600090376021"/>
    <n v="666.55052264808376"/>
    <n v="191.3"/>
    <n v="28.7"/>
    <s v="SCX"/>
    <n v="28.7"/>
    <m/>
    <m/>
    <m/>
    <m/>
    <m/>
    <m/>
    <m/>
    <m/>
  </r>
  <r>
    <n v="429"/>
    <x v="111"/>
    <x v="275"/>
    <n v="10"/>
    <n v="400"/>
    <d v="2011-12-13T00:00:00"/>
    <n v="12"/>
    <d v="2012-12-27T00:00:00"/>
    <n v="-337.0048289663298"/>
    <n v="-97.005950673037319"/>
    <n v="-3887.95"/>
    <n v="7.95"/>
    <s v="S"/>
    <n v="4007.95"/>
    <m/>
    <m/>
    <m/>
    <m/>
    <m/>
    <m/>
    <m/>
    <m/>
  </r>
  <r>
    <n v="113"/>
    <x v="112"/>
    <x v="276"/>
    <n v="100"/>
    <n v="53"/>
    <d v="2011-09-21T00:00:00"/>
    <n v="59.194000000000003"/>
    <d v="2011-09-22T00:00:00"/>
    <n v="3979.5729440119785"/>
    <n v="11.519513183055604"/>
    <n v="611.45000000000005"/>
    <n v="7.95"/>
    <s v="S"/>
    <n v="5307.95"/>
    <m/>
    <m/>
    <m/>
    <m/>
    <m/>
    <m/>
    <m/>
    <m/>
  </r>
  <r>
    <n v="142"/>
    <x v="112"/>
    <x v="276"/>
    <n v="100"/>
    <n v="39.4"/>
    <d v="2011-10-27T00:00:00"/>
    <n v="44.18"/>
    <d v="2011-11-01T00:00:00"/>
    <n v="821.18173147464506"/>
    <n v="11.906179156270971"/>
    <n v="470.05"/>
    <n v="7.95"/>
    <s v="S"/>
    <n v="3947.95"/>
    <m/>
    <m/>
    <m/>
    <m/>
    <m/>
    <m/>
    <m/>
    <m/>
  </r>
  <r>
    <n v="145"/>
    <x v="112"/>
    <x v="276"/>
    <n v="100"/>
    <n v="40"/>
    <d v="2011-11-03T00:00:00"/>
    <n v="43.01"/>
    <d v="2011-11-09T00:00:00"/>
    <n v="429.28662964272769"/>
    <n v="7.3117179605533869"/>
    <n v="293.05"/>
    <n v="7.95"/>
    <s v="S"/>
    <n v="4007.95"/>
    <m/>
    <m/>
    <m/>
    <m/>
    <m/>
    <m/>
    <m/>
    <m/>
  </r>
  <r>
    <n v="146"/>
    <x v="112"/>
    <x v="276"/>
    <n v="100"/>
    <n v="42.75"/>
    <d v="2011-10-24T00:00:00"/>
    <n v="44.18"/>
    <d v="2011-11-01T00:00:00"/>
    <n v="141.64317974964092"/>
    <n v="3.153200480976889"/>
    <n v="135.05000000000001"/>
    <n v="7.95"/>
    <s v="S"/>
    <n v="4282.95"/>
    <m/>
    <m/>
    <m/>
    <m/>
    <m/>
    <m/>
    <m/>
    <m/>
  </r>
  <r>
    <n v="312"/>
    <x v="112"/>
    <x v="277"/>
    <n v="100"/>
    <n v="0"/>
    <d v="2012-05-17T00:00:00"/>
    <n v="2"/>
    <d v="2012-06-15T00:00:00"/>
    <n v="3945.7687393928863"/>
    <n v="2198.8505747126442"/>
    <n v="191.3"/>
    <n v="8.6999999999999993"/>
    <s v="SCZ"/>
    <n v="8.6999999999999993"/>
    <m/>
    <m/>
    <m/>
    <m/>
    <m/>
    <m/>
    <m/>
    <m/>
  </r>
  <r>
    <n v="326"/>
    <x v="112"/>
    <x v="278"/>
    <n v="100"/>
    <n v="1"/>
    <d v="2012-06-26T00:00:00"/>
    <n v="3"/>
    <d v="2012-07-02T00:00:00"/>
    <n v="5707.3563675117484"/>
    <n v="155.53662691652471"/>
    <n v="182.6"/>
    <n v="17.399999999999999"/>
    <s v="SC"/>
    <n v="117.4"/>
    <m/>
    <m/>
    <m/>
    <m/>
    <m/>
    <m/>
    <m/>
    <m/>
  </r>
  <r>
    <n v="505"/>
    <x v="113"/>
    <x v="279"/>
    <n v="200"/>
    <n v="6.4"/>
    <d v="2013-11-29T00:00:00"/>
    <n v="0.95"/>
    <d v="2014-06-20T00:00:00"/>
    <n v="-347.33706441943298"/>
    <n v="-85.372238047578719"/>
    <n v="-1108.9000000000001"/>
    <n v="18.899999999999999"/>
    <s v="BP"/>
    <n v="1298.9000000000001"/>
    <m/>
    <m/>
    <m/>
    <m/>
    <m/>
    <m/>
    <m/>
    <m/>
  </r>
  <r>
    <n v="340"/>
    <x v="114"/>
    <x v="280"/>
    <n v="200"/>
    <n v="1.65"/>
    <d v="2012-07-12T00:00:00"/>
    <n v="2.5"/>
    <d v="2012-07-17T00:00:00"/>
    <n v="2626.7060766750828"/>
    <n v="43.307537976497571"/>
    <n v="151.1"/>
    <n v="18.899999999999999"/>
    <s v="SC"/>
    <n v="348.9"/>
    <m/>
    <m/>
    <m/>
    <m/>
    <m/>
    <m/>
    <m/>
    <m/>
  </r>
  <r>
    <n v="352"/>
    <x v="114"/>
    <x v="281"/>
    <n v="200"/>
    <n v="0.8"/>
    <d v="2012-07-24T00:00:00"/>
    <n v="1.5"/>
    <d v="2012-07-27T00:00:00"/>
    <n v="6289.625057055252"/>
    <n v="67.691447736165443"/>
    <n v="121.1"/>
    <n v="18.899999999999999"/>
    <s v="SC"/>
    <n v="178.9"/>
    <m/>
    <m/>
    <m/>
    <m/>
    <m/>
    <m/>
    <m/>
    <m/>
  </r>
  <r>
    <n v="356"/>
    <x v="114"/>
    <x v="282"/>
    <n v="200"/>
    <n v="2.2000000000000002"/>
    <d v="2012-08-02T00:00:00"/>
    <n v="3.55"/>
    <d v="2012-08-03T00:00:00"/>
    <n v="15929.79167516192"/>
    <n v="54.717803443015882"/>
    <n v="251.1"/>
    <n v="18.899999999999999"/>
    <s v="SC"/>
    <n v="458.9"/>
    <m/>
    <m/>
    <m/>
    <m/>
    <m/>
    <m/>
    <m/>
    <m/>
  </r>
  <r>
    <n v="296"/>
    <x v="115"/>
    <x v="283"/>
    <n v="100"/>
    <n v="3.8"/>
    <d v="2012-04-27T00:00:00"/>
    <n v="7"/>
    <d v="2012-05-07T00:00:00"/>
    <n v="2066.4000679787619"/>
    <n v="76.144942123804739"/>
    <n v="302.60000000000002"/>
    <n v="17.399999999999999"/>
    <s v="SC"/>
    <n v="397.4"/>
    <m/>
    <m/>
    <m/>
    <m/>
    <m/>
    <m/>
    <m/>
    <m/>
  </r>
  <r>
    <n v="318"/>
    <x v="115"/>
    <x v="284"/>
    <n v="100"/>
    <n v="0.75"/>
    <d v="2012-06-01T00:00:00"/>
    <n v="4.5999999999999996"/>
    <d v="2012-06-28T00:00:00"/>
    <n v="2169.8567461294756"/>
    <n v="397.83549783549785"/>
    <n v="367.6"/>
    <n v="17.399999999999999"/>
    <s v="SC"/>
    <n v="92.4"/>
    <m/>
    <m/>
    <m/>
    <m/>
    <m/>
    <m/>
    <m/>
    <m/>
  </r>
  <r>
    <n v="358"/>
    <x v="115"/>
    <x v="285"/>
    <n v="100"/>
    <n v="4.5"/>
    <d v="2012-07-03T00:00:00"/>
    <n v="6.5"/>
    <d v="2012-08-12T00:00:00"/>
    <n v="300.93058346624417"/>
    <n v="39.067180145485658"/>
    <n v="182.6"/>
    <n v="17.399999999999999"/>
    <s v="SC"/>
    <n v="467.4"/>
    <m/>
    <m/>
    <m/>
    <m/>
    <m/>
    <m/>
    <m/>
    <m/>
  </r>
  <r>
    <n v="369"/>
    <x v="115"/>
    <x v="286"/>
    <n v="100"/>
    <n v="16"/>
    <d v="2012-08-21T00:00:00"/>
    <n v="4.4000000000000004"/>
    <d v="2012-09-13T00:00:00"/>
    <n v="-2065.9007518197236"/>
    <n v="-72.795845183628032"/>
    <n v="-1177.4000000000001"/>
    <n v="17.399999999999999"/>
    <s v="SC"/>
    <n v="1617.4"/>
    <m/>
    <m/>
    <m/>
    <m/>
    <m/>
    <m/>
    <m/>
    <m/>
  </r>
  <r>
    <n v="379"/>
    <x v="115"/>
    <x v="287"/>
    <n v="100"/>
    <n v="0.85"/>
    <d v="2012-10-01T00:00:00"/>
    <n v="2.5499999999999998"/>
    <d v="2012-10-10T00:00:00"/>
    <n v="3700.1949320205754"/>
    <n v="149.02343749999997"/>
    <n v="152.6"/>
    <n v="17.399999999999999"/>
    <s v="SC"/>
    <n v="102.4"/>
    <m/>
    <m/>
    <m/>
    <m/>
    <m/>
    <m/>
    <m/>
    <m/>
  </r>
  <r>
    <n v="387"/>
    <x v="115"/>
    <x v="288"/>
    <n v="100"/>
    <n v="2.2999999999999998"/>
    <d v="2012-10-11T00:00:00"/>
    <n v="5"/>
    <d v="2012-10-19T00:00:00"/>
    <n v="3210.1824754911072"/>
    <n v="102.10185933710592"/>
    <n v="252.6"/>
    <n v="17.399999999999999"/>
    <s v="SC"/>
    <n v="247.4"/>
    <m/>
    <m/>
    <m/>
    <m/>
    <m/>
    <m/>
    <m/>
    <m/>
  </r>
  <r>
    <n v="403"/>
    <x v="115"/>
    <x v="289"/>
    <n v="100"/>
    <n v="0.5"/>
    <d v="2012-10-31T00:00:00"/>
    <n v="2.65"/>
    <d v="2012-11-16T00:00:00"/>
    <n v="3123.2247184050361"/>
    <n v="293.17507418397628"/>
    <n v="197.6"/>
    <n v="17.399999999999999"/>
    <s v="SC"/>
    <n v="67.400000000000006"/>
    <m/>
    <m/>
    <m/>
    <m/>
    <m/>
    <m/>
    <m/>
    <m/>
  </r>
  <r>
    <n v="415"/>
    <x v="115"/>
    <x v="290"/>
    <n v="100"/>
    <n v="3.7"/>
    <d v="2012-11-23T00:00:00"/>
    <n v="5.7"/>
    <d v="2012-11-30T00:00:00"/>
    <n v="2013.6456085332943"/>
    <n v="47.13474445018069"/>
    <n v="182.6"/>
    <n v="17.399999999999999"/>
    <s v="SC"/>
    <n v="387.4"/>
    <m/>
    <m/>
    <m/>
    <m/>
    <m/>
    <m/>
    <m/>
    <m/>
  </r>
  <r>
    <n v="498"/>
    <x v="115"/>
    <x v="291"/>
    <n v="50"/>
    <n v="100"/>
    <d v="2011-09-22T00:00:00"/>
    <n v="40"/>
    <d v="2014-04-19T00:00:00"/>
    <n v="-35.641064494073937"/>
    <n v="-60.063499036531915"/>
    <n v="-3007.95"/>
    <n v="7.95"/>
    <s v="S"/>
    <n v="5007.95"/>
    <m/>
    <m/>
    <m/>
    <m/>
    <m/>
    <m/>
    <m/>
    <m/>
  </r>
  <r>
    <n v="499"/>
    <x v="115"/>
    <x v="291"/>
    <n v="50"/>
    <n v="83.5"/>
    <d v="2012-04-04T00:00:00"/>
    <n v="40"/>
    <d v="2014-04-19T00:00:00"/>
    <n v="-36.150656230875839"/>
    <n v="-52.186853775445563"/>
    <n v="-2182.9499999999998"/>
    <n v="7.95"/>
    <s v="S"/>
    <n v="4182.95"/>
    <m/>
    <m/>
    <m/>
    <m/>
    <m/>
    <m/>
    <m/>
    <m/>
  </r>
  <r>
    <n v="500"/>
    <x v="115"/>
    <x v="292"/>
    <n v="100"/>
    <n v="0"/>
    <d v="2014-01-23T00:00:00"/>
    <n v="6"/>
    <d v="2014-04-19T00:00:00"/>
    <n v="1305.4257345228923"/>
    <n v="1990.5923344947737"/>
    <n v="571.29999999999995"/>
    <n v="28.7"/>
    <s v="SCX"/>
    <n v="28.7"/>
    <m/>
    <m/>
    <m/>
    <m/>
    <m/>
    <m/>
    <m/>
    <m/>
  </r>
  <r>
    <n v="330"/>
    <x v="116"/>
    <x v="293"/>
    <n v="200"/>
    <n v="1.7"/>
    <d v="2012-05-02T00:00:00"/>
    <n v="3.6"/>
    <d v="2012-07-06T00:00:00"/>
    <n v="390.94724008867217"/>
    <n v="100.61298411813875"/>
    <n v="361.1"/>
    <n v="18.899999999999999"/>
    <s v="BC"/>
    <n v="358.9"/>
    <m/>
    <m/>
    <m/>
    <m/>
    <m/>
    <m/>
    <m/>
    <m/>
  </r>
  <r>
    <n v="199"/>
    <x v="117"/>
    <x v="294"/>
    <n v="50"/>
    <n v="31"/>
    <d v="2011-12-14T00:00:00"/>
    <n v="35"/>
    <d v="2012-01-11T00:00:00"/>
    <n v="151.53357393296329"/>
    <n v="12.327096505022631"/>
    <n v="192.05"/>
    <n v="7.95"/>
    <s v="S"/>
    <n v="1557.95"/>
    <m/>
    <m/>
    <m/>
    <m/>
    <m/>
    <m/>
    <m/>
    <m/>
  </r>
  <r>
    <n v="350"/>
    <x v="118"/>
    <x v="295"/>
    <n v="100"/>
    <n v="3.25"/>
    <d v="2012-07-18T00:00:00"/>
    <n v="4"/>
    <d v="2012-07-25T00:00:00"/>
    <n v="810.74270766777374"/>
    <n v="16.822429906542059"/>
    <n v="57.6"/>
    <n v="17.399999999999999"/>
    <s v="BP"/>
    <n v="342.4"/>
    <m/>
    <m/>
    <m/>
    <m/>
    <m/>
    <m/>
    <m/>
    <m/>
  </r>
  <r>
    <n v="143"/>
    <x v="119"/>
    <x v="296"/>
    <n v="100"/>
    <n v="33"/>
    <d v="2011-11-01T00:00:00"/>
    <n v="36.5"/>
    <d v="2011-11-03T00:00:00"/>
    <n v="1795.7727239190333"/>
    <n v="10.340240934717867"/>
    <n v="342.05"/>
    <n v="7.95"/>
    <s v="S"/>
    <n v="3307.95"/>
    <m/>
    <m/>
    <m/>
    <m/>
    <m/>
    <m/>
    <m/>
    <m/>
  </r>
  <r>
    <n v="49"/>
    <x v="120"/>
    <x v="297"/>
    <n v="400"/>
    <n v="0"/>
    <d v="2010-11-22T00:00:00"/>
    <n v="0.3"/>
    <d v="2011-03-18T00:00:00"/>
    <n v="759.88311702576573"/>
    <n v="995.89041095890423"/>
    <n v="109.05"/>
    <n v="10.95"/>
    <s v="SCZ"/>
    <n v="10.95"/>
    <m/>
    <m/>
    <m/>
    <m/>
    <m/>
    <m/>
    <m/>
    <m/>
  </r>
  <r>
    <n v="69"/>
    <x v="120"/>
    <x v="298"/>
    <n v="400"/>
    <n v="0.02"/>
    <d v="2011-03-21T00:00:00"/>
    <n v="0.55000000000000004"/>
    <d v="2011-06-18T00:00:00"/>
    <n v="818.48956075712147"/>
    <n v="635.78595317725762"/>
    <n v="190.1"/>
    <n v="21.9"/>
    <s v="SC"/>
    <n v="29.9"/>
    <m/>
    <m/>
    <m/>
    <m/>
    <m/>
    <m/>
    <m/>
    <m/>
  </r>
  <r>
    <n v="164"/>
    <x v="120"/>
    <x v="299"/>
    <n v="400"/>
    <n v="0.1"/>
    <d v="2011-07-05T00:00:00"/>
    <n v="1.75"/>
    <d v="2011-11-21T00:00:00"/>
    <n v="636.92766669337527"/>
    <n v="1030.8562197092083"/>
    <n v="638.1"/>
    <n v="21.9"/>
    <s v="SC"/>
    <n v="61.9"/>
    <m/>
    <m/>
    <m/>
    <m/>
    <m/>
    <m/>
    <m/>
    <m/>
  </r>
  <r>
    <n v="186"/>
    <x v="120"/>
    <x v="300"/>
    <n v="400"/>
    <n v="0"/>
    <d v="2011-11-30T00:00:00"/>
    <n v="0.25"/>
    <d v="2011-12-17T00:00:00"/>
    <n v="4748.9306844108078"/>
    <n v="813.24200913242032"/>
    <n v="89.05"/>
    <n v="10.95"/>
    <s v="SCZ"/>
    <n v="10.95"/>
    <m/>
    <m/>
    <m/>
    <m/>
    <m/>
    <m/>
    <m/>
    <m/>
  </r>
  <r>
    <n v="299"/>
    <x v="120"/>
    <x v="301"/>
    <n v="400"/>
    <n v="1.1499999999999999"/>
    <d v="2012-01-03T00:00:00"/>
    <n v="2"/>
    <d v="2012-05-18T00:00:00"/>
    <n v="137.0440096058509"/>
    <n v="66.00954554886907"/>
    <n v="318.10000000000002"/>
    <n v="21.9"/>
    <s v="SC"/>
    <n v="481.9"/>
    <m/>
    <m/>
    <m/>
    <m/>
    <m/>
    <m/>
    <m/>
    <m/>
  </r>
  <r>
    <n v="368"/>
    <x v="120"/>
    <x v="302"/>
    <n v="400"/>
    <n v="0.2"/>
    <d v="2012-06-22T00:00:00"/>
    <n v="0.65"/>
    <d v="2012-09-11T00:00:00"/>
    <n v="422.08856436691315"/>
    <n v="155.15210991167808"/>
    <n v="158.1"/>
    <n v="21.9"/>
    <s v="SC"/>
    <n v="101.9"/>
    <m/>
    <m/>
    <m/>
    <m/>
    <m/>
    <m/>
    <m/>
    <m/>
  </r>
  <r>
    <n v="425"/>
    <x v="120"/>
    <x v="303"/>
    <n v="400"/>
    <n v="0"/>
    <d v="2012-09-19T00:00:00"/>
    <n v="0.55000000000000004"/>
    <d v="2012-12-22T00:00:00"/>
    <n v="1165.0054817902085"/>
    <n v="1909.1324200913243"/>
    <n v="209.05"/>
    <n v="10.95"/>
    <s v="SCZ"/>
    <n v="10.95"/>
    <m/>
    <m/>
    <m/>
    <m/>
    <m/>
    <m/>
    <m/>
    <m/>
  </r>
  <r>
    <n v="432"/>
    <x v="120"/>
    <x v="304"/>
    <n v="400"/>
    <n v="11"/>
    <d v="2010-01-06T00:00:00"/>
    <n v="3.6"/>
    <d v="2012-12-31T00:00:00"/>
    <n v="-37.463285737868681"/>
    <n v="-67.331752855635841"/>
    <n v="-2967.95"/>
    <n v="7.95"/>
    <s v="S"/>
    <n v="4407.95"/>
    <m/>
    <m/>
    <m/>
    <m/>
    <m/>
    <m/>
    <m/>
    <m/>
  </r>
  <r>
    <n v="396"/>
    <x v="121"/>
    <x v="305"/>
    <n v="100"/>
    <n v="3.5"/>
    <d v="2012-07-27T00:00:00"/>
    <n v="4"/>
    <d v="2012-11-08T00:00:00"/>
    <n v="29.836424643595365"/>
    <n v="8.8731627653783374"/>
    <n v="32.6"/>
    <n v="17.399999999999999"/>
    <s v="BP"/>
    <n v="367.4"/>
    <m/>
    <m/>
    <m/>
    <m/>
    <m/>
    <m/>
    <m/>
    <m/>
  </r>
  <r>
    <n v="84"/>
    <x v="122"/>
    <x v="306"/>
    <n v="100"/>
    <n v="0"/>
    <d v="2011-01-21T00:00:00"/>
    <n v="1.25"/>
    <d v="2011-07-15T00:00:00"/>
    <n v="559.03540790186412"/>
    <n v="1336.7816091954023"/>
    <n v="116.3"/>
    <n v="8.6999999999999993"/>
    <s v="SCZ"/>
    <n v="8.6999999999999993"/>
    <m/>
    <m/>
    <m/>
    <m/>
    <m/>
    <m/>
    <m/>
    <m/>
  </r>
  <r>
    <n v="197"/>
    <x v="123"/>
    <x v="307"/>
    <n v="120"/>
    <n v="11.5"/>
    <d v="2010-01-22T00:00:00"/>
    <n v="0.81"/>
    <d v="2011-12-30T00:00:00"/>
    <n v="-137.2654212379513"/>
    <n v="-92.996865881335779"/>
    <n v="-1290.75"/>
    <n v="7.95"/>
    <s v="S"/>
    <n v="1387.95"/>
    <m/>
    <m/>
    <m/>
    <m/>
    <m/>
    <m/>
    <m/>
    <m/>
  </r>
  <r>
    <n v="286"/>
    <x v="124"/>
    <x v="308"/>
    <n v="500"/>
    <n v="3.4"/>
    <d v="2011-12-23T00:00:00"/>
    <n v="0.01"/>
    <d v="2012-04-22T00:00:00"/>
    <n v="-1775.0571702272032"/>
    <n v="-99.707892738213474"/>
    <n v="-1706.7"/>
    <n v="11.7"/>
    <s v="BPZ"/>
    <n v="1711.7"/>
    <m/>
    <m/>
    <m/>
    <m/>
    <m/>
    <m/>
    <m/>
    <m/>
  </r>
  <r>
    <n v="154"/>
    <x v="125"/>
    <x v="309"/>
    <n v="500"/>
    <n v="0"/>
    <d v="2011-09-19T00:00:00"/>
    <n v="0.35"/>
    <d v="2011-11-15T00:00:00"/>
    <n v="1732.2753565328569"/>
    <n v="1395.7264957264958"/>
    <n v="163.30000000000001"/>
    <n v="11.7"/>
    <s v="SCZ"/>
    <n v="11.7"/>
    <m/>
    <m/>
    <m/>
    <m/>
    <m/>
    <m/>
    <m/>
    <m/>
  </r>
  <r>
    <n v="192"/>
    <x v="125"/>
    <x v="310"/>
    <n v="300"/>
    <n v="12.54"/>
    <d v="2011-09-18T00:00:00"/>
    <n v="11"/>
    <d v="2011-12-28T00:00:00"/>
    <n v="-48.114686791608094"/>
    <n v="-12.46568256873433"/>
    <n v="-469.95"/>
    <n v="7.95"/>
    <s v="S"/>
    <n v="3769.95"/>
    <m/>
    <m/>
    <m/>
    <m/>
    <m/>
    <m/>
    <m/>
    <m/>
  </r>
  <r>
    <n v="193"/>
    <x v="125"/>
    <x v="311"/>
    <n v="300"/>
    <n v="0"/>
    <d v="2011-12-20T00:00:00"/>
    <n v="0.8"/>
    <d v="2011-12-28T00:00:00"/>
    <n v="9457.1363077603255"/>
    <n v="694.70198675496704"/>
    <n v="209.8"/>
    <n v="30.2"/>
    <s v="SCX"/>
    <n v="30.2"/>
    <m/>
    <m/>
    <m/>
    <m/>
    <m/>
    <m/>
    <m/>
    <m/>
  </r>
  <r>
    <n v="208"/>
    <x v="125"/>
    <x v="310"/>
    <n v="200"/>
    <n v="12.535500000000001"/>
    <d v="2011-09-18T00:00:00"/>
    <n v="11"/>
    <d v="2012-01-22T00:00:00"/>
    <n v="-38.769756470249646"/>
    <n v="-12.526589928629653"/>
    <n v="-315.05"/>
    <n v="7.95"/>
    <s v="S"/>
    <n v="2515.0500000000002"/>
    <m/>
    <m/>
    <m/>
    <m/>
    <m/>
    <m/>
    <m/>
    <m/>
  </r>
  <r>
    <n v="210"/>
    <x v="125"/>
    <x v="311"/>
    <n v="200"/>
    <n v="0"/>
    <d v="2011-12-20T00:00:00"/>
    <n v="0.8"/>
    <d v="2012-01-22T00:00:00"/>
    <n v="1871.9853496203771"/>
    <n v="443.29371816638377"/>
    <n v="130.55000000000001"/>
    <n v="29.45"/>
    <s v="SCX"/>
    <n v="29.45"/>
    <m/>
    <m/>
    <m/>
    <m/>
    <m/>
    <m/>
    <m/>
    <m/>
  </r>
  <r>
    <n v="301"/>
    <x v="125"/>
    <x v="312"/>
    <n v="100"/>
    <n v="0"/>
    <d v="2012-04-17T00:00:00"/>
    <n v="0.5"/>
    <d v="2012-05-20T00:00:00"/>
    <n v="1934.1681594399304"/>
    <n v="474.71264367816099"/>
    <n v="41.3"/>
    <n v="8.6999999999999993"/>
    <s v="SCZ"/>
    <n v="8.6999999999999993"/>
    <m/>
    <m/>
    <m/>
    <m/>
    <m/>
    <m/>
    <m/>
    <m/>
  </r>
  <r>
    <n v="302"/>
    <x v="125"/>
    <x v="312"/>
    <n v="100"/>
    <n v="0"/>
    <d v="2012-01-25T00:00:00"/>
    <n v="1.3"/>
    <d v="2012-05-20T00:00:00"/>
    <n v="858.29319134799232"/>
    <n v="1394.2528735632186"/>
    <n v="121.3"/>
    <n v="8.6999999999999993"/>
    <s v="SCZ"/>
    <n v="8.6999999999999993"/>
    <m/>
    <m/>
    <m/>
    <m/>
    <m/>
    <m/>
    <m/>
    <m/>
  </r>
  <r>
    <n v="316"/>
    <x v="125"/>
    <x v="313"/>
    <n v="200"/>
    <n v="0"/>
    <d v="2012-06-18T00:00:00"/>
    <n v="0.6"/>
    <d v="2012-06-28T00:00:00"/>
    <n v="5127.5120892982441"/>
    <n v="307.47028862478777"/>
    <n v="90.55"/>
    <n v="29.45"/>
    <s v="SCX"/>
    <n v="29.45"/>
    <m/>
    <m/>
    <m/>
    <m/>
    <m/>
    <m/>
    <m/>
    <m/>
  </r>
  <r>
    <n v="319"/>
    <x v="125"/>
    <x v="310"/>
    <n v="11"/>
    <n v="12.535500000000001"/>
    <d v="2011-09-18T00:00:00"/>
    <n v="9"/>
    <d v="2012-06-28T00:00:00"/>
    <n v="-49.788275934962748"/>
    <n v="-32.117621648307569"/>
    <n v="-46.840499999999999"/>
    <n v="7.95"/>
    <s v="S"/>
    <n v="145.84049999999999"/>
    <m/>
    <m/>
    <m/>
    <m/>
    <m/>
    <m/>
    <m/>
    <m/>
  </r>
  <r>
    <n v="320"/>
    <x v="125"/>
    <x v="310"/>
    <n v="96"/>
    <n v="11.25"/>
    <d v="2012-04-10T00:00:00"/>
    <n v="9"/>
    <d v="2012-06-28T00:00:00"/>
    <n v="-106.48653305166904"/>
    <n v="-20.584585688680541"/>
    <n v="-223.95"/>
    <n v="7.95"/>
    <s v="S"/>
    <n v="1087.95"/>
    <m/>
    <m/>
    <m/>
    <m/>
    <m/>
    <m/>
    <m/>
    <m/>
  </r>
  <r>
    <n v="321"/>
    <x v="125"/>
    <x v="310"/>
    <n v="94"/>
    <n v="10"/>
    <d v="2012-01-05T00:00:00"/>
    <n v="9"/>
    <d v="2012-06-28T00:00:00"/>
    <n v="-23.868146841532059"/>
    <n v="-10.754786644865238"/>
    <n v="-101.95"/>
    <n v="7.95"/>
    <s v="S"/>
    <n v="947.95"/>
    <m/>
    <m/>
    <m/>
    <m/>
    <m/>
    <m/>
    <m/>
    <m/>
  </r>
  <r>
    <n v="375"/>
    <x v="125"/>
    <x v="310"/>
    <n v="100"/>
    <n v="9.5"/>
    <d v="2012-08-14T00:00:00"/>
    <n v="9"/>
    <d v="2012-09-26T00:00:00"/>
    <n v="-52.968138940597775"/>
    <n v="-6.0493762722480247"/>
    <n v="-57.95"/>
    <n v="7.95"/>
    <s v="S"/>
    <n v="957.95"/>
    <m/>
    <m/>
    <m/>
    <m/>
    <m/>
    <m/>
    <m/>
    <m/>
  </r>
  <r>
    <n v="376"/>
    <x v="125"/>
    <x v="314"/>
    <n v="100"/>
    <n v="0"/>
    <d v="2012-08-29T00:00:00"/>
    <n v="1"/>
    <d v="2012-09-26T00:00:00"/>
    <n v="1627.2131002722083"/>
    <n v="248.43205574912895"/>
    <n v="71.3"/>
    <n v="28.7"/>
    <s v="SCX"/>
    <n v="28.7"/>
    <m/>
    <m/>
    <m/>
    <m/>
    <m/>
    <m/>
    <m/>
    <m/>
  </r>
  <r>
    <n v="472"/>
    <x v="125"/>
    <x v="310"/>
    <n v="200"/>
    <n v="8.5048999999999992"/>
    <d v="2013-10-14T00:00:00"/>
    <n v="8"/>
    <d v="2013-11-14T00:00:00"/>
    <n v="-77.549329885542932"/>
    <n v="-6.3741639505421412"/>
    <n v="-108.93"/>
    <n v="7.95"/>
    <s v="S"/>
    <n v="1708.93"/>
    <m/>
    <m/>
    <m/>
    <m/>
    <m/>
    <m/>
    <m/>
    <m/>
  </r>
  <r>
    <n v="473"/>
    <x v="125"/>
    <x v="315"/>
    <n v="200"/>
    <n v="0"/>
    <d v="2013-10-29T00:00:00"/>
    <n v="0.65"/>
    <d v="2013-11-14T00:00:00"/>
    <n v="3387.2924826916578"/>
    <n v="341.42614601018681"/>
    <n v="100.55"/>
    <n v="29.45"/>
    <s v="SCX"/>
    <n v="29.45"/>
    <m/>
    <m/>
    <m/>
    <m/>
    <m/>
    <m/>
    <m/>
    <m/>
  </r>
  <r>
    <n v="117"/>
    <x v="126"/>
    <x v="316"/>
    <n v="100"/>
    <n v="7.2"/>
    <d v="2011-09-22T00:00:00"/>
    <n v="4.95"/>
    <d v="2011-10-18T00:00:00"/>
    <n v="-559.53478453632385"/>
    <n v="-32.87225386493084"/>
    <n v="-242.4"/>
    <n v="17.399999999999999"/>
    <s v="SC"/>
    <n v="737.4"/>
    <m/>
    <m/>
    <m/>
    <m/>
    <m/>
    <m/>
    <m/>
    <m/>
  </r>
  <r>
    <n v="169"/>
    <x v="126"/>
    <x v="317"/>
    <n v="100"/>
    <n v="15.9"/>
    <d v="2011-09-12T00:00:00"/>
    <n v="7.25"/>
    <d v="2011-12-01T00:00:00"/>
    <n v="-363.26697585904918"/>
    <n v="-54.896105512006976"/>
    <n v="-882.4"/>
    <n v="17.399999999999999"/>
    <s v="BC"/>
    <n v="1607.4"/>
    <m/>
    <m/>
    <m/>
    <m/>
    <m/>
    <m/>
    <m/>
    <m/>
  </r>
  <r>
    <n v="187"/>
    <x v="126"/>
    <x v="318"/>
    <n v="100"/>
    <n v="0"/>
    <d v="2011-11-30T00:00:00"/>
    <n v="2.6"/>
    <d v="2011-12-17T00:00:00"/>
    <n v="7294.3287703210071"/>
    <n v="2888.5057471264367"/>
    <n v="251.3"/>
    <n v="8.6999999999999993"/>
    <s v="SCZ"/>
    <n v="8.6999999999999993"/>
    <m/>
    <m/>
    <m/>
    <m/>
    <m/>
    <m/>
    <m/>
    <m/>
  </r>
  <r>
    <n v="201"/>
    <x v="126"/>
    <x v="319"/>
    <n v="100"/>
    <n v="13.75"/>
    <d v="2011-12-21T00:00:00"/>
    <n v="17"/>
    <d v="2012-01-17T00:00:00"/>
    <n v="269.82878351505059"/>
    <n v="22.091353059465675"/>
    <n v="307.60000000000002"/>
    <n v="17.399999999999999"/>
    <s v="SC"/>
    <n v="1392.4"/>
    <m/>
    <m/>
    <m/>
    <m/>
    <m/>
    <m/>
    <m/>
    <m/>
  </r>
  <r>
    <n v="202"/>
    <x v="126"/>
    <x v="317"/>
    <n v="100"/>
    <n v="15.9"/>
    <d v="2011-09-12T00:00:00"/>
    <n v="1.25"/>
    <d v="2012-01-19T00:00:00"/>
    <n v="-722.66024852236887"/>
    <n v="-92.2234664675874"/>
    <n v="-1482.4"/>
    <n v="17.399999999999999"/>
    <s v="BC"/>
    <n v="1607.4"/>
    <m/>
    <m/>
    <m/>
    <m/>
    <m/>
    <m/>
    <m/>
    <m/>
  </r>
  <r>
    <n v="217"/>
    <x v="126"/>
    <x v="320"/>
    <n v="100"/>
    <n v="21"/>
    <d v="2012-01-17T00:00:00"/>
    <n v="11.5"/>
    <d v="2012-02-10T00:00:00"/>
    <n v="-928.35769654780859"/>
    <n v="-45.688108057051103"/>
    <n v="-967.4"/>
    <n v="17.399999999999999"/>
    <s v="SC"/>
    <n v="2117.4"/>
    <m/>
    <m/>
    <m/>
    <m/>
    <m/>
    <m/>
    <m/>
    <m/>
  </r>
  <r>
    <n v="242"/>
    <x v="126"/>
    <x v="321"/>
    <n v="100"/>
    <n v="0.83"/>
    <d v="2012-02-24T00:00:00"/>
    <n v="5.5"/>
    <d v="2012-03-06T00:00:00"/>
    <n v="5643.4178718513094"/>
    <n v="447.80876494023909"/>
    <n v="449.6"/>
    <n v="17.399999999999999"/>
    <s v="SC"/>
    <n v="100.4"/>
    <m/>
    <m/>
    <m/>
    <m/>
    <m/>
    <m/>
    <m/>
    <m/>
  </r>
  <r>
    <n v="279"/>
    <x v="126"/>
    <x v="322"/>
    <n v="100"/>
    <n v="10"/>
    <d v="2012-03-15T00:00:00"/>
    <n v="6.65"/>
    <d v="2012-04-20T00:00:00"/>
    <n v="-431.12440550687728"/>
    <n v="-34.637310792215445"/>
    <n v="-352.4"/>
    <n v="17.399999999999999"/>
    <s v="SC"/>
    <n v="1017.4"/>
    <m/>
    <m/>
    <m/>
    <m/>
    <m/>
    <m/>
    <m/>
    <m/>
  </r>
  <r>
    <n v="307"/>
    <x v="126"/>
    <x v="323"/>
    <n v="100"/>
    <n v="0"/>
    <d v="2012-04-25T00:00:00"/>
    <n v="5"/>
    <d v="2012-06-15T00:00:00"/>
    <n v="2899.4491207019678"/>
    <n v="5647.1264367816093"/>
    <n v="491.3"/>
    <n v="8.6999999999999993"/>
    <s v="SCZ"/>
    <n v="8.6999999999999993"/>
    <m/>
    <m/>
    <m/>
    <m/>
    <m/>
    <m/>
    <m/>
    <m/>
  </r>
  <r>
    <n v="337"/>
    <x v="126"/>
    <x v="324"/>
    <n v="100"/>
    <n v="2"/>
    <d v="2012-06-27T00:00:00"/>
    <n v="7.5"/>
    <d v="2012-07-16T00:00:00"/>
    <n v="2378.9052348567639"/>
    <n v="244.98620055197793"/>
    <n v="532.6"/>
    <n v="17.399999999999999"/>
    <s v="SC"/>
    <n v="217.4"/>
    <m/>
    <m/>
    <m/>
    <m/>
    <m/>
    <m/>
    <m/>
    <m/>
  </r>
  <r>
    <n v="360"/>
    <x v="126"/>
    <x v="325"/>
    <n v="100"/>
    <n v="1"/>
    <d v="2012-07-19T00:00:00"/>
    <n v="3.5"/>
    <d v="2012-08-15T00:00:00"/>
    <n v="1476.6902969913117"/>
    <n v="198.1260647359455"/>
    <n v="232.6"/>
    <n v="17.399999999999999"/>
    <s v="SC"/>
    <n v="117.4"/>
    <m/>
    <m/>
    <m/>
    <m/>
    <m/>
    <m/>
    <m/>
    <m/>
  </r>
  <r>
    <n v="374"/>
    <x v="126"/>
    <x v="326"/>
    <n v="100"/>
    <n v="0.9"/>
    <d v="2012-09-11T00:00:00"/>
    <n v="3.05"/>
    <d v="2012-09-25T00:00:00"/>
    <n v="2721.2095143172592"/>
    <n v="183.98510242085655"/>
    <n v="197.6"/>
    <n v="17.399999999999999"/>
    <s v="SC"/>
    <n v="107.4"/>
    <m/>
    <m/>
    <m/>
    <m/>
    <m/>
    <m/>
    <m/>
    <m/>
  </r>
  <r>
    <n v="395"/>
    <x v="126"/>
    <x v="327"/>
    <n v="100"/>
    <n v="2.5"/>
    <d v="2012-10-05T00:00:00"/>
    <n v="2.7"/>
    <d v="2012-11-07T00:00:00"/>
    <n v="10.702567971649016"/>
    <n v="0.97232610321616475"/>
    <n v="2.6"/>
    <n v="17.399999999999999"/>
    <s v="SC"/>
    <n v="267.39999999999998"/>
    <m/>
    <m/>
    <m/>
    <m/>
    <m/>
    <m/>
    <m/>
    <m/>
  </r>
  <r>
    <n v="418"/>
    <x v="126"/>
    <x v="328"/>
    <n v="100"/>
    <n v="1.3"/>
    <d v="2012-11-30T00:00:00"/>
    <n v="0.95"/>
    <d v="2012-12-21T00:00:00"/>
    <n v="-763.49846274506592"/>
    <n v="-35.549525101763912"/>
    <n v="-52.4"/>
    <n v="17.399999999999999"/>
    <s v="SC"/>
    <n v="147.4"/>
    <m/>
    <m/>
    <m/>
    <m/>
    <m/>
    <m/>
    <m/>
    <m/>
  </r>
  <r>
    <n v="433"/>
    <x v="126"/>
    <x v="329"/>
    <n v="100"/>
    <n v="79.621899999999997"/>
    <d v="2011-09-18T00:00:00"/>
    <n v="35.299999999999997"/>
    <d v="2012-12-31T00:00:00"/>
    <n v="-63.246282652074669"/>
    <n v="-55.709686404504815"/>
    <n v="-4440.1400000000003"/>
    <n v="7.95"/>
    <s v="S"/>
    <n v="7970.14"/>
    <m/>
    <m/>
    <m/>
    <m/>
    <m/>
    <m/>
    <m/>
    <m/>
  </r>
  <r>
    <n v="471"/>
    <x v="126"/>
    <x v="330"/>
    <n v="100"/>
    <n v="0.15"/>
    <d v="2013-11-08T00:00:00"/>
    <n v="0.8"/>
    <d v="2013-11-13T00:00:00"/>
    <n v="6598.2379466918655"/>
    <n v="146.91358024691365"/>
    <n v="47.6"/>
    <n v="17.399999999999999"/>
    <s v="SC"/>
    <n v="32.4"/>
    <m/>
    <m/>
    <m/>
    <m/>
    <m/>
    <m/>
    <m/>
    <m/>
  </r>
  <r>
    <n v="483"/>
    <x v="126"/>
    <x v="331"/>
    <n v="100"/>
    <n v="0"/>
    <d v="2013-12-27T00:00:00"/>
    <n v="1.25"/>
    <d v="2014-01-17T00:00:00"/>
    <n v="3427.2518516422074"/>
    <n v="618.39080459770128"/>
    <n v="107.6"/>
    <n v="17.399999999999999"/>
    <s v="SC"/>
    <n v="17.399999999999999"/>
    <m/>
    <m/>
    <m/>
    <m/>
    <m/>
    <m/>
    <m/>
    <m/>
  </r>
  <r>
    <n v="20"/>
    <x v="127"/>
    <x v="0"/>
    <n v="150"/>
    <n v="42.5"/>
    <d v="2010-01-21T00:00:00"/>
    <n v="50"/>
    <d v="2010-04-29T00:00:00"/>
    <n v="60.685068429154946"/>
    <n v="17.500528752379392"/>
    <n v="1117.05"/>
    <n v="7.95"/>
    <s v="S"/>
    <n v="6382.95"/>
    <m/>
    <m/>
    <m/>
    <m/>
    <m/>
    <m/>
    <m/>
    <m/>
  </r>
  <r>
    <n v="27"/>
    <x v="127"/>
    <x v="0"/>
    <n v="50"/>
    <n v="42.5"/>
    <d v="2010-01-21T00:00:00"/>
    <n v="47.27"/>
    <d v="2010-10-26T00:00:00"/>
    <n v="13.524445565982049"/>
    <n v="10.808973487423531"/>
    <n v="230.55"/>
    <n v="7.95"/>
    <s v="S"/>
    <n v="2132.9499999999998"/>
    <m/>
    <m/>
    <m/>
    <m/>
    <m/>
    <m/>
    <m/>
    <m/>
  </r>
  <r>
    <n v="8"/>
    <x v="128"/>
    <x v="0"/>
    <n v="200"/>
    <n v="51.9"/>
    <d v="2009-10-20T00:00:00"/>
    <n v="53.5"/>
    <d v="2009-11-17T00:00:00"/>
    <n v="38.582143705797549"/>
    <n v="3.0039613205685503"/>
    <n v="312.05"/>
    <n v="7.95"/>
    <s v="S"/>
    <n v="10387.950000000001"/>
    <m/>
    <m/>
    <m/>
    <m/>
    <m/>
    <m/>
    <m/>
    <m/>
  </r>
  <r>
    <n v="13"/>
    <x v="128"/>
    <x v="0"/>
    <n v="100"/>
    <n v="51.9"/>
    <d v="2009-10-20T00:00:00"/>
    <n v="54.11"/>
    <d v="2010-03-05T00:00:00"/>
    <n v="10.780812186556396"/>
    <n v="4.0987312305812829"/>
    <n v="213.05"/>
    <n v="7.95"/>
    <s v="S"/>
    <n v="5197.95"/>
    <m/>
    <m/>
    <m/>
    <m/>
    <m/>
    <m/>
    <m/>
    <m/>
  </r>
  <r>
    <n v="28"/>
    <x v="128"/>
    <x v="0"/>
    <n v="205"/>
    <n v="51.015099999999997"/>
    <d v="2009-10-20T00:00:00"/>
    <n v="55"/>
    <d v="2010-11-04T00:00:00"/>
    <n v="7.1512749904453106"/>
    <n v="7.7293233628690095"/>
    <n v="808.95450000000005"/>
    <n v="7.95"/>
    <s v="S"/>
    <n v="10466.0455"/>
    <m/>
    <m/>
    <m/>
    <m/>
    <m/>
    <m/>
    <m/>
    <m/>
  </r>
  <r>
    <n v="489"/>
    <x v="129"/>
    <x v="332"/>
    <n v="100"/>
    <n v="31.98"/>
    <d v="2014-01-06T00:00:00"/>
    <n v="30"/>
    <d v="2014-03-06T00:00:00"/>
    <n v="-41.075596472007049"/>
    <n v="-6.4239928882234594"/>
    <n v="-205.95"/>
    <n v="7.95"/>
    <s v="S"/>
    <n v="3205.95"/>
    <m/>
    <m/>
    <m/>
    <m/>
    <m/>
    <m/>
    <m/>
    <m/>
  </r>
  <r>
    <n v="490"/>
    <x v="129"/>
    <x v="333"/>
    <n v="100"/>
    <n v="0"/>
    <d v="2014-01-09T00:00:00"/>
    <n v="3"/>
    <d v="2014-03-06T00:00:00"/>
    <n v="1529.6663454287116"/>
    <n v="945.29616724738685"/>
    <n v="271.3"/>
    <n v="28.7"/>
    <s v="SCX"/>
    <n v="28.7"/>
    <m/>
    <m/>
    <m/>
    <m/>
    <m/>
    <m/>
    <m/>
    <m/>
  </r>
  <r>
    <n v="74"/>
    <x v="130"/>
    <x v="334"/>
    <n v="1000"/>
    <n v="0"/>
    <d v="2011-05-24T00:00:00"/>
    <n v="0.3"/>
    <d v="2011-06-18T00:00:00"/>
    <n v="4330.6132681161725"/>
    <n v="1841.7475728155341"/>
    <n v="284.55"/>
    <n v="15.45"/>
    <s v="SCZ"/>
    <n v="15.45"/>
    <m/>
    <m/>
    <m/>
    <m/>
    <m/>
    <m/>
    <m/>
    <m/>
  </r>
  <r>
    <n v="111"/>
    <x v="130"/>
    <x v="335"/>
    <n v="1000"/>
    <n v="0"/>
    <d v="2011-06-21T00:00:00"/>
    <n v="0.65"/>
    <d v="2011-09-16T00:00:00"/>
    <n v="1568.8133634876599"/>
    <n v="4107.1197411003241"/>
    <n v="634.54999999999995"/>
    <n v="15.45"/>
    <s v="SCZ"/>
    <n v="15.45"/>
    <m/>
    <m/>
    <m/>
    <m/>
    <m/>
    <m/>
    <m/>
    <m/>
  </r>
  <r>
    <n v="152"/>
    <x v="130"/>
    <x v="336"/>
    <n v="1000"/>
    <n v="0"/>
    <d v="2011-10-06T00:00:00"/>
    <n v="0.3"/>
    <d v="2011-11-19T00:00:00"/>
    <n v="2460.5757205205523"/>
    <n v="1841.7475728155341"/>
    <n v="284.55"/>
    <n v="15.45"/>
    <s v="SCZ"/>
    <n v="15.45"/>
    <m/>
    <m/>
    <m/>
    <m/>
    <m/>
    <m/>
    <m/>
    <m/>
  </r>
  <r>
    <n v="245"/>
    <x v="130"/>
    <x v="337"/>
    <n v="1000"/>
    <n v="0.3"/>
    <d v="2011-12-01T00:00:00"/>
    <n v="0.55000000000000004"/>
    <d v="2012-03-07T00:00:00"/>
    <n v="191.19304443723388"/>
    <n v="66.213357509821719"/>
    <n v="219.1"/>
    <n v="30.9"/>
    <s v="SC"/>
    <n v="330.9"/>
    <m/>
    <m/>
    <m/>
    <m/>
    <m/>
    <m/>
    <m/>
    <m/>
  </r>
  <r>
    <n v="306"/>
    <x v="130"/>
    <x v="338"/>
    <n v="1000"/>
    <n v="0.4"/>
    <d v="2012-03-19T00:00:00"/>
    <n v="0.75"/>
    <d v="2012-06-14T00:00:00"/>
    <n v="232.5080047087653"/>
    <n v="74.054304943142256"/>
    <n v="319.10000000000002"/>
    <n v="30.9"/>
    <s v="SC"/>
    <n v="430.9"/>
    <m/>
    <m/>
    <m/>
    <m/>
    <m/>
    <m/>
    <m/>
    <m/>
  </r>
  <r>
    <n v="355"/>
    <x v="130"/>
    <x v="339"/>
    <n v="1000"/>
    <n v="0.4"/>
    <d v="2012-06-19T00:00:00"/>
    <n v="0.75"/>
    <d v="2012-08-03T00:00:00"/>
    <n v="449.51547577027952"/>
    <n v="74.054304943142256"/>
    <n v="319.10000000000002"/>
    <n v="30.9"/>
    <s v="SC"/>
    <n v="430.9"/>
    <m/>
    <m/>
    <m/>
    <m/>
    <m/>
    <m/>
    <m/>
    <m/>
  </r>
  <r>
    <n v="363"/>
    <x v="130"/>
    <x v="339"/>
    <n v="1000"/>
    <n v="0.6"/>
    <d v="2012-08-21T00:00:00"/>
    <n v="0.8"/>
    <d v="2012-08-27T00:00:00"/>
    <n v="1444.5748341045785"/>
    <n v="26.802979870026952"/>
    <n v="169.1"/>
    <n v="30.9"/>
    <s v="SC"/>
    <n v="630.9"/>
    <m/>
    <m/>
    <m/>
    <m/>
    <m/>
    <m/>
    <m/>
    <m/>
  </r>
  <r>
    <n v="399"/>
    <x v="130"/>
    <x v="340"/>
    <n v="1000"/>
    <n v="0.7"/>
    <d v="2012-09-10T00:00:00"/>
    <n v="0.95"/>
    <d v="2012-11-13T00:00:00"/>
    <n v="149.52757278829341"/>
    <n v="29.97674100424134"/>
    <n v="219.1"/>
    <n v="30.9"/>
    <s v="SC"/>
    <n v="730.9"/>
    <m/>
    <m/>
    <m/>
    <m/>
    <m/>
    <m/>
    <m/>
    <m/>
  </r>
  <r>
    <n v="445"/>
    <x v="130"/>
    <x v="341"/>
    <n v="1000"/>
    <n v="0.5"/>
    <d v="2012-12-17T00:00:00"/>
    <n v="0.75"/>
    <d v="2013-02-07T00:00:00"/>
    <n v="242.51409102570489"/>
    <n v="41.269542286682984"/>
    <n v="219.1"/>
    <n v="30.9"/>
    <s v="SC"/>
    <n v="530.9"/>
    <m/>
    <m/>
    <m/>
    <m/>
    <m/>
    <m/>
    <m/>
    <m/>
  </r>
  <r>
    <n v="342"/>
    <x v="131"/>
    <x v="342"/>
    <n v="100"/>
    <n v="1.1499999999999999"/>
    <d v="2012-06-15T00:00:00"/>
    <n v="0.28999999999999998"/>
    <d v="2012-07-20T00:00:00"/>
    <n v="-1583.6117483814239"/>
    <n v="-78.096676737160109"/>
    <n v="-103.4"/>
    <n v="17.399999999999999"/>
    <s v="BP"/>
    <n v="132.4"/>
    <m/>
    <m/>
    <m/>
    <m/>
    <m/>
    <m/>
    <m/>
    <m/>
  </r>
  <r>
    <n v="51"/>
    <x v="132"/>
    <x v="343"/>
    <n v="1000"/>
    <n v="3.6724000000000001"/>
    <d v="2011-03-18T00:00:00"/>
    <n v="4.05"/>
    <d v="2011-03-21T00:00:00"/>
    <n v="1088.8262327533423"/>
    <n v="9.3619204493289718"/>
    <n v="346.7"/>
    <n v="30.9"/>
    <s v="BC"/>
    <n v="3703.3"/>
    <m/>
    <m/>
    <m/>
    <m/>
    <m/>
    <m/>
    <m/>
    <m/>
  </r>
  <r>
    <n v="52"/>
    <x v="132"/>
    <x v="344"/>
    <n v="500"/>
    <n v="9.5324000000000009"/>
    <d v="2011-03-30T00:00:00"/>
    <n v="10"/>
    <d v="2011-04-11T00:00:00"/>
    <n v="130.76432757383071"/>
    <n v="4.3928511775513597"/>
    <n v="210.4"/>
    <n v="23.4"/>
    <s v="BP"/>
    <n v="4789.6000000000004"/>
    <m/>
    <m/>
    <m/>
    <m/>
    <m/>
    <m/>
    <m/>
    <m/>
  </r>
  <r>
    <n v="212"/>
    <x v="132"/>
    <x v="345"/>
    <n v="2000"/>
    <n v="0.22"/>
    <d v="2011-08-09T00:00:00"/>
    <n v="1E-3"/>
    <d v="2012-01-22T00:00:00"/>
    <n v="-1197.1278523264759"/>
    <n v="-99.567987903661304"/>
    <n v="-460.95"/>
    <n v="22.95"/>
    <s v="BCZ"/>
    <n v="462.95"/>
    <m/>
    <m/>
    <m/>
    <m/>
    <m/>
    <m/>
    <m/>
    <m/>
  </r>
  <r>
    <n v="213"/>
    <x v="133"/>
    <x v="346"/>
    <n v="100"/>
    <n v="0"/>
    <d v="2011-12-21T00:00:00"/>
    <n v="1.1000000000000001"/>
    <d v="2012-01-22T00:00:00"/>
    <n v="2893.9450910879236"/>
    <n v="1164.3678160919542"/>
    <n v="101.3"/>
    <n v="8.6999999999999993"/>
    <s v="SCZ"/>
    <n v="8.6999999999999993"/>
    <m/>
    <m/>
    <m/>
    <m/>
    <m/>
    <m/>
    <m/>
    <m/>
  </r>
  <r>
    <n v="281"/>
    <x v="133"/>
    <x v="347"/>
    <n v="100"/>
    <n v="0.62"/>
    <d v="2012-03-16T00:00:00"/>
    <n v="0.5"/>
    <d v="2012-04-20T00:00:00"/>
    <n v="-482.2957355174417"/>
    <n v="-37.027707808564237"/>
    <n v="-29.4"/>
    <n v="17.399999999999999"/>
    <s v="SC"/>
    <n v="79.400000000000006"/>
    <m/>
    <m/>
    <m/>
    <m/>
    <m/>
    <m/>
    <m/>
    <m/>
  </r>
  <r>
    <n v="315"/>
    <x v="133"/>
    <x v="348"/>
    <n v="100"/>
    <n v="2"/>
    <d v="2012-06-19T00:00:00"/>
    <n v="2.2000000000000002"/>
    <d v="2012-06-25T00:00:00"/>
    <n v="72.322144296952743"/>
    <n v="1.1959521619135347"/>
    <n v="2.6"/>
    <n v="17.399999999999999"/>
    <s v="SC"/>
    <n v="217.4"/>
    <m/>
    <m/>
    <m/>
    <m/>
    <m/>
    <m/>
    <m/>
    <m/>
  </r>
  <r>
    <n v="347"/>
    <x v="133"/>
    <x v="349"/>
    <n v="100"/>
    <n v="0.75"/>
    <d v="2012-06-29T00:00:00"/>
    <n v="1.1000000000000001"/>
    <d v="2012-07-24T00:00:00"/>
    <n v="254.5559452313758"/>
    <n v="19.047619047619065"/>
    <n v="17.600000000000001"/>
    <n v="17.399999999999999"/>
    <s v="SC"/>
    <n v="92.4"/>
    <m/>
    <m/>
    <m/>
    <m/>
    <m/>
    <m/>
    <m/>
    <m/>
  </r>
  <r>
    <n v="383"/>
    <x v="133"/>
    <x v="350"/>
    <n v="100"/>
    <n v="0.7"/>
    <d v="2012-07-27T00:00:00"/>
    <n v="1.25"/>
    <d v="2012-10-15T00:00:00"/>
    <n v="163.25466992987023"/>
    <n v="43.020594965675073"/>
    <n v="37.6"/>
    <n v="17.399999999999999"/>
    <s v="SC"/>
    <n v="87.4"/>
    <m/>
    <m/>
    <m/>
    <m/>
    <m/>
    <m/>
    <m/>
    <m/>
  </r>
  <r>
    <n v="412"/>
    <x v="133"/>
    <x v="351"/>
    <n v="500"/>
    <n v="1.9"/>
    <d v="2011-10-05T00:00:00"/>
    <n v="0.01"/>
    <d v="2012-11-19T00:00:00"/>
    <n v="-469.7916536159762"/>
    <n v="-99.49581526671372"/>
    <n v="-986.7"/>
    <n v="41.7"/>
    <s v="BCX"/>
    <n v="991.7"/>
    <m/>
    <m/>
    <m/>
    <m/>
    <m/>
    <m/>
    <m/>
    <m/>
  </r>
  <r>
    <n v="424"/>
    <x v="133"/>
    <x v="352"/>
    <n v="600"/>
    <n v="0"/>
    <d v="2012-11-19T00:00:00"/>
    <n v="0.65"/>
    <d v="2012-12-22T00:00:00"/>
    <n v="2750.1602970617014"/>
    <n v="1101.8489984591679"/>
    <n v="357.55"/>
    <n v="32.450000000000003"/>
    <s v="SCX"/>
    <n v="32.450000000000003"/>
    <m/>
    <m/>
    <m/>
    <m/>
    <m/>
    <m/>
    <m/>
    <m/>
  </r>
  <r>
    <n v="426"/>
    <x v="133"/>
    <x v="353"/>
    <n v="100"/>
    <n v="16.43"/>
    <d v="2011-12-01T00:00:00"/>
    <n v="18"/>
    <d v="2012-12-23T00:00:00"/>
    <n v="8.1312014332513751"/>
    <n v="9.0281353160301698"/>
    <n v="149.05000000000001"/>
    <n v="7.95"/>
    <s v="S"/>
    <n v="1650.95"/>
    <m/>
    <m/>
    <m/>
    <m/>
    <m/>
    <m/>
    <m/>
    <m/>
  </r>
  <r>
    <n v="427"/>
    <x v="133"/>
    <x v="353"/>
    <n v="500"/>
    <n v="17.5"/>
    <d v="2012-11-19T00:00:00"/>
    <n v="18"/>
    <d v="2012-12-23T00:00:00"/>
    <n v="29.267329659843636"/>
    <n v="2.7637746276240533"/>
    <n v="242.05"/>
    <n v="7.95"/>
    <s v="S"/>
    <n v="8757.9500000000007"/>
    <m/>
    <m/>
    <m/>
    <m/>
    <m/>
    <m/>
    <m/>
    <m/>
  </r>
  <r>
    <n v="45"/>
    <x v="134"/>
    <x v="354"/>
    <n v="500"/>
    <n v="2.9824000000000002"/>
    <d v="2010-12-27T00:00:00"/>
    <n v="3.6"/>
    <d v="2011-02-10T00:00:00"/>
    <n v="140.02639962145506"/>
    <n v="18.843258946256427"/>
    <n v="285.39999999999998"/>
    <n v="23.4"/>
    <s v="BP"/>
    <n v="1514.6"/>
    <m/>
    <m/>
    <m/>
    <m/>
    <m/>
    <m/>
    <m/>
    <m/>
  </r>
  <r>
    <n v="46"/>
    <x v="134"/>
    <x v="355"/>
    <n v="400"/>
    <n v="4.6374000000000004"/>
    <d v="2010-12-27T00:00:00"/>
    <n v="5.8"/>
    <d v="2011-03-17T00:00:00"/>
    <n v="97.934128552381637"/>
    <n v="23.610711507517852"/>
    <n v="443.14"/>
    <n v="21.9"/>
    <s v="BP"/>
    <n v="1876.86"/>
    <m/>
    <m/>
    <m/>
    <m/>
    <m/>
    <m/>
    <m/>
    <m/>
  </r>
  <r>
    <n v="47"/>
    <x v="134"/>
    <x v="356"/>
    <n v="900"/>
    <n v="0"/>
    <d v="2010-11-22T00:00:00"/>
    <n v="0.35"/>
    <d v="2011-01-22T00:00:00"/>
    <n v="1833.8109474425312"/>
    <n v="2042.8571428571431"/>
    <n v="300.3"/>
    <n v="14.7"/>
    <s v="SCZ"/>
    <n v="14.7"/>
    <m/>
    <m/>
    <m/>
    <m/>
    <m/>
    <m/>
    <m/>
    <m/>
  </r>
  <r>
    <n v="73"/>
    <x v="134"/>
    <x v="357"/>
    <n v="900"/>
    <n v="0"/>
    <d v="2011-05-09T00:00:00"/>
    <n v="0.6"/>
    <d v="2011-06-18T00:00:00"/>
    <n v="3288.3960017684367"/>
    <n v="3573.4693877551026"/>
    <n v="525.29999999999995"/>
    <n v="14.7"/>
    <s v="SCZ"/>
    <n v="14.7"/>
    <m/>
    <m/>
    <m/>
    <m/>
    <m/>
    <m/>
    <m/>
    <m/>
  </r>
  <r>
    <n v="114"/>
    <x v="134"/>
    <x v="358"/>
    <n v="900"/>
    <n v="0.25"/>
    <d v="2011-06-20T00:00:00"/>
    <n v="0.85"/>
    <d v="2011-09-27T00:00:00"/>
    <n v="405.91244531475508"/>
    <n v="200.70754716981128"/>
    <n v="510.6"/>
    <n v="29.4"/>
    <s v="SC"/>
    <n v="254.4"/>
    <m/>
    <m/>
    <m/>
    <m/>
    <m/>
    <m/>
    <m/>
    <m/>
  </r>
  <r>
    <n v="150"/>
    <x v="134"/>
    <x v="359"/>
    <n v="900"/>
    <n v="0.1"/>
    <d v="2011-10-13T00:00:00"/>
    <n v="0.25"/>
    <d v="2011-11-17T00:00:00"/>
    <n v="660.77639558502938"/>
    <n v="88.442211055276402"/>
    <n v="105.6"/>
    <n v="29.4"/>
    <s v="SC"/>
    <n v="119.4"/>
    <m/>
    <m/>
    <m/>
    <m/>
    <m/>
    <m/>
    <m/>
    <m/>
  </r>
  <r>
    <n v="195"/>
    <x v="134"/>
    <x v="360"/>
    <n v="900"/>
    <n v="0.1"/>
    <d v="2011-12-12T00:00:00"/>
    <n v="0.75"/>
    <d v="2011-12-29T00:00:00"/>
    <n v="3719.2071989330607"/>
    <n v="465.32663316582909"/>
    <n v="555.6"/>
    <n v="29.4"/>
    <s v="SC"/>
    <n v="119.4"/>
    <m/>
    <m/>
    <m/>
    <m/>
    <m/>
    <m/>
    <m/>
    <m/>
  </r>
  <r>
    <n v="222"/>
    <x v="134"/>
    <x v="361"/>
    <n v="900"/>
    <n v="0.1"/>
    <d v="2012-01-10T00:00:00"/>
    <n v="0.5"/>
    <d v="2012-02-17T00:00:00"/>
    <n v="1274.3959456819482"/>
    <n v="276.8844221105528"/>
    <n v="330.6"/>
    <n v="29.4"/>
    <s v="SC"/>
    <n v="119.4"/>
    <m/>
    <m/>
    <m/>
    <m/>
    <m/>
    <m/>
    <m/>
    <m/>
  </r>
  <r>
    <n v="332"/>
    <x v="134"/>
    <x v="362"/>
    <n v="900"/>
    <n v="0.65"/>
    <d v="2012-05-10T00:00:00"/>
    <n v="1"/>
    <d v="2012-07-12T00:00:00"/>
    <n v="221.17179721295184"/>
    <n v="46.484375"/>
    <n v="285.60000000000002"/>
    <n v="29.4"/>
    <s v="SC"/>
    <n v="614.4"/>
    <m/>
    <m/>
    <m/>
    <m/>
    <m/>
    <m/>
    <m/>
    <m/>
  </r>
  <r>
    <n v="385"/>
    <x v="134"/>
    <x v="363"/>
    <n v="400"/>
    <n v="6.5"/>
    <d v="2010-07-01T00:00:00"/>
    <n v="3"/>
    <d v="2012-10-18T00:00:00"/>
    <n v="-33.729602867529572"/>
    <n v="-53.986847907360193"/>
    <n v="-1407.95"/>
    <n v="7.95"/>
    <s v="S"/>
    <n v="2607.9499999999998"/>
    <m/>
    <m/>
    <m/>
    <m/>
    <m/>
    <m/>
    <m/>
    <m/>
  </r>
  <r>
    <n v="386"/>
    <x v="134"/>
    <x v="364"/>
    <n v="400"/>
    <n v="0"/>
    <d v="2012-07-26T00:00:00"/>
    <n v="0.5"/>
    <d v="2012-10-18T00:00:00"/>
    <n v="810.79725488971735"/>
    <n v="546.20355411954779"/>
    <n v="169.05"/>
    <n v="30.95"/>
    <s v="SCX"/>
    <n v="30.95"/>
    <m/>
    <m/>
    <m/>
    <m/>
    <m/>
    <m/>
    <m/>
    <m/>
  </r>
  <r>
    <n v="391"/>
    <x v="134"/>
    <x v="363"/>
    <n v="500"/>
    <n v="6.5"/>
    <d v="2010-07-01T00:00:00"/>
    <n v="3"/>
    <d v="2012-10-19T00:00:00"/>
    <n v="-33.663027956850357"/>
    <n v="-53.958777759020244"/>
    <n v="-1757.95"/>
    <n v="7.95"/>
    <s v="S"/>
    <n v="3257.95"/>
    <m/>
    <m/>
    <m/>
    <m/>
    <m/>
    <m/>
    <m/>
    <m/>
  </r>
  <r>
    <n v="392"/>
    <x v="134"/>
    <x v="364"/>
    <n v="500"/>
    <n v="0"/>
    <d v="2012-07-26T00:00:00"/>
    <n v="0.5"/>
    <d v="2012-10-19T00:00:00"/>
    <n v="1017.1583374788064"/>
    <n v="968.37606837606836"/>
    <n v="226.6"/>
    <n v="23.4"/>
    <s v="SC"/>
    <n v="23.4"/>
    <m/>
    <m/>
    <m/>
    <m/>
    <m/>
    <m/>
    <m/>
    <m/>
  </r>
  <r>
    <n v="406"/>
    <x v="135"/>
    <x v="365"/>
    <n v="100"/>
    <n v="43.82"/>
    <d v="2012-09-07T00:00:00"/>
    <n v="43"/>
    <d v="2012-11-17T00:00:00"/>
    <n v="-10.64299634139109"/>
    <n v="-2.0489982801626514"/>
    <n v="-89.95"/>
    <n v="7.95"/>
    <s v="S"/>
    <n v="4389.95"/>
    <m/>
    <m/>
    <m/>
    <m/>
    <m/>
    <m/>
    <m/>
    <m/>
  </r>
  <r>
    <n v="411"/>
    <x v="135"/>
    <x v="366"/>
    <n v="100"/>
    <n v="0"/>
    <d v="2012-10-08T00:00:00"/>
    <n v="2"/>
    <d v="2012-11-17T00:00:00"/>
    <n v="1771.5459724514958"/>
    <n v="596.8641114982579"/>
    <n v="171.3"/>
    <n v="28.7"/>
    <s v="SCX"/>
    <n v="28.7"/>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rowHeaderCaption="Symbols">
  <location ref="A1:C170" firstHeaderRow="0" firstDataRow="1" firstDataCol="1"/>
  <pivotFields count="22">
    <pivotField showAll="0"/>
    <pivotField axis="axisRow" showAll="0">
      <items count="138">
        <item sd="0" x="0"/>
        <item sd="0" x="1"/>
        <item sd="0" x="2"/>
        <item sd="0" x="3"/>
        <item sd="0" x="4"/>
        <item sd="0" x="5"/>
        <item sd="0" x="6"/>
        <item sd="0" x="7"/>
        <item sd="0" x="8"/>
        <item sd="0" x="9"/>
        <item sd="0" x="10"/>
        <item sd="0" x="12"/>
        <item sd="0" x="13"/>
        <item sd="0" x="14"/>
        <item sd="0" x="15"/>
        <item sd="0" x="17"/>
        <item sd="0" x="18"/>
        <item sd="0" x="19"/>
        <item sd="0" x="20"/>
        <item sd="0" x="21"/>
        <item sd="0" x="23"/>
        <item sd="0" x="24"/>
        <item sd="0" x="25"/>
        <item sd="0" x="26"/>
        <item sd="0" x="27"/>
        <item sd="0" x="28"/>
        <item sd="0" x="29"/>
        <item sd="0" x="30"/>
        <item sd="0" x="31"/>
        <item sd="0" x="32"/>
        <item sd="0" x="33"/>
        <item sd="0" x="34"/>
        <item sd="0" x="35"/>
        <item sd="0" x="36"/>
        <item sd="0" x="37"/>
        <item sd="0" x="38"/>
        <item sd="0" x="39"/>
        <item sd="0" x="40"/>
        <item sd="0" x="41"/>
        <item sd="0" x="42"/>
        <item sd="0" x="44"/>
        <item sd="0" x="45"/>
        <item sd="0" x="46"/>
        <item sd="0" x="47"/>
        <item sd="0" x="48"/>
        <item sd="0" x="49"/>
        <item sd="0" x="51"/>
        <item sd="0" x="52"/>
        <item sd="0" x="53"/>
        <item sd="0" x="54"/>
        <item sd="0" x="55"/>
        <item sd="0" x="56"/>
        <item sd="0" x="57"/>
        <item sd="0" x="58"/>
        <item sd="0" x="59"/>
        <item sd="0" x="60"/>
        <item sd="0" x="62"/>
        <item sd="0" x="63"/>
        <item sd="0" x="64"/>
        <item sd="0" x="65"/>
        <item sd="0" x="66"/>
        <item sd="0" x="67"/>
        <item sd="0" x="68"/>
        <item sd="0" x="69"/>
        <item sd="0" x="70"/>
        <item sd="0" x="73"/>
        <item sd="0" x="74"/>
        <item sd="0" x="75"/>
        <item sd="0" x="76"/>
        <item sd="0" x="77"/>
        <item sd="0" x="78"/>
        <item sd="0" x="79"/>
        <item sd="0" x="80"/>
        <item sd="0" x="81"/>
        <item sd="0" x="82"/>
        <item sd="0" x="83"/>
        <item sd="0" x="84"/>
        <item sd="0" x="85"/>
        <item sd="0" x="88"/>
        <item sd="0" x="89"/>
        <item sd="0" x="90"/>
        <item sd="0" x="91"/>
        <item sd="0" x="92"/>
        <item sd="0" x="93"/>
        <item sd="0" x="94"/>
        <item sd="0" x="95"/>
        <item sd="0" x="97"/>
        <item sd="0" x="98"/>
        <item sd="0" x="99"/>
        <item sd="0" x="100"/>
        <item sd="0" x="101"/>
        <item sd="0" x="102"/>
        <item sd="0" x="104"/>
        <item sd="0" x="105"/>
        <item sd="0" x="106"/>
        <item sd="0" x="107"/>
        <item sd="0" x="108"/>
        <item sd="0" x="109"/>
        <item sd="0" x="112"/>
        <item sd="0" x="114"/>
        <item sd="0" x="115"/>
        <item sd="0" x="116"/>
        <item sd="0" x="117"/>
        <item sd="0" x="118"/>
        <item sd="0" x="119"/>
        <item sd="0" m="1" x="136"/>
        <item sd="0" x="120"/>
        <item sd="0" x="122"/>
        <item sd="0" x="123"/>
        <item sd="0" x="124"/>
        <item sd="0" x="125"/>
        <item sd="0" x="126"/>
        <item sd="0" x="127"/>
        <item sd="0" x="128"/>
        <item sd="0" x="130"/>
        <item sd="0" x="131"/>
        <item sd="0" x="132"/>
        <item sd="0" x="133"/>
        <item sd="0" x="134"/>
        <item sd="0" x="71"/>
        <item sd="0" x="121"/>
        <item sd="0" x="135"/>
        <item x="86"/>
        <item x="111"/>
        <item x="22"/>
        <item x="96"/>
        <item x="103"/>
        <item x="87"/>
        <item x="11"/>
        <item x="16"/>
        <item x="50"/>
        <item x="43"/>
        <item x="61"/>
        <item x="72"/>
        <item x="129"/>
        <item x="110"/>
        <item x="113"/>
        <item t="default" sd="0"/>
      </items>
    </pivotField>
    <pivotField axis="axisRow" showAll="0">
      <items count="373">
        <item x="1"/>
        <item x="2"/>
        <item x="6"/>
        <item x="7"/>
        <item x="8"/>
        <item x="9"/>
        <item x="10"/>
        <item x="11"/>
        <item x="12"/>
        <item x="13"/>
        <item x="18"/>
        <item x="19"/>
        <item x="22"/>
        <item x="20"/>
        <item x="21"/>
        <item x="25"/>
        <item x="23"/>
        <item x="26"/>
        <item x="24"/>
        <item x="27"/>
        <item x="28"/>
        <item x="29"/>
        <item x="30"/>
        <item x="31"/>
        <item x="32"/>
        <item x="37"/>
        <item x="36"/>
        <item x="38"/>
        <item x="42"/>
        <item x="39"/>
        <item x="41"/>
        <item x="43"/>
        <item x="40"/>
        <item x="44"/>
        <item x="45"/>
        <item x="46"/>
        <item x="49"/>
        <item x="52"/>
        <item x="54"/>
        <item x="55"/>
        <item x="56"/>
        <item x="57"/>
        <item x="63"/>
        <item x="59"/>
        <item x="60"/>
        <item x="62"/>
        <item x="64"/>
        <item x="61"/>
        <item x="65"/>
        <item x="68"/>
        <item x="67"/>
        <item x="69"/>
        <item x="71"/>
        <item x="72"/>
        <item x="75"/>
        <item x="76"/>
        <item x="77"/>
        <item x="79"/>
        <item x="78"/>
        <item x="80"/>
        <item x="81"/>
        <item x="82"/>
        <item x="83"/>
        <item x="84"/>
        <item x="89"/>
        <item x="85"/>
        <item x="86"/>
        <item x="87"/>
        <item x="88"/>
        <item x="90"/>
        <item x="93"/>
        <item x="91"/>
        <item x="92"/>
        <item x="94"/>
        <item x="96"/>
        <item x="95"/>
        <item x="97"/>
        <item x="98"/>
        <item x="99"/>
        <item x="100"/>
        <item x="102"/>
        <item x="101"/>
        <item x="103"/>
        <item x="104"/>
        <item x="105"/>
        <item x="106"/>
        <item x="107"/>
        <item x="111"/>
        <item x="112"/>
        <item x="113"/>
        <item x="117"/>
        <item x="118"/>
        <item x="119"/>
        <item x="120"/>
        <item x="122"/>
        <item x="123"/>
        <item x="124"/>
        <item x="127"/>
        <item x="125"/>
        <item x="126"/>
        <item x="128"/>
        <item x="133"/>
        <item x="138"/>
        <item x="140"/>
        <item x="139"/>
        <item x="141"/>
        <item x="143"/>
        <item x="144"/>
        <item x="145"/>
        <item x="146"/>
        <item x="148"/>
        <item x="147"/>
        <item x="149"/>
        <item x="150"/>
        <item x="151"/>
        <item x="155"/>
        <item x="156"/>
        <item x="157"/>
        <item x="158"/>
        <item x="159"/>
        <item x="160"/>
        <item x="161"/>
        <item x="162"/>
        <item x="163"/>
        <item x="164"/>
        <item x="165"/>
        <item x="166"/>
        <item x="171"/>
        <item x="172"/>
        <item x="175"/>
        <item x="176"/>
        <item x="177"/>
        <item x="178"/>
        <item x="179"/>
        <item x="181"/>
        <item x="180"/>
        <item x="182"/>
        <item x="183"/>
        <item x="184"/>
        <item x="189"/>
        <item x="185"/>
        <item x="186"/>
        <item x="187"/>
        <item x="188"/>
        <item x="190"/>
        <item x="192"/>
        <item x="191"/>
        <item x="193"/>
        <item x="194"/>
        <item x="195"/>
        <item x="196"/>
        <item x="199"/>
        <item x="200"/>
        <item x="201"/>
        <item x="202"/>
        <item x="211"/>
        <item x="212"/>
        <item x="214"/>
        <item x="213"/>
        <item x="215"/>
        <item x="218"/>
        <item x="216"/>
        <item x="217"/>
        <item x="219"/>
        <item x="220"/>
        <item x="221"/>
        <item x="222"/>
        <item x="223"/>
        <item x="224"/>
        <item x="225"/>
        <item x="226"/>
        <item x="227"/>
        <item x="229"/>
        <item x="231"/>
        <item x="234"/>
        <item x="236"/>
        <item x="237"/>
        <item x="238"/>
        <item x="239"/>
        <item x="240"/>
        <item x="243"/>
        <item x="245"/>
        <item x="244"/>
        <item x="247"/>
        <item x="246"/>
        <item x="248"/>
        <item x="249"/>
        <item x="252"/>
        <item x="253"/>
        <item x="254"/>
        <item x="255"/>
        <item x="256"/>
        <item x="257"/>
        <item x="258"/>
        <item x="259"/>
        <item x="260"/>
        <item x="261"/>
        <item x="262"/>
        <item x="263"/>
        <item x="268"/>
        <item x="264"/>
        <item x="265"/>
        <item x="266"/>
        <item x="269"/>
        <item x="267"/>
        <item x="276"/>
        <item x="277"/>
        <item x="278"/>
        <item x="280"/>
        <item x="281"/>
        <item x="282"/>
        <item x="283"/>
        <item x="284"/>
        <item x="285"/>
        <item x="286"/>
        <item x="287"/>
        <item x="288"/>
        <item x="293"/>
        <item x="294"/>
        <item x="295"/>
        <item x="296"/>
        <item m="1" x="369"/>
        <item m="1" x="367"/>
        <item m="1" x="370"/>
        <item m="1" x="368"/>
        <item m="1" x="371"/>
        <item x="297"/>
        <item x="298"/>
        <item x="300"/>
        <item x="299"/>
        <item x="301"/>
        <item x="302"/>
        <item x="307"/>
        <item x="306"/>
        <item x="308"/>
        <item x="310"/>
        <item x="309"/>
        <item x="311"/>
        <item x="312"/>
        <item x="313"/>
        <item x="314"/>
        <item x="316"/>
        <item x="318"/>
        <item x="319"/>
        <item x="320"/>
        <item x="321"/>
        <item x="317"/>
        <item x="322"/>
        <item x="323"/>
        <item x="324"/>
        <item x="325"/>
        <item x="326"/>
        <item x="334"/>
        <item x="335"/>
        <item x="336"/>
        <item x="337"/>
        <item x="338"/>
        <item x="339"/>
        <item x="342"/>
        <item x="343"/>
        <item x="344"/>
        <item x="345"/>
        <item x="346"/>
        <item x="347"/>
        <item x="349"/>
        <item x="348"/>
        <item x="350"/>
        <item x="363"/>
        <item x="356"/>
        <item x="357"/>
        <item x="354"/>
        <item x="355"/>
        <item x="358"/>
        <item x="359"/>
        <item x="360"/>
        <item x="361"/>
        <item x="362"/>
        <item x="364"/>
        <item x="0"/>
        <item x="173"/>
        <item x="327"/>
        <item x="305"/>
        <item x="114"/>
        <item x="108"/>
        <item x="340"/>
        <item x="235"/>
        <item x="289"/>
        <item x="33"/>
        <item x="121"/>
        <item x="232"/>
        <item x="233"/>
        <item x="365"/>
        <item x="366"/>
        <item x="351"/>
        <item x="241"/>
        <item x="290"/>
        <item x="14"/>
        <item x="250"/>
        <item x="47"/>
        <item x="109"/>
        <item x="115"/>
        <item x="328"/>
        <item x="303"/>
        <item x="352"/>
        <item x="353"/>
        <item x="203"/>
        <item x="204"/>
        <item x="205"/>
        <item x="206"/>
        <item x="207"/>
        <item x="208"/>
        <item x="275"/>
        <item x="110"/>
        <item x="167"/>
        <item x="304"/>
        <item x="70"/>
        <item x="329"/>
        <item x="15"/>
        <item x="66"/>
        <item x="116"/>
        <item x="230"/>
        <item x="242"/>
        <item x="228"/>
        <item x="53"/>
        <item x="34"/>
        <item x="35"/>
        <item x="168"/>
        <item x="251"/>
        <item x="341"/>
        <item x="48"/>
        <item x="209"/>
        <item x="210"/>
        <item x="169"/>
        <item x="170"/>
        <item x="50"/>
        <item x="51"/>
        <item x="58"/>
        <item x="129"/>
        <item x="3"/>
        <item x="134"/>
        <item x="130"/>
        <item x="16"/>
        <item x="197"/>
        <item x="198"/>
        <item x="17"/>
        <item x="73"/>
        <item x="330"/>
        <item x="315"/>
        <item x="135"/>
        <item x="131"/>
        <item x="152"/>
        <item x="270"/>
        <item x="4"/>
        <item x="136"/>
        <item x="137"/>
        <item x="153"/>
        <item x="331"/>
        <item x="271"/>
        <item x="174"/>
        <item x="132"/>
        <item x="5"/>
        <item x="332"/>
        <item x="333"/>
        <item x="154"/>
        <item x="272"/>
        <item x="273"/>
        <item x="274"/>
        <item x="142"/>
        <item x="291"/>
        <item x="292"/>
        <item x="74"/>
        <item x="279"/>
        <item t="default"/>
      </items>
    </pivotField>
    <pivotField numFmtId="14" showAll="0"/>
    <pivotField showAll="0"/>
    <pivotField numFmtId="14" showAll="0"/>
    <pivotField numFmtId="167" showAll="0"/>
    <pivotField numFmtId="14" showAll="0"/>
    <pivotField numFmtId="6" showAll="0"/>
    <pivotField showAll="0"/>
    <pivotField dataField="1" numFmtId="165" showAll="0"/>
    <pivotField numFmtId="169" showAll="0"/>
    <pivotField showAll="0"/>
    <pivotField dataField="1" showAll="0"/>
    <pivotField showAll="0"/>
    <pivotField showAll="0"/>
    <pivotField showAll="0"/>
    <pivotField showAll="0"/>
    <pivotField showAll="0"/>
    <pivotField showAll="0"/>
    <pivotField showAll="0"/>
    <pivotField showAll="0"/>
  </pivotFields>
  <rowFields count="2">
    <field x="1"/>
    <field x="2"/>
  </rowFields>
  <rowItems count="1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6"/>
    </i>
    <i>
      <x v="107"/>
    </i>
    <i>
      <x v="108"/>
    </i>
    <i>
      <x v="109"/>
    </i>
    <i>
      <x v="110"/>
    </i>
    <i>
      <x v="111"/>
    </i>
    <i>
      <x v="112"/>
    </i>
    <i>
      <x v="113"/>
    </i>
    <i>
      <x v="114"/>
    </i>
    <i>
      <x v="115"/>
    </i>
    <i>
      <x v="116"/>
    </i>
    <i>
      <x v="117"/>
    </i>
    <i>
      <x v="118"/>
    </i>
    <i>
      <x v="119"/>
    </i>
    <i>
      <x v="120"/>
    </i>
    <i>
      <x v="121"/>
    </i>
    <i>
      <x v="122"/>
    </i>
    <i r="1">
      <x v="278"/>
    </i>
    <i r="1">
      <x v="305"/>
    </i>
    <i r="1">
      <x v="306"/>
    </i>
    <i r="1">
      <x v="307"/>
    </i>
    <i r="1">
      <x v="308"/>
    </i>
    <i r="1">
      <x v="309"/>
    </i>
    <i r="1">
      <x v="310"/>
    </i>
    <i>
      <x v="123"/>
    </i>
    <i r="1">
      <x v="311"/>
    </i>
    <i>
      <x v="124"/>
    </i>
    <i r="1">
      <x v="315"/>
    </i>
    <i>
      <x v="125"/>
    </i>
    <i r="1">
      <x v="320"/>
    </i>
    <i>
      <x v="126"/>
    </i>
    <i r="1">
      <x v="327"/>
    </i>
    <i>
      <x v="127"/>
    </i>
    <i r="1">
      <x v="330"/>
    </i>
    <i r="1">
      <x v="331"/>
    </i>
    <i>
      <x v="128"/>
    </i>
    <i r="1">
      <x v="334"/>
    </i>
    <i r="1">
      <x v="335"/>
    </i>
    <i>
      <x v="129"/>
    </i>
    <i r="1">
      <x v="336"/>
    </i>
    <i>
      <x v="130"/>
    </i>
    <i r="1">
      <x v="339"/>
    </i>
    <i r="1">
      <x v="348"/>
    </i>
    <i r="1">
      <x v="353"/>
    </i>
    <i r="1">
      <x v="354"/>
    </i>
    <i>
      <x v="131"/>
    </i>
    <i r="1">
      <x v="340"/>
    </i>
    <i r="1">
      <x v="349"/>
    </i>
    <i r="1">
      <x v="359"/>
    </i>
    <i>
      <x v="132"/>
    </i>
    <i r="1">
      <x v="350"/>
    </i>
    <i r="1">
      <x v="355"/>
    </i>
    <i r="1">
      <x v="363"/>
    </i>
    <i>
      <x v="133"/>
    </i>
    <i r="1">
      <x v="358"/>
    </i>
    <i>
      <x v="134"/>
    </i>
    <i r="1">
      <x v="361"/>
    </i>
    <i r="1">
      <x v="362"/>
    </i>
    <i>
      <x v="135"/>
    </i>
    <i r="1">
      <x v="365"/>
    </i>
    <i r="1">
      <x v="366"/>
    </i>
    <i>
      <x v="136"/>
    </i>
    <i r="1">
      <x v="371"/>
    </i>
    <i t="grand">
      <x/>
    </i>
  </rowItems>
  <colFields count="1">
    <field x="-2"/>
  </colFields>
  <colItems count="2">
    <i>
      <x/>
    </i>
    <i i="1">
      <x v="1"/>
    </i>
  </colItems>
  <dataFields count="2">
    <dataField name="Sum of Profit" fld="10" baseField="0" baseItem="0" numFmtId="8"/>
    <dataField name="Sum of CostBasis" fld="13" baseField="0" baseItem="0" numFmtId="8"/>
  </dataFields>
  <formats count="123">
    <format dxfId="295">
      <pivotArea outline="0" collapsedLevelsAreSubtotals="1" fieldPosition="0">
        <references count="1">
          <reference field="4294967294" count="1" selected="0">
            <x v="0"/>
          </reference>
        </references>
      </pivotArea>
    </format>
    <format dxfId="294">
      <pivotArea dataOnly="0" labelOnly="1" outline="0" fieldPosition="0">
        <references count="1">
          <reference field="4294967294" count="1">
            <x v="0"/>
          </reference>
        </references>
      </pivotArea>
    </format>
    <format dxfId="293">
      <pivotArea outline="0" collapsedLevelsAreSubtotals="1" fieldPosition="0">
        <references count="1">
          <reference field="4294967294" count="1" selected="0">
            <x v="1"/>
          </reference>
        </references>
      </pivotArea>
    </format>
    <format dxfId="292">
      <pivotArea dataOnly="0" labelOnly="1" outline="0" fieldPosition="0">
        <references count="1">
          <reference field="4294967294" count="1">
            <x v="1"/>
          </reference>
        </references>
      </pivotArea>
    </format>
    <format dxfId="291">
      <pivotArea collapsedLevelsAreSubtotals="1" fieldPosition="0">
        <references count="2">
          <reference field="4294967294" count="1" selected="0">
            <x v="1"/>
          </reference>
          <reference field="1" count="1">
            <x v="0"/>
          </reference>
        </references>
      </pivotArea>
    </format>
    <format dxfId="290">
      <pivotArea collapsedLevelsAreSubtotals="1" fieldPosition="0">
        <references count="2">
          <reference field="4294967294" count="1" selected="0">
            <x v="1"/>
          </reference>
          <reference field="1" count="1">
            <x v="1"/>
          </reference>
        </references>
      </pivotArea>
    </format>
    <format dxfId="289">
      <pivotArea collapsedLevelsAreSubtotals="1" fieldPosition="0">
        <references count="2">
          <reference field="4294967294" count="1" selected="0">
            <x v="1"/>
          </reference>
          <reference field="1" count="1">
            <x v="2"/>
          </reference>
        </references>
      </pivotArea>
    </format>
    <format dxfId="288">
      <pivotArea collapsedLevelsAreSubtotals="1" fieldPosition="0">
        <references count="2">
          <reference field="4294967294" count="1" selected="0">
            <x v="1"/>
          </reference>
          <reference field="1" count="1">
            <x v="3"/>
          </reference>
        </references>
      </pivotArea>
    </format>
    <format dxfId="287">
      <pivotArea collapsedLevelsAreSubtotals="1" fieldPosition="0">
        <references count="2">
          <reference field="4294967294" count="1" selected="0">
            <x v="1"/>
          </reference>
          <reference field="1" count="1">
            <x v="4"/>
          </reference>
        </references>
      </pivotArea>
    </format>
    <format dxfId="286">
      <pivotArea collapsedLevelsAreSubtotals="1" fieldPosition="0">
        <references count="2">
          <reference field="4294967294" count="1" selected="0">
            <x v="1"/>
          </reference>
          <reference field="1" count="1">
            <x v="5"/>
          </reference>
        </references>
      </pivotArea>
    </format>
    <format dxfId="285">
      <pivotArea collapsedLevelsAreSubtotals="1" fieldPosition="0">
        <references count="2">
          <reference field="4294967294" count="1" selected="0">
            <x v="1"/>
          </reference>
          <reference field="1" count="1">
            <x v="6"/>
          </reference>
        </references>
      </pivotArea>
    </format>
    <format dxfId="284">
      <pivotArea collapsedLevelsAreSubtotals="1" fieldPosition="0">
        <references count="2">
          <reference field="4294967294" count="1" selected="0">
            <x v="1"/>
          </reference>
          <reference field="1" count="1">
            <x v="7"/>
          </reference>
        </references>
      </pivotArea>
    </format>
    <format dxfId="283">
      <pivotArea collapsedLevelsAreSubtotals="1" fieldPosition="0">
        <references count="2">
          <reference field="4294967294" count="1" selected="0">
            <x v="1"/>
          </reference>
          <reference field="1" count="1">
            <x v="8"/>
          </reference>
        </references>
      </pivotArea>
    </format>
    <format dxfId="282">
      <pivotArea collapsedLevelsAreSubtotals="1" fieldPosition="0">
        <references count="2">
          <reference field="4294967294" count="1" selected="0">
            <x v="1"/>
          </reference>
          <reference field="1" count="1">
            <x v="9"/>
          </reference>
        </references>
      </pivotArea>
    </format>
    <format dxfId="281">
      <pivotArea collapsedLevelsAreSubtotals="1" fieldPosition="0">
        <references count="2">
          <reference field="4294967294" count="1" selected="0">
            <x v="1"/>
          </reference>
          <reference field="1" count="1">
            <x v="10"/>
          </reference>
        </references>
      </pivotArea>
    </format>
    <format dxfId="280">
      <pivotArea collapsedLevelsAreSubtotals="1" fieldPosition="0">
        <references count="2">
          <reference field="4294967294" count="1" selected="0">
            <x v="1"/>
          </reference>
          <reference field="1" count="1">
            <x v="11"/>
          </reference>
        </references>
      </pivotArea>
    </format>
    <format dxfId="279">
      <pivotArea collapsedLevelsAreSubtotals="1" fieldPosition="0">
        <references count="2">
          <reference field="4294967294" count="1" selected="0">
            <x v="1"/>
          </reference>
          <reference field="1" count="1">
            <x v="12"/>
          </reference>
        </references>
      </pivotArea>
    </format>
    <format dxfId="278">
      <pivotArea collapsedLevelsAreSubtotals="1" fieldPosition="0">
        <references count="2">
          <reference field="4294967294" count="1" selected="0">
            <x v="1"/>
          </reference>
          <reference field="1" count="1">
            <x v="13"/>
          </reference>
        </references>
      </pivotArea>
    </format>
    <format dxfId="277">
      <pivotArea collapsedLevelsAreSubtotals="1" fieldPosition="0">
        <references count="2">
          <reference field="4294967294" count="1" selected="0">
            <x v="1"/>
          </reference>
          <reference field="1" count="1">
            <x v="14"/>
          </reference>
        </references>
      </pivotArea>
    </format>
    <format dxfId="276">
      <pivotArea collapsedLevelsAreSubtotals="1" fieldPosition="0">
        <references count="2">
          <reference field="4294967294" count="1" selected="0">
            <x v="1"/>
          </reference>
          <reference field="1" count="1">
            <x v="15"/>
          </reference>
        </references>
      </pivotArea>
    </format>
    <format dxfId="275">
      <pivotArea collapsedLevelsAreSubtotals="1" fieldPosition="0">
        <references count="2">
          <reference field="4294967294" count="1" selected="0">
            <x v="1"/>
          </reference>
          <reference field="1" count="1">
            <x v="16"/>
          </reference>
        </references>
      </pivotArea>
    </format>
    <format dxfId="274">
      <pivotArea collapsedLevelsAreSubtotals="1" fieldPosition="0">
        <references count="2">
          <reference field="4294967294" count="1" selected="0">
            <x v="1"/>
          </reference>
          <reference field="1" count="1">
            <x v="17"/>
          </reference>
        </references>
      </pivotArea>
    </format>
    <format dxfId="273">
      <pivotArea collapsedLevelsAreSubtotals="1" fieldPosition="0">
        <references count="2">
          <reference field="4294967294" count="1" selected="0">
            <x v="1"/>
          </reference>
          <reference field="1" count="1">
            <x v="18"/>
          </reference>
        </references>
      </pivotArea>
    </format>
    <format dxfId="272">
      <pivotArea collapsedLevelsAreSubtotals="1" fieldPosition="0">
        <references count="2">
          <reference field="4294967294" count="1" selected="0">
            <x v="1"/>
          </reference>
          <reference field="1" count="1">
            <x v="19"/>
          </reference>
        </references>
      </pivotArea>
    </format>
    <format dxfId="271">
      <pivotArea collapsedLevelsAreSubtotals="1" fieldPosition="0">
        <references count="2">
          <reference field="4294967294" count="1" selected="0">
            <x v="1"/>
          </reference>
          <reference field="1" count="1">
            <x v="20"/>
          </reference>
        </references>
      </pivotArea>
    </format>
    <format dxfId="270">
      <pivotArea collapsedLevelsAreSubtotals="1" fieldPosition="0">
        <references count="2">
          <reference field="4294967294" count="1" selected="0">
            <x v="1"/>
          </reference>
          <reference field="1" count="1">
            <x v="21"/>
          </reference>
        </references>
      </pivotArea>
    </format>
    <format dxfId="269">
      <pivotArea collapsedLevelsAreSubtotals="1" fieldPosition="0">
        <references count="2">
          <reference field="4294967294" count="1" selected="0">
            <x v="1"/>
          </reference>
          <reference field="1" count="1">
            <x v="22"/>
          </reference>
        </references>
      </pivotArea>
    </format>
    <format dxfId="268">
      <pivotArea collapsedLevelsAreSubtotals="1" fieldPosition="0">
        <references count="2">
          <reference field="4294967294" count="1" selected="0">
            <x v="1"/>
          </reference>
          <reference field="1" count="1">
            <x v="23"/>
          </reference>
        </references>
      </pivotArea>
    </format>
    <format dxfId="267">
      <pivotArea collapsedLevelsAreSubtotals="1" fieldPosition="0">
        <references count="2">
          <reference field="4294967294" count="1" selected="0">
            <x v="1"/>
          </reference>
          <reference field="1" count="1">
            <x v="24"/>
          </reference>
        </references>
      </pivotArea>
    </format>
    <format dxfId="266">
      <pivotArea collapsedLevelsAreSubtotals="1" fieldPosition="0">
        <references count="2">
          <reference field="4294967294" count="1" selected="0">
            <x v="1"/>
          </reference>
          <reference field="1" count="1">
            <x v="25"/>
          </reference>
        </references>
      </pivotArea>
    </format>
    <format dxfId="265">
      <pivotArea collapsedLevelsAreSubtotals="1" fieldPosition="0">
        <references count="2">
          <reference field="4294967294" count="1" selected="0">
            <x v="1"/>
          </reference>
          <reference field="1" count="1">
            <x v="26"/>
          </reference>
        </references>
      </pivotArea>
    </format>
    <format dxfId="264">
      <pivotArea collapsedLevelsAreSubtotals="1" fieldPosition="0">
        <references count="2">
          <reference field="4294967294" count="1" selected="0">
            <x v="1"/>
          </reference>
          <reference field="1" count="1">
            <x v="27"/>
          </reference>
        </references>
      </pivotArea>
    </format>
    <format dxfId="263">
      <pivotArea collapsedLevelsAreSubtotals="1" fieldPosition="0">
        <references count="2">
          <reference field="4294967294" count="1" selected="0">
            <x v="1"/>
          </reference>
          <reference field="1" count="1">
            <x v="28"/>
          </reference>
        </references>
      </pivotArea>
    </format>
    <format dxfId="262">
      <pivotArea collapsedLevelsAreSubtotals="1" fieldPosition="0">
        <references count="2">
          <reference field="4294967294" count="1" selected="0">
            <x v="1"/>
          </reference>
          <reference field="1" count="1">
            <x v="29"/>
          </reference>
        </references>
      </pivotArea>
    </format>
    <format dxfId="261">
      <pivotArea collapsedLevelsAreSubtotals="1" fieldPosition="0">
        <references count="2">
          <reference field="4294967294" count="1" selected="0">
            <x v="1"/>
          </reference>
          <reference field="1" count="1">
            <x v="30"/>
          </reference>
        </references>
      </pivotArea>
    </format>
    <format dxfId="260">
      <pivotArea collapsedLevelsAreSubtotals="1" fieldPosition="0">
        <references count="2">
          <reference field="4294967294" count="1" selected="0">
            <x v="1"/>
          </reference>
          <reference field="1" count="1">
            <x v="31"/>
          </reference>
        </references>
      </pivotArea>
    </format>
    <format dxfId="259">
      <pivotArea collapsedLevelsAreSubtotals="1" fieldPosition="0">
        <references count="2">
          <reference field="4294967294" count="1" selected="0">
            <x v="1"/>
          </reference>
          <reference field="1" count="1">
            <x v="32"/>
          </reference>
        </references>
      </pivotArea>
    </format>
    <format dxfId="258">
      <pivotArea collapsedLevelsAreSubtotals="1" fieldPosition="0">
        <references count="2">
          <reference field="4294967294" count="1" selected="0">
            <x v="1"/>
          </reference>
          <reference field="1" count="1">
            <x v="33"/>
          </reference>
        </references>
      </pivotArea>
    </format>
    <format dxfId="257">
      <pivotArea collapsedLevelsAreSubtotals="1" fieldPosition="0">
        <references count="2">
          <reference field="4294967294" count="1" selected="0">
            <x v="1"/>
          </reference>
          <reference field="1" count="1">
            <x v="34"/>
          </reference>
        </references>
      </pivotArea>
    </format>
    <format dxfId="256">
      <pivotArea collapsedLevelsAreSubtotals="1" fieldPosition="0">
        <references count="2">
          <reference field="4294967294" count="1" selected="0">
            <x v="1"/>
          </reference>
          <reference field="1" count="1">
            <x v="35"/>
          </reference>
        </references>
      </pivotArea>
    </format>
    <format dxfId="255">
      <pivotArea collapsedLevelsAreSubtotals="1" fieldPosition="0">
        <references count="2">
          <reference field="4294967294" count="1" selected="0">
            <x v="1"/>
          </reference>
          <reference field="1" count="1">
            <x v="36"/>
          </reference>
        </references>
      </pivotArea>
    </format>
    <format dxfId="254">
      <pivotArea collapsedLevelsAreSubtotals="1" fieldPosition="0">
        <references count="2">
          <reference field="4294967294" count="1" selected="0">
            <x v="1"/>
          </reference>
          <reference field="1" count="1">
            <x v="37"/>
          </reference>
        </references>
      </pivotArea>
    </format>
    <format dxfId="253">
      <pivotArea collapsedLevelsAreSubtotals="1" fieldPosition="0">
        <references count="2">
          <reference field="4294967294" count="1" selected="0">
            <x v="1"/>
          </reference>
          <reference field="1" count="1">
            <x v="38"/>
          </reference>
        </references>
      </pivotArea>
    </format>
    <format dxfId="252">
      <pivotArea collapsedLevelsAreSubtotals="1" fieldPosition="0">
        <references count="2">
          <reference field="4294967294" count="1" selected="0">
            <x v="1"/>
          </reference>
          <reference field="1" count="1">
            <x v="39"/>
          </reference>
        </references>
      </pivotArea>
    </format>
    <format dxfId="251">
      <pivotArea collapsedLevelsAreSubtotals="1" fieldPosition="0">
        <references count="2">
          <reference field="4294967294" count="1" selected="0">
            <x v="1"/>
          </reference>
          <reference field="1" count="1">
            <x v="40"/>
          </reference>
        </references>
      </pivotArea>
    </format>
    <format dxfId="250">
      <pivotArea collapsedLevelsAreSubtotals="1" fieldPosition="0">
        <references count="2">
          <reference field="4294967294" count="1" selected="0">
            <x v="1"/>
          </reference>
          <reference field="1" count="1">
            <x v="41"/>
          </reference>
        </references>
      </pivotArea>
    </format>
    <format dxfId="249">
      <pivotArea collapsedLevelsAreSubtotals="1" fieldPosition="0">
        <references count="2">
          <reference field="4294967294" count="1" selected="0">
            <x v="1"/>
          </reference>
          <reference field="1" count="1">
            <x v="42"/>
          </reference>
        </references>
      </pivotArea>
    </format>
    <format dxfId="248">
      <pivotArea collapsedLevelsAreSubtotals="1" fieldPosition="0">
        <references count="2">
          <reference field="4294967294" count="1" selected="0">
            <x v="1"/>
          </reference>
          <reference field="1" count="1">
            <x v="43"/>
          </reference>
        </references>
      </pivotArea>
    </format>
    <format dxfId="247">
      <pivotArea collapsedLevelsAreSubtotals="1" fieldPosition="0">
        <references count="2">
          <reference field="4294967294" count="1" selected="0">
            <x v="1"/>
          </reference>
          <reference field="1" count="1">
            <x v="44"/>
          </reference>
        </references>
      </pivotArea>
    </format>
    <format dxfId="246">
      <pivotArea collapsedLevelsAreSubtotals="1" fieldPosition="0">
        <references count="2">
          <reference field="4294967294" count="1" selected="0">
            <x v="1"/>
          </reference>
          <reference field="1" count="1">
            <x v="45"/>
          </reference>
        </references>
      </pivotArea>
    </format>
    <format dxfId="245">
      <pivotArea collapsedLevelsAreSubtotals="1" fieldPosition="0">
        <references count="2">
          <reference field="4294967294" count="1" selected="0">
            <x v="1"/>
          </reference>
          <reference field="1" count="1">
            <x v="46"/>
          </reference>
        </references>
      </pivotArea>
    </format>
    <format dxfId="244">
      <pivotArea collapsedLevelsAreSubtotals="1" fieldPosition="0">
        <references count="2">
          <reference field="4294967294" count="1" selected="0">
            <x v="1"/>
          </reference>
          <reference field="1" count="1">
            <x v="47"/>
          </reference>
        </references>
      </pivotArea>
    </format>
    <format dxfId="243">
      <pivotArea collapsedLevelsAreSubtotals="1" fieldPosition="0">
        <references count="2">
          <reference field="4294967294" count="1" selected="0">
            <x v="1"/>
          </reference>
          <reference field="1" count="1">
            <x v="48"/>
          </reference>
        </references>
      </pivotArea>
    </format>
    <format dxfId="242">
      <pivotArea collapsedLevelsAreSubtotals="1" fieldPosition="0">
        <references count="2">
          <reference field="4294967294" count="1" selected="0">
            <x v="1"/>
          </reference>
          <reference field="1" count="1">
            <x v="49"/>
          </reference>
        </references>
      </pivotArea>
    </format>
    <format dxfId="241">
      <pivotArea collapsedLevelsAreSubtotals="1" fieldPosition="0">
        <references count="2">
          <reference field="4294967294" count="1" selected="0">
            <x v="1"/>
          </reference>
          <reference field="1" count="1">
            <x v="50"/>
          </reference>
        </references>
      </pivotArea>
    </format>
    <format dxfId="240">
      <pivotArea collapsedLevelsAreSubtotals="1" fieldPosition="0">
        <references count="2">
          <reference field="4294967294" count="1" selected="0">
            <x v="1"/>
          </reference>
          <reference field="1" count="1">
            <x v="51"/>
          </reference>
        </references>
      </pivotArea>
    </format>
    <format dxfId="239">
      <pivotArea collapsedLevelsAreSubtotals="1" fieldPosition="0">
        <references count="2">
          <reference field="4294967294" count="1" selected="0">
            <x v="1"/>
          </reference>
          <reference field="1" count="1">
            <x v="52"/>
          </reference>
        </references>
      </pivotArea>
    </format>
    <format dxfId="238">
      <pivotArea collapsedLevelsAreSubtotals="1" fieldPosition="0">
        <references count="2">
          <reference field="4294967294" count="1" selected="0">
            <x v="1"/>
          </reference>
          <reference field="1" count="1">
            <x v="53"/>
          </reference>
        </references>
      </pivotArea>
    </format>
    <format dxfId="237">
      <pivotArea collapsedLevelsAreSubtotals="1" fieldPosition="0">
        <references count="2">
          <reference field="4294967294" count="1" selected="0">
            <x v="1"/>
          </reference>
          <reference field="1" count="1">
            <x v="54"/>
          </reference>
        </references>
      </pivotArea>
    </format>
    <format dxfId="236">
      <pivotArea collapsedLevelsAreSubtotals="1" fieldPosition="0">
        <references count="2">
          <reference field="4294967294" count="1" selected="0">
            <x v="1"/>
          </reference>
          <reference field="1" count="1">
            <x v="55"/>
          </reference>
        </references>
      </pivotArea>
    </format>
    <format dxfId="235">
      <pivotArea collapsedLevelsAreSubtotals="1" fieldPosition="0">
        <references count="2">
          <reference field="4294967294" count="1" selected="0">
            <x v="1"/>
          </reference>
          <reference field="1" count="1">
            <x v="56"/>
          </reference>
        </references>
      </pivotArea>
    </format>
    <format dxfId="234">
      <pivotArea collapsedLevelsAreSubtotals="1" fieldPosition="0">
        <references count="2">
          <reference field="4294967294" count="1" selected="0">
            <x v="1"/>
          </reference>
          <reference field="1" count="1">
            <x v="57"/>
          </reference>
        </references>
      </pivotArea>
    </format>
    <format dxfId="233">
      <pivotArea collapsedLevelsAreSubtotals="1" fieldPosition="0">
        <references count="2">
          <reference field="4294967294" count="1" selected="0">
            <x v="1"/>
          </reference>
          <reference field="1" count="1">
            <x v="58"/>
          </reference>
        </references>
      </pivotArea>
    </format>
    <format dxfId="232">
      <pivotArea collapsedLevelsAreSubtotals="1" fieldPosition="0">
        <references count="2">
          <reference field="4294967294" count="1" selected="0">
            <x v="1"/>
          </reference>
          <reference field="1" count="1">
            <x v="59"/>
          </reference>
        </references>
      </pivotArea>
    </format>
    <format dxfId="231">
      <pivotArea collapsedLevelsAreSubtotals="1" fieldPosition="0">
        <references count="2">
          <reference field="4294967294" count="1" selected="0">
            <x v="1"/>
          </reference>
          <reference field="1" count="1">
            <x v="60"/>
          </reference>
        </references>
      </pivotArea>
    </format>
    <format dxfId="230">
      <pivotArea collapsedLevelsAreSubtotals="1" fieldPosition="0">
        <references count="2">
          <reference field="4294967294" count="1" selected="0">
            <x v="1"/>
          </reference>
          <reference field="1" count="1">
            <x v="61"/>
          </reference>
        </references>
      </pivotArea>
    </format>
    <format dxfId="229">
      <pivotArea collapsedLevelsAreSubtotals="1" fieldPosition="0">
        <references count="2">
          <reference field="4294967294" count="1" selected="0">
            <x v="1"/>
          </reference>
          <reference field="1" count="1">
            <x v="62"/>
          </reference>
        </references>
      </pivotArea>
    </format>
    <format dxfId="228">
      <pivotArea collapsedLevelsAreSubtotals="1" fieldPosition="0">
        <references count="2">
          <reference field="4294967294" count="1" selected="0">
            <x v="1"/>
          </reference>
          <reference field="1" count="1">
            <x v="63"/>
          </reference>
        </references>
      </pivotArea>
    </format>
    <format dxfId="227">
      <pivotArea collapsedLevelsAreSubtotals="1" fieldPosition="0">
        <references count="2">
          <reference field="4294967294" count="1" selected="0">
            <x v="1"/>
          </reference>
          <reference field="1" count="1">
            <x v="64"/>
          </reference>
        </references>
      </pivotArea>
    </format>
    <format dxfId="226">
      <pivotArea collapsedLevelsAreSubtotals="1" fieldPosition="0">
        <references count="2">
          <reference field="4294967294" count="1" selected="0">
            <x v="1"/>
          </reference>
          <reference field="1" count="1">
            <x v="65"/>
          </reference>
        </references>
      </pivotArea>
    </format>
    <format dxfId="225">
      <pivotArea collapsedLevelsAreSubtotals="1" fieldPosition="0">
        <references count="2">
          <reference field="4294967294" count="1" selected="0">
            <x v="1"/>
          </reference>
          <reference field="1" count="1">
            <x v="66"/>
          </reference>
        </references>
      </pivotArea>
    </format>
    <format dxfId="224">
      <pivotArea collapsedLevelsAreSubtotals="1" fieldPosition="0">
        <references count="2">
          <reference field="4294967294" count="1" selected="0">
            <x v="1"/>
          </reference>
          <reference field="1" count="1">
            <x v="67"/>
          </reference>
        </references>
      </pivotArea>
    </format>
    <format dxfId="223">
      <pivotArea collapsedLevelsAreSubtotals="1" fieldPosition="0">
        <references count="2">
          <reference field="4294967294" count="1" selected="0">
            <x v="1"/>
          </reference>
          <reference field="1" count="1">
            <x v="68"/>
          </reference>
        </references>
      </pivotArea>
    </format>
    <format dxfId="222">
      <pivotArea collapsedLevelsAreSubtotals="1" fieldPosition="0">
        <references count="2">
          <reference field="4294967294" count="1" selected="0">
            <x v="1"/>
          </reference>
          <reference field="1" count="1">
            <x v="69"/>
          </reference>
        </references>
      </pivotArea>
    </format>
    <format dxfId="221">
      <pivotArea collapsedLevelsAreSubtotals="1" fieldPosition="0">
        <references count="2">
          <reference field="4294967294" count="1" selected="0">
            <x v="1"/>
          </reference>
          <reference field="1" count="1">
            <x v="70"/>
          </reference>
        </references>
      </pivotArea>
    </format>
    <format dxfId="220">
      <pivotArea collapsedLevelsAreSubtotals="1" fieldPosition="0">
        <references count="2">
          <reference field="4294967294" count="1" selected="0">
            <x v="1"/>
          </reference>
          <reference field="1" count="1">
            <x v="71"/>
          </reference>
        </references>
      </pivotArea>
    </format>
    <format dxfId="219">
      <pivotArea collapsedLevelsAreSubtotals="1" fieldPosition="0">
        <references count="2">
          <reference field="4294967294" count="1" selected="0">
            <x v="1"/>
          </reference>
          <reference field="1" count="1">
            <x v="72"/>
          </reference>
        </references>
      </pivotArea>
    </format>
    <format dxfId="218">
      <pivotArea collapsedLevelsAreSubtotals="1" fieldPosition="0">
        <references count="2">
          <reference field="4294967294" count="1" selected="0">
            <x v="1"/>
          </reference>
          <reference field="1" count="1">
            <x v="73"/>
          </reference>
        </references>
      </pivotArea>
    </format>
    <format dxfId="217">
      <pivotArea collapsedLevelsAreSubtotals="1" fieldPosition="0">
        <references count="2">
          <reference field="4294967294" count="1" selected="0">
            <x v="1"/>
          </reference>
          <reference field="1" count="1">
            <x v="74"/>
          </reference>
        </references>
      </pivotArea>
    </format>
    <format dxfId="216">
      <pivotArea collapsedLevelsAreSubtotals="1" fieldPosition="0">
        <references count="2">
          <reference field="4294967294" count="1" selected="0">
            <x v="1"/>
          </reference>
          <reference field="1" count="1">
            <x v="75"/>
          </reference>
        </references>
      </pivotArea>
    </format>
    <format dxfId="215">
      <pivotArea collapsedLevelsAreSubtotals="1" fieldPosition="0">
        <references count="2">
          <reference field="4294967294" count="1" selected="0">
            <x v="1"/>
          </reference>
          <reference field="1" count="1">
            <x v="76"/>
          </reference>
        </references>
      </pivotArea>
    </format>
    <format dxfId="214">
      <pivotArea collapsedLevelsAreSubtotals="1" fieldPosition="0">
        <references count="2">
          <reference field="4294967294" count="1" selected="0">
            <x v="1"/>
          </reference>
          <reference field="1" count="1">
            <x v="77"/>
          </reference>
        </references>
      </pivotArea>
    </format>
    <format dxfId="213">
      <pivotArea collapsedLevelsAreSubtotals="1" fieldPosition="0">
        <references count="2">
          <reference field="4294967294" count="1" selected="0">
            <x v="1"/>
          </reference>
          <reference field="1" count="1">
            <x v="78"/>
          </reference>
        </references>
      </pivotArea>
    </format>
    <format dxfId="212">
      <pivotArea collapsedLevelsAreSubtotals="1" fieldPosition="0">
        <references count="2">
          <reference field="4294967294" count="1" selected="0">
            <x v="1"/>
          </reference>
          <reference field="1" count="1">
            <x v="79"/>
          </reference>
        </references>
      </pivotArea>
    </format>
    <format dxfId="211">
      <pivotArea collapsedLevelsAreSubtotals="1" fieldPosition="0">
        <references count="2">
          <reference field="4294967294" count="1" selected="0">
            <x v="1"/>
          </reference>
          <reference field="1" count="1">
            <x v="80"/>
          </reference>
        </references>
      </pivotArea>
    </format>
    <format dxfId="210">
      <pivotArea collapsedLevelsAreSubtotals="1" fieldPosition="0">
        <references count="2">
          <reference field="4294967294" count="1" selected="0">
            <x v="1"/>
          </reference>
          <reference field="1" count="1">
            <x v="81"/>
          </reference>
        </references>
      </pivotArea>
    </format>
    <format dxfId="209">
      <pivotArea collapsedLevelsAreSubtotals="1" fieldPosition="0">
        <references count="2">
          <reference field="4294967294" count="1" selected="0">
            <x v="1"/>
          </reference>
          <reference field="1" count="1">
            <x v="82"/>
          </reference>
        </references>
      </pivotArea>
    </format>
    <format dxfId="208">
      <pivotArea collapsedLevelsAreSubtotals="1" fieldPosition="0">
        <references count="2">
          <reference field="4294967294" count="1" selected="0">
            <x v="1"/>
          </reference>
          <reference field="1" count="1">
            <x v="83"/>
          </reference>
        </references>
      </pivotArea>
    </format>
    <format dxfId="207">
      <pivotArea collapsedLevelsAreSubtotals="1" fieldPosition="0">
        <references count="2">
          <reference field="4294967294" count="1" selected="0">
            <x v="1"/>
          </reference>
          <reference field="1" count="1">
            <x v="84"/>
          </reference>
        </references>
      </pivotArea>
    </format>
    <format dxfId="206">
      <pivotArea collapsedLevelsAreSubtotals="1" fieldPosition="0">
        <references count="2">
          <reference field="4294967294" count="1" selected="0">
            <x v="1"/>
          </reference>
          <reference field="1" count="1">
            <x v="85"/>
          </reference>
        </references>
      </pivotArea>
    </format>
    <format dxfId="205">
      <pivotArea collapsedLevelsAreSubtotals="1" fieldPosition="0">
        <references count="2">
          <reference field="4294967294" count="1" selected="0">
            <x v="1"/>
          </reference>
          <reference field="1" count="1">
            <x v="86"/>
          </reference>
        </references>
      </pivotArea>
    </format>
    <format dxfId="204">
      <pivotArea collapsedLevelsAreSubtotals="1" fieldPosition="0">
        <references count="2">
          <reference field="4294967294" count="1" selected="0">
            <x v="1"/>
          </reference>
          <reference field="1" count="1">
            <x v="87"/>
          </reference>
        </references>
      </pivotArea>
    </format>
    <format dxfId="203">
      <pivotArea collapsedLevelsAreSubtotals="1" fieldPosition="0">
        <references count="2">
          <reference field="4294967294" count="1" selected="0">
            <x v="1"/>
          </reference>
          <reference field="1" count="1">
            <x v="88"/>
          </reference>
        </references>
      </pivotArea>
    </format>
    <format dxfId="202">
      <pivotArea collapsedLevelsAreSubtotals="1" fieldPosition="0">
        <references count="2">
          <reference field="4294967294" count="1" selected="0">
            <x v="1"/>
          </reference>
          <reference field="1" count="1">
            <x v="89"/>
          </reference>
        </references>
      </pivotArea>
    </format>
    <format dxfId="201">
      <pivotArea collapsedLevelsAreSubtotals="1" fieldPosition="0">
        <references count="2">
          <reference field="4294967294" count="1" selected="0">
            <x v="1"/>
          </reference>
          <reference field="1" count="1">
            <x v="90"/>
          </reference>
        </references>
      </pivotArea>
    </format>
    <format dxfId="200">
      <pivotArea collapsedLevelsAreSubtotals="1" fieldPosition="0">
        <references count="2">
          <reference field="4294967294" count="1" selected="0">
            <x v="1"/>
          </reference>
          <reference field="1" count="1">
            <x v="91"/>
          </reference>
        </references>
      </pivotArea>
    </format>
    <format dxfId="199">
      <pivotArea collapsedLevelsAreSubtotals="1" fieldPosition="0">
        <references count="2">
          <reference field="4294967294" count="1" selected="0">
            <x v="1"/>
          </reference>
          <reference field="1" count="1">
            <x v="92"/>
          </reference>
        </references>
      </pivotArea>
    </format>
    <format dxfId="198">
      <pivotArea collapsedLevelsAreSubtotals="1" fieldPosition="0">
        <references count="2">
          <reference field="4294967294" count="1" selected="0">
            <x v="1"/>
          </reference>
          <reference field="1" count="1">
            <x v="93"/>
          </reference>
        </references>
      </pivotArea>
    </format>
    <format dxfId="197">
      <pivotArea collapsedLevelsAreSubtotals="1" fieldPosition="0">
        <references count="2">
          <reference field="4294967294" count="1" selected="0">
            <x v="1"/>
          </reference>
          <reference field="1" count="1">
            <x v="94"/>
          </reference>
        </references>
      </pivotArea>
    </format>
    <format dxfId="196">
      <pivotArea collapsedLevelsAreSubtotals="1" fieldPosition="0">
        <references count="2">
          <reference field="4294967294" count="1" selected="0">
            <x v="1"/>
          </reference>
          <reference field="1" count="1">
            <x v="95"/>
          </reference>
        </references>
      </pivotArea>
    </format>
    <format dxfId="195">
      <pivotArea collapsedLevelsAreSubtotals="1" fieldPosition="0">
        <references count="2">
          <reference field="4294967294" count="1" selected="0">
            <x v="1"/>
          </reference>
          <reference field="1" count="1">
            <x v="96"/>
          </reference>
        </references>
      </pivotArea>
    </format>
    <format dxfId="194">
      <pivotArea collapsedLevelsAreSubtotals="1" fieldPosition="0">
        <references count="2">
          <reference field="4294967294" count="1" selected="0">
            <x v="1"/>
          </reference>
          <reference field="1" count="1">
            <x v="97"/>
          </reference>
        </references>
      </pivotArea>
    </format>
    <format dxfId="193">
      <pivotArea collapsedLevelsAreSubtotals="1" fieldPosition="0">
        <references count="2">
          <reference field="4294967294" count="1" selected="0">
            <x v="1"/>
          </reference>
          <reference field="1" count="1">
            <x v="98"/>
          </reference>
        </references>
      </pivotArea>
    </format>
    <format dxfId="192">
      <pivotArea collapsedLevelsAreSubtotals="1" fieldPosition="0">
        <references count="2">
          <reference field="4294967294" count="1" selected="0">
            <x v="1"/>
          </reference>
          <reference field="1" count="1">
            <x v="99"/>
          </reference>
        </references>
      </pivotArea>
    </format>
    <format dxfId="191">
      <pivotArea collapsedLevelsAreSubtotals="1" fieldPosition="0">
        <references count="2">
          <reference field="4294967294" count="1" selected="0">
            <x v="1"/>
          </reference>
          <reference field="1" count="1">
            <x v="100"/>
          </reference>
        </references>
      </pivotArea>
    </format>
    <format dxfId="190">
      <pivotArea collapsedLevelsAreSubtotals="1" fieldPosition="0">
        <references count="2">
          <reference field="4294967294" count="1" selected="0">
            <x v="1"/>
          </reference>
          <reference field="1" count="1">
            <x v="101"/>
          </reference>
        </references>
      </pivotArea>
    </format>
    <format dxfId="189">
      <pivotArea collapsedLevelsAreSubtotals="1" fieldPosition="0">
        <references count="2">
          <reference field="4294967294" count="1" selected="0">
            <x v="1"/>
          </reference>
          <reference field="1" count="1">
            <x v="102"/>
          </reference>
        </references>
      </pivotArea>
    </format>
    <format dxfId="188">
      <pivotArea collapsedLevelsAreSubtotals="1" fieldPosition="0">
        <references count="2">
          <reference field="4294967294" count="1" selected="0">
            <x v="1"/>
          </reference>
          <reference field="1" count="1">
            <x v="103"/>
          </reference>
        </references>
      </pivotArea>
    </format>
    <format dxfId="187">
      <pivotArea collapsedLevelsAreSubtotals="1" fieldPosition="0">
        <references count="2">
          <reference field="4294967294" count="1" selected="0">
            <x v="1"/>
          </reference>
          <reference field="1" count="1">
            <x v="104"/>
          </reference>
        </references>
      </pivotArea>
    </format>
    <format dxfId="186">
      <pivotArea collapsedLevelsAreSubtotals="1" fieldPosition="0">
        <references count="2">
          <reference field="4294967294" count="1" selected="0">
            <x v="1"/>
          </reference>
          <reference field="1" count="1">
            <x v="105"/>
          </reference>
        </references>
      </pivotArea>
    </format>
    <format dxfId="185">
      <pivotArea collapsedLevelsAreSubtotals="1" fieldPosition="0">
        <references count="2">
          <reference field="4294967294" count="1" selected="0">
            <x v="1"/>
          </reference>
          <reference field="1" count="1">
            <x v="106"/>
          </reference>
        </references>
      </pivotArea>
    </format>
    <format dxfId="184">
      <pivotArea collapsedLevelsAreSubtotals="1" fieldPosition="0">
        <references count="2">
          <reference field="4294967294" count="1" selected="0">
            <x v="1"/>
          </reference>
          <reference field="1" count="1">
            <x v="107"/>
          </reference>
        </references>
      </pivotArea>
    </format>
    <format dxfId="183">
      <pivotArea collapsedLevelsAreSubtotals="1" fieldPosition="0">
        <references count="2">
          <reference field="4294967294" count="1" selected="0">
            <x v="1"/>
          </reference>
          <reference field="1" count="1">
            <x v="108"/>
          </reference>
        </references>
      </pivotArea>
    </format>
    <format dxfId="182">
      <pivotArea collapsedLevelsAreSubtotals="1" fieldPosition="0">
        <references count="2">
          <reference field="4294967294" count="1" selected="0">
            <x v="1"/>
          </reference>
          <reference field="1" count="1">
            <x v="109"/>
          </reference>
        </references>
      </pivotArea>
    </format>
    <format dxfId="181">
      <pivotArea collapsedLevelsAreSubtotals="1" fieldPosition="0">
        <references count="2">
          <reference field="4294967294" count="1" selected="0">
            <x v="1"/>
          </reference>
          <reference field="1" count="1">
            <x v="110"/>
          </reference>
        </references>
      </pivotArea>
    </format>
    <format dxfId="180">
      <pivotArea collapsedLevelsAreSubtotals="1" fieldPosition="0">
        <references count="2">
          <reference field="4294967294" count="1" selected="0">
            <x v="1"/>
          </reference>
          <reference field="1" count="1">
            <x v="111"/>
          </reference>
        </references>
      </pivotArea>
    </format>
    <format dxfId="179">
      <pivotArea collapsedLevelsAreSubtotals="1" fieldPosition="0">
        <references count="2">
          <reference field="4294967294" count="1" selected="0">
            <x v="1"/>
          </reference>
          <reference field="1" count="1">
            <x v="112"/>
          </reference>
        </references>
      </pivotArea>
    </format>
    <format dxfId="178">
      <pivotArea collapsedLevelsAreSubtotals="1" fieldPosition="0">
        <references count="2">
          <reference field="4294967294" count="1" selected="0">
            <x v="1"/>
          </reference>
          <reference field="1" count="1">
            <x v="113"/>
          </reference>
        </references>
      </pivotArea>
    </format>
    <format dxfId="177">
      <pivotArea collapsedLevelsAreSubtotals="1" fieldPosition="0">
        <references count="2">
          <reference field="4294967294" count="1" selected="0">
            <x v="1"/>
          </reference>
          <reference field="1" count="1">
            <x v="114"/>
          </reference>
        </references>
      </pivotArea>
    </format>
    <format dxfId="176">
      <pivotArea collapsedLevelsAreSubtotals="1" fieldPosition="0">
        <references count="2">
          <reference field="4294967294" count="1" selected="0">
            <x v="1"/>
          </reference>
          <reference field="1" count="1">
            <x v="115"/>
          </reference>
        </references>
      </pivotArea>
    </format>
    <format dxfId="175">
      <pivotArea collapsedLevelsAreSubtotals="1" fieldPosition="0">
        <references count="2">
          <reference field="4294967294" count="1" selected="0">
            <x v="1"/>
          </reference>
          <reference field="1" count="1">
            <x v="116"/>
          </reference>
        </references>
      </pivotArea>
    </format>
    <format dxfId="174">
      <pivotArea collapsedLevelsAreSubtotals="1" fieldPosition="0">
        <references count="2">
          <reference field="4294967294" count="1" selected="0">
            <x v="1"/>
          </reference>
          <reference field="1" count="1">
            <x v="117"/>
          </reference>
        </references>
      </pivotArea>
    </format>
    <format dxfId="173">
      <pivotArea collapsedLevelsAreSubtotals="1" fieldPosition="0">
        <references count="2">
          <reference field="4294967294" count="1" selected="0">
            <x v="1"/>
          </reference>
          <reference field="1" count="1">
            <x v="11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0:B50" firstHeaderRow="1" firstDataRow="1" firstDataCol="1"/>
  <pivotFields count="12">
    <pivotField showAll="0"/>
    <pivotField numFmtId="14" showAll="0"/>
    <pivotField showAll="0"/>
    <pivotField numFmtId="14" showAll="0"/>
    <pivotField showAll="0"/>
    <pivotField dataField="1" numFmtId="167" showAll="0"/>
    <pivotField showAll="0"/>
    <pivotField showAll="0"/>
    <pivotField showAll="0"/>
    <pivotField showAll="0"/>
    <pivotField showAll="0"/>
    <pivotField axis="axisRow" showAll="0">
      <items count="10">
        <item x="0"/>
        <item x="1"/>
        <item x="3"/>
        <item x="2"/>
        <item x="4"/>
        <item x="5"/>
        <item x="6"/>
        <item x="7"/>
        <item x="8"/>
        <item t="default"/>
      </items>
    </pivotField>
  </pivotFields>
  <rowFields count="1">
    <field x="11"/>
  </rowFields>
  <rowItems count="10">
    <i>
      <x/>
    </i>
    <i>
      <x v="1"/>
    </i>
    <i>
      <x v="2"/>
    </i>
    <i>
      <x v="3"/>
    </i>
    <i>
      <x v="4"/>
    </i>
    <i>
      <x v="5"/>
    </i>
    <i>
      <x v="6"/>
    </i>
    <i>
      <x v="7"/>
    </i>
    <i>
      <x v="8"/>
    </i>
    <i t="grand">
      <x/>
    </i>
  </rowItems>
  <colItems count="1">
    <i/>
  </colItems>
  <dataFields count="1">
    <dataField name="Sum of Profit" fld="5" baseField="0" baseItem="0" numFmtId="6"/>
  </dataFields>
  <formats count="3">
    <format dxfId="172">
      <pivotArea collapsedLevelsAreSubtotals="1" fieldPosition="0">
        <references count="1">
          <reference field="11" count="0"/>
        </references>
      </pivotArea>
    </format>
    <format dxfId="171">
      <pivotArea grandRow="1" outline="0" collapsedLevelsAreSubtotals="1" fieldPosition="0"/>
    </format>
    <format dxfId="17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USStocks.accdb" refreshOnLoad="1" connectionId="2" autoFormatId="16" applyNumberFormats="0" applyBorderFormats="0" applyFontFormats="0" applyPatternFormats="0" applyAlignmentFormats="0" applyWidthHeightFormats="0">
  <queryTableRefresh nextId="12" unboundColumnsRight="2">
    <queryTableFields count="11">
      <queryTableField id="1" name="icicicode" tableColumnId="1"/>
      <queryTableField id="2" name="number" tableColumnId="2"/>
      <queryTableField id="3" name="buyprice" tableColumnId="3"/>
      <queryTableField id="4" name="buydate" tableColumnId="4"/>
      <queryTableField id="5" name="closeprice" tableColumnId="5"/>
      <queryTableField id="6" name="lastupdated" tableColumnId="6"/>
      <queryTableField id="7" name="AnnualizedGrowth" tableColumnId="7"/>
      <queryTableField id="8" name="AbsoluteGrowth" tableColumnId="8"/>
      <queryTableField id="9" name="Profit" tableColumnId="9"/>
      <queryTableField id="10" dataBound="0" tableColumnId="10"/>
      <queryTableField id="11" dataBound="0" tableColumnId="11"/>
    </queryTableFields>
  </queryTableRefresh>
</queryTable>
</file>

<file path=xl/queryTables/queryTable10.xml><?xml version="1.0" encoding="utf-8"?>
<queryTable xmlns="http://schemas.openxmlformats.org/spreadsheetml/2006/main" name="USStocks.accdb" refreshOnLoad="1" connectionId="7" autoFormatId="16" applyNumberFormats="0" applyBorderFormats="0" applyFontFormats="0" applyPatternFormats="0" applyAlignmentFormats="0" applyWidthHeightFormats="0">
  <queryTableRefresh nextId="13">
    <queryTableFields count="12">
      <queryTableField id="1" name="Description" tableColumnId="1"/>
      <queryTableField id="2" name="SellDate" tableColumnId="2"/>
      <queryTableField id="3" name="SaleProceeds" tableColumnId="3"/>
      <queryTableField id="4" name="DateAcquired" tableColumnId="4"/>
      <queryTableField id="5" name="CostBasis" tableColumnId="5"/>
      <queryTableField id="6" name="Profit" tableColumnId="6"/>
      <queryTableField id="7" name="Commission" tableColumnId="7"/>
      <queryTableField id="8" name="Shares" tableColumnId="8"/>
      <queryTableField id="9" name="BuyPrice" tableColumnId="9"/>
      <queryTableField id="10" name="SellPrice" tableColumnId="10"/>
      <queryTableField id="11" name="type" tableColumnId="11"/>
      <queryTableField id="12" name="options" tableColumnId="12"/>
    </queryTableFields>
  </queryTableRefresh>
</queryTable>
</file>

<file path=xl/queryTables/queryTable11.xml><?xml version="1.0" encoding="utf-8"?>
<queryTable xmlns="http://schemas.openxmlformats.org/spreadsheetml/2006/main" name="USStocks.accdb" refreshOnLoad="1" connectionId="11" autoFormatId="16" applyNumberFormats="0" applyBorderFormats="0" applyFontFormats="0" applyPatternFormats="0" applyAlignmentFormats="0" applyWidthHeightFormats="0">
  <queryTableRefresh nextId="13">
    <queryTableFields count="12">
      <queryTableField id="1" name="Description" tableColumnId="1"/>
      <queryTableField id="2" name="SellDate" tableColumnId="2"/>
      <queryTableField id="3" name="SaleProceeds" tableColumnId="3"/>
      <queryTableField id="4" name="DateAcquired" tableColumnId="4"/>
      <queryTableField id="5" name="CostBasis" tableColumnId="5"/>
      <queryTableField id="6" name="Profit" tableColumnId="6"/>
      <queryTableField id="7" name="Commission" tableColumnId="7"/>
      <queryTableField id="8" name="Shares" tableColumnId="8"/>
      <queryTableField id="9" name="BuyPrice" tableColumnId="9"/>
      <queryTableField id="10" name="SellPrice" tableColumnId="10"/>
      <queryTableField id="11" name="type" tableColumnId="11"/>
      <queryTableField id="12" name="options" tableColumnId="12"/>
    </queryTableFields>
  </queryTableRefresh>
</queryTable>
</file>

<file path=xl/queryTables/queryTable2.xml><?xml version="1.0" encoding="utf-8"?>
<queryTable xmlns="http://schemas.openxmlformats.org/spreadsheetml/2006/main" name="USStocks.accdb_1" refreshOnLoad="1" connectionId="6" autoFormatId="16" applyNumberFormats="0" applyBorderFormats="0" applyFontFormats="0" applyPatternFormats="0" applyAlignmentFormats="0" applyWidthHeightFormats="0">
  <queryTableRefresh nextId="12" unboundColumnsRight="2">
    <queryTableFields count="11">
      <queryTableField id="1" name="icicicode" tableColumnId="1"/>
      <queryTableField id="2" name="number" tableColumnId="2"/>
      <queryTableField id="3" name="buyprice" tableColumnId="3"/>
      <queryTableField id="4" name="buydate" tableColumnId="4"/>
      <queryTableField id="5" name="NAV" tableColumnId="5"/>
      <queryTableField id="6" name="lastupdated" tableColumnId="6"/>
      <queryTableField id="7" name="AnnualizedGrowth" tableColumnId="7"/>
      <queryTableField id="8" name="AbsoluteGrowth" tableColumnId="8"/>
      <queryTableField id="9" name="Profit" tableColumnId="9"/>
      <queryTableField id="11" dataBound="0" tableColumnId="10"/>
      <queryTableField id="10" dataBound="0" tableColumnId="11"/>
    </queryTableFields>
  </queryTableRefresh>
</queryTable>
</file>

<file path=xl/queryTables/queryTable3.xml><?xml version="1.0" encoding="utf-8"?>
<queryTable xmlns="http://schemas.openxmlformats.org/spreadsheetml/2006/main" name="USStocks.accdb" refreshOnLoad="1" connectionId="8" autoFormatId="16" applyNumberFormats="0" applyBorderFormats="0" applyFontFormats="0" applyPatternFormats="0" applyAlignmentFormats="0" applyWidthHeightFormats="0">
  <queryTableRefresh nextId="8" unboundColumnsRight="1">
    <queryTableFields count="7">
      <queryTableField id="1" name="Symbol" tableColumnId="1"/>
      <queryTableField id="2" name="Shares" tableColumnId="2"/>
      <queryTableField id="3" name="BuyPrice" tableColumnId="3"/>
      <queryTableField id="4" name="BuyDate" tableColumnId="4"/>
      <queryTableField id="5" name="SellPrice" tableColumnId="5"/>
      <queryTableField id="6" name="SellDate" tableColumnId="6"/>
      <queryTableField id="7" dataBound="0" tableColumnId="7"/>
    </queryTableFields>
  </queryTableRefresh>
</queryTable>
</file>

<file path=xl/queryTables/queryTable4.xml><?xml version="1.0" encoding="utf-8"?>
<queryTable xmlns="http://schemas.openxmlformats.org/spreadsheetml/2006/main" name="USStocks.accdb_1" refreshOnLoad="1" connectionId="1" autoFormatId="16" applyNumberFormats="0" applyBorderFormats="0" applyFontFormats="0" applyPatternFormats="0" applyAlignmentFormats="0" applyWidthHeightFormats="0">
  <queryTableRefresh nextId="44">
    <queryTableFields count="40">
      <queryTableField id="1" name="symbol" tableColumnId="1"/>
      <queryTableField id="2" name="Name" tableColumnId="2"/>
      <queryTableField id="3" name="Sector" tableColumnId="3"/>
      <queryTableField id="4" name="Revenue" tableColumnId="4"/>
      <queryTableField id="5" name="Beta" tableColumnId="5"/>
      <queryTableField id="6" name="EPS" tableColumnId="6"/>
      <queryTableField id="7" name="DebtRatio" tableColumnId="7"/>
      <queryTableField id="8" name="OPM" tableColumnId="8"/>
      <queryTableField id="9" name="NPM" tableColumnId="9"/>
      <queryTableField id="10" name="ClosePrice" tableColumnId="10"/>
      <queryTableField id="11" name="LowValue" tableColumnId="11"/>
      <queryTableField id="12" name="HighValue" tableColumnId="12"/>
      <queryTableField id="13" name="DividendYield" tableColumnId="13"/>
      <queryTableField id="14" name="DividendRate" tableColumnId="14"/>
      <queryTableField id="15" name="PECurr" tableColumnId="15"/>
      <queryTableField id="16" name="ROE" tableColumnId="16"/>
      <queryTableField id="17" name="PEForward" tableColumnId="17"/>
      <queryTableField id="18" name="PEG5" tableColumnId="18"/>
      <queryTableField id="19" name="PS" tableColumnId="19"/>
      <queryTableField id="20" name="PBV" tableColumnId="20"/>
      <queryTableField id="21" name="MCap" tableColumnId="21"/>
      <queryTableField id="22" name="BookValue" tableColumnId="22"/>
      <queryTableField id="23" name="AnalystOpinion" tableColumnId="23"/>
      <queryTableField id="24" name="MedTarget" tableColumnId="24"/>
      <queryTableField id="25" name="brokers" tableColumnId="25"/>
      <queryTableField id="26" name="Options" tableColumnId="26"/>
      <queryTableField id="27" name="Volume" tableColumnId="27"/>
      <queryTableField id="28" name="RollingAVG" tableColumnId="28"/>
      <queryTableField id="29" name="Volatility" tableColumnId="29"/>
      <queryTableField id="30" name="Kurtosis" tableColumnId="30"/>
      <queryTableField id="31" name="LastUpdated" tableColumnId="31"/>
      <queryTableField id="32" name="CostOfEquity" tableColumnId="32"/>
      <queryTableField id="33" name="GrowthRate" tableColumnId="33"/>
      <queryTableField id="34" name="DCFPrice" tableColumnId="34"/>
      <queryTableField id="35" name="WatchList" tableColumnId="35"/>
      <queryTableField id="36" name="perChange" tableColumnId="36"/>
      <queryTableField id="37" name="Volatility20" tableColumnId="37"/>
      <queryTableField id="38" name="RollingAvg20" tableColumnId="38"/>
      <queryTableField id="39" name="MA50" tableColumnId="39"/>
      <queryTableField id="40" name="RSI" tableColumnId="40"/>
    </queryTableFields>
  </queryTableRefresh>
</queryTable>
</file>

<file path=xl/queryTables/queryTable5.xml><?xml version="1.0" encoding="utf-8"?>
<queryTable xmlns="http://schemas.openxmlformats.org/spreadsheetml/2006/main" name="USStocks.accdb" refreshOnLoad="1" growShrinkType="insertClear" connectionId="10" autoFormatId="16" applyNumberFormats="0" applyBorderFormats="0" applyFontFormats="0" applyPatternFormats="0" applyAlignmentFormats="0" applyWidthHeightFormats="0">
  <queryTableRefresh nextId="16">
    <queryTableFields count="14">
      <queryTableField id="1" name="ID" tableColumnId="1"/>
      <queryTableField id="2" name="symbol" tableColumnId="2"/>
      <queryTableField id="3" name="Number" tableColumnId="3"/>
      <queryTableField id="4" name="BuyPrice" tableColumnId="4"/>
      <queryTableField id="5" name="BuyDate" tableColumnId="5"/>
      <queryTableField id="6" name="ClosePrice" tableColumnId="6"/>
      <queryTableField id="7" name="AnnualizedGrowth" tableColumnId="7"/>
      <queryTableField id="8" name="AbsoluteGrowth" tableColumnId="8"/>
      <queryTableField id="9" name="Profit" tableColumnId="9"/>
      <queryTableField id="10" name="Beta" tableColumnId="10"/>
      <queryTableField id="12" name="MedTarget" tableColumnId="12"/>
      <queryTableField id="13" name="Costbasis" tableColumnId="13"/>
      <queryTableField id="14" name="Commission" tableColumnId="14"/>
      <queryTableField id="15" name="RSI" tableColumnId="11"/>
    </queryTableFields>
  </queryTableRefresh>
</queryTable>
</file>

<file path=xl/queryTables/queryTable6.xml><?xml version="1.0" encoding="utf-8"?>
<queryTable xmlns="http://schemas.openxmlformats.org/spreadsheetml/2006/main" name="USStocks.accdb_1" refreshOnLoad="1" growShrinkType="insertClear" connectionId="3" autoFormatId="16" applyNumberFormats="0" applyBorderFormats="0" applyFontFormats="0" applyPatternFormats="0" applyAlignmentFormats="0" applyWidthHeightFormats="0">
  <queryTableRefresh nextId="19">
    <queryTableFields count="18">
      <queryTableField id="1" name="symbol" tableColumnId="1"/>
      <queryTableField id="2" name="Number" tableColumnId="2"/>
      <queryTableField id="3" name="BuyPrice" tableColumnId="3"/>
      <queryTableField id="4" name="BuyDate" tableColumnId="4"/>
      <queryTableField id="5" name="Price" tableColumnId="5"/>
      <queryTableField id="6" name="CalculatedPrice" tableColumnId="6"/>
      <queryTableField id="7" name="AnnualizedGrowth" tableColumnId="7"/>
      <queryTableField id="8" name="AbsoluteGrowth" tableColumnId="8"/>
      <queryTableField id="9" name="Profit" tableColumnId="9"/>
      <queryTableField id="10" name="Delta" tableColumnId="10"/>
      <queryTableField id="11" name="BEP" tableColumnId="11"/>
      <queryTableField id="12" name="oddsBEP" tableColumnId="12"/>
      <queryTableField id="13" name="Decay" tableColumnId="13"/>
      <queryTableField id="18" dataBound="0" tableColumnId="18"/>
      <queryTableField id="14" name="Remarks" tableColumnId="14"/>
      <queryTableField id="15" name="ExcercisePositionValue" tableColumnId="15"/>
      <queryTableField id="16" name="CostBasis" tableColumnId="16"/>
      <queryTableField id="17" name="Commission" tableColumnId="17"/>
    </queryTableFields>
  </queryTableRefresh>
</queryTable>
</file>

<file path=xl/queryTables/queryTable7.xml><?xml version="1.0" encoding="utf-8"?>
<queryTable xmlns="http://schemas.openxmlformats.org/spreadsheetml/2006/main" name="USStocks.accdb_2" refreshOnLoad="1" connectionId="4" autoFormatId="16" applyNumberFormats="0" applyBorderFormats="0" applyFontFormats="0" applyPatternFormats="0" applyAlignmentFormats="0" applyWidthHeightFormats="0">
  <queryTableRefresh nextId="11">
    <queryTableFields count="10">
      <queryTableField id="1" name="symbol" tableColumnId="1"/>
      <queryTableField id="2" name="Number" tableColumnId="2"/>
      <queryTableField id="3" name="BuyPrice" tableColumnId="3"/>
      <queryTableField id="4" name="BuyDate" tableColumnId="4"/>
      <queryTableField id="5" name="NAV" tableColumnId="5"/>
      <queryTableField id="6" name="LastUpdated" tableColumnId="6"/>
      <queryTableField id="7" name="AnnualizedGrowth" tableColumnId="7"/>
      <queryTableField id="8" name="AbsoluteGrowth" tableColumnId="8"/>
      <queryTableField id="9" name="Profit" tableColumnId="9"/>
      <queryTableField id="10" name="TargetNAV" tableColumnId="10"/>
    </queryTableFields>
  </queryTableRefresh>
</queryTable>
</file>

<file path=xl/queryTables/queryTable8.xml><?xml version="1.0" encoding="utf-8"?>
<queryTable xmlns="http://schemas.openxmlformats.org/spreadsheetml/2006/main" name="USStocks.accdb_1" refreshOnLoad="1" connectionId="5" autoFormatId="16" applyNumberFormats="0" applyBorderFormats="0" applyFontFormats="0" applyPatternFormats="0" applyAlignmentFormats="0" applyWidthHeightFormats="0">
  <queryTableRefresh nextId="23">
    <queryTableFields count="22">
      <queryTableField id="1" name="TxID" tableColumnId="1"/>
      <queryTableField id="2" name="Symbol" tableColumnId="2"/>
      <queryTableField id="3" name="Options" tableColumnId="3"/>
      <queryTableField id="4" name="Shares" tableColumnId="4"/>
      <queryTableField id="5" name="BuyPrice" tableColumnId="5"/>
      <queryTableField id="6" name="BuyDate" tableColumnId="6"/>
      <queryTableField id="7" name="SellPrice" tableColumnId="7"/>
      <queryTableField id="8" name="SellDate" tableColumnId="8"/>
      <queryTableField id="9" name="AnnualizedGrowth" tableColumnId="9"/>
      <queryTableField id="10" name="AbsoluteGrowth" tableColumnId="10"/>
      <queryTableField id="11" name="Profit" tableColumnId="11"/>
      <queryTableField id="12" name="Commission" tableColumnId="12"/>
      <queryTableField id="13" name="Type" tableColumnId="13"/>
      <queryTableField id="14" name="CostBasis" tableColumnId="14"/>
      <queryTableField id="15" name="ExcercisePositionValue" tableColumnId="15"/>
      <queryTableField id="16" name="BlockedValue" tableColumnId="16"/>
      <queryTableField id="17" name="HighDate" tableColumnId="17"/>
      <queryTableField id="18" name="LowDate" tableColumnId="18"/>
      <queryTableField id="19" name="Remarks" tableColumnId="19"/>
      <queryTableField id="20" name="LastUpdated" tableColumnId="20"/>
      <queryTableField id="21" name="Asset" tableColumnId="21"/>
      <queryTableField id="22" name="AssetType" tableColumnId="22"/>
    </queryTableFields>
  </queryTableRefresh>
</queryTable>
</file>

<file path=xl/queryTables/queryTable9.xml><?xml version="1.0" encoding="utf-8"?>
<queryTable xmlns="http://schemas.openxmlformats.org/spreadsheetml/2006/main" name="USStocks.accdb" refreshOnLoad="1" connectionId="9" autoFormatId="16" applyNumberFormats="0" applyBorderFormats="0" applyFontFormats="0" applyPatternFormats="0" applyAlignmentFormats="0" applyWidthHeightFormats="0">
  <queryTableRefresh nextId="13">
    <queryTableFields count="12">
      <queryTableField id="1" name="Description" tableColumnId="1"/>
      <queryTableField id="2" name="SellDate" tableColumnId="2"/>
      <queryTableField id="3" name="SaleProceeds" tableColumnId="3"/>
      <queryTableField id="4" name="DateAcquired" tableColumnId="4"/>
      <queryTableField id="5" name="CostBasis" tableColumnId="5"/>
      <queryTableField id="6" name="Profit" tableColumnId="6"/>
      <queryTableField id="7" name="Commission" tableColumnId="7"/>
      <queryTableField id="8" name="Shares" tableColumnId="8"/>
      <queryTableField id="9" name="BuyPrice" tableColumnId="9"/>
      <queryTableField id="10" name="SellPrice" tableColumnId="10"/>
      <queryTableField id="11" name="type" tableColumnId="11"/>
      <queryTableField id="12" name="options"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3" name="Table_USStocks.accdb" displayName="Table_USStocks.accdb" ref="A1:K13" tableType="queryTable" totalsRowCount="1">
  <autoFilter ref="A1:K12"/>
  <sortState ref="A2:K12">
    <sortCondition descending="1" ref="G1:G20"/>
  </sortState>
  <tableColumns count="11">
    <tableColumn id="1" uniqueName="1" name="icicicode" queryTableFieldId="1"/>
    <tableColumn id="2" uniqueName="2" name="number" queryTableFieldId="2"/>
    <tableColumn id="3" uniqueName="3" name="buyprice" queryTableFieldId="3" dataDxfId="134" totalsRowDxfId="135" dataCellStyle="Currency"/>
    <tableColumn id="4" uniqueName="4" name="buydate" queryTableFieldId="4" dataDxfId="133" totalsRowDxfId="136"/>
    <tableColumn id="5" uniqueName="5" name="closeprice" queryTableFieldId="5" dataDxfId="132" totalsRowDxfId="137" dataCellStyle="Currency"/>
    <tableColumn id="6" uniqueName="6" name="lastupdated" queryTableFieldId="6" dataDxfId="131" totalsRowDxfId="138"/>
    <tableColumn id="7" uniqueName="7" name="AnnualizedGrowth" queryTableFieldId="7" dataDxfId="130" totalsRowDxfId="139"/>
    <tableColumn id="8" uniqueName="8" name="AbsoluteGrowth" queryTableFieldId="8" dataDxfId="129" totalsRowDxfId="140"/>
    <tableColumn id="9" uniqueName="9" name="Profit" totalsRowFunction="sum" queryTableFieldId="9" dataDxfId="128" totalsRowDxfId="141" dataCellStyle="Currency"/>
    <tableColumn id="10" uniqueName="10" name="MKT Value" totalsRowFunction="sum" queryTableFieldId="10" dataDxfId="127" totalsRowDxfId="142" dataCellStyle="Percent">
      <calculatedColumnFormula>Table_USStocks.accdb[[#This Row],[number]]*Table_USStocks.accdb[[#This Row],[closeprice]]</calculatedColumnFormula>
    </tableColumn>
    <tableColumn id="11" uniqueName="11" name="Weight" queryTableFieldId="11" dataDxfId="126">
      <calculatedColumnFormula>Table_USStocks.accdb[[#This Row],[MKT Value]]/$G$27</calculatedColumnFormula>
    </tableColumn>
  </tableColumns>
  <tableStyleInfo name="TableStyleMedium4" showFirstColumn="0" showLastColumn="0" showRowStripes="1" showColumnStripes="0"/>
</table>
</file>

<file path=xl/tables/table10.xml><?xml version="1.0" encoding="utf-8"?>
<table xmlns="http://schemas.openxmlformats.org/spreadsheetml/2006/main" id="4" name="Table_USStocks.accdb5" displayName="Table_USStocks.accdb5" ref="A2:L42" tableType="queryTable" totalsRowCount="1">
  <autoFilter ref="A2:L41"/>
  <sortState ref="A3:L41">
    <sortCondition descending="1" ref="B4:B28"/>
  </sortState>
  <tableColumns count="12">
    <tableColumn id="1" uniqueName="1" name="Description" queryTableFieldId="1"/>
    <tableColumn id="2" uniqueName="2" name="SellDate" queryTableFieldId="2" dataDxfId="8" totalsRowDxfId="9"/>
    <tableColumn id="3" uniqueName="3" name="SaleProceeds" queryTableFieldId="3"/>
    <tableColumn id="4" uniqueName="4" name="DateAcquired" queryTableFieldId="4" dataDxfId="7" totalsRowDxfId="10"/>
    <tableColumn id="5" uniqueName="5" name="CostBasis" queryTableFieldId="5"/>
    <tableColumn id="6" uniqueName="6" name="Profit" totalsRowFunction="sum" queryTableFieldId="6" dataDxfId="6" totalsRowDxfId="11"/>
    <tableColumn id="7" uniqueName="7" name="Commission" queryTableFieldId="7"/>
    <tableColumn id="8" uniqueName="8" name="Shares" queryTableFieldId="8"/>
    <tableColumn id="9" uniqueName="9" name="BuyPrice" queryTableFieldId="9"/>
    <tableColumn id="10" uniqueName="10" name="SellPrice" queryTableFieldId="10"/>
    <tableColumn id="11" uniqueName="11" name="type" queryTableFieldId="11"/>
    <tableColumn id="12" uniqueName="12" name="options" queryTableFieldId="12"/>
  </tableColumns>
  <tableStyleInfo name="TableStyleMedium2" showFirstColumn="0" showLastColumn="0" showRowStripes="1" showColumnStripes="0"/>
</table>
</file>

<file path=xl/tables/table11.xml><?xml version="1.0" encoding="utf-8"?>
<table xmlns="http://schemas.openxmlformats.org/spreadsheetml/2006/main" id="9" name="Table_USStocks.accdb10" displayName="Table_USStocks.accdb10" ref="A1:L227" tableType="queryTable" totalsRowCount="1">
  <autoFilter ref="A1:L226"/>
  <sortState ref="A2:L226">
    <sortCondition ref="B1:B205"/>
  </sortState>
  <tableColumns count="12">
    <tableColumn id="1" uniqueName="1" name="Description" queryTableFieldId="1"/>
    <tableColumn id="2" uniqueName="2" name="SellDate" queryTableFieldId="2" dataDxfId="2" totalsRowDxfId="3"/>
    <tableColumn id="3" uniqueName="3" name="SaleProceeds" queryTableFieldId="3"/>
    <tableColumn id="4" uniqueName="4" name="DateAcquired" queryTableFieldId="4" dataDxfId="1" totalsRowDxfId="4"/>
    <tableColumn id="5" uniqueName="5" name="CostBasis" queryTableFieldId="5"/>
    <tableColumn id="6" uniqueName="6" name="Profit" totalsRowFunction="sum" queryTableFieldId="6" dataDxfId="0" totalsRowDxfId="5"/>
    <tableColumn id="7" uniqueName="7" name="Commission" queryTableFieldId="7"/>
    <tableColumn id="8" uniqueName="8" name="Shares" queryTableFieldId="8"/>
    <tableColumn id="9" uniqueName="9" name="BuyPrice" queryTableFieldId="9"/>
    <tableColumn id="10" uniqueName="10" name="SellPrice" queryTableFieldId="10"/>
    <tableColumn id="11" uniqueName="11" name="type" queryTableFieldId="11"/>
    <tableColumn id="12" uniqueName="12" name="options" queryTableFieldId="12"/>
  </tableColumns>
  <tableStyleInfo name="TableStyleMedium2" showFirstColumn="0" showLastColumn="0" showRowStripes="1" showColumnStripes="0"/>
</table>
</file>

<file path=xl/tables/table2.xml><?xml version="1.0" encoding="utf-8"?>
<table xmlns="http://schemas.openxmlformats.org/spreadsheetml/2006/main" id="5" name="Table_USStocks.accdb_1" displayName="Table_USStocks.accdb_1" ref="A17:K22" tableType="queryTable" totalsRowCount="1" headerRowDxfId="334">
  <autoFilter ref="A17:K21"/>
  <sortState ref="A18:K21">
    <sortCondition descending="1" ref="G25:G39"/>
  </sortState>
  <tableColumns count="11">
    <tableColumn id="1" uniqueName="1" name="icicicode" queryTableFieldId="1" dataDxfId="152" totalsRowDxfId="153"/>
    <tableColumn id="2" uniqueName="2" name="number" queryTableFieldId="2" totalsRowDxfId="154"/>
    <tableColumn id="3" uniqueName="3" name="buyprice" queryTableFieldId="3" dataDxfId="151" totalsRowDxfId="155" dataCellStyle="Currency"/>
    <tableColumn id="4" uniqueName="4" name="buydate" queryTableFieldId="4" dataDxfId="150" totalsRowDxfId="156"/>
    <tableColumn id="5" uniqueName="5" name="NAV" queryTableFieldId="5" dataDxfId="149" totalsRowDxfId="157" dataCellStyle="Currency"/>
    <tableColumn id="6" uniqueName="6" name="lastupdated" queryTableFieldId="6" dataDxfId="148" totalsRowDxfId="158"/>
    <tableColumn id="7" uniqueName="7" name="AnnualizedGrowth" queryTableFieldId="7" dataDxfId="147" totalsRowDxfId="159"/>
    <tableColumn id="8" uniqueName="8" name="AbsoluteGrowth" queryTableFieldId="8" dataDxfId="146" totalsRowDxfId="160"/>
    <tableColumn id="9" uniqueName="9" name="Profit" totalsRowFunction="sum" queryTableFieldId="9" dataDxfId="145" totalsRowDxfId="161" dataCellStyle="Currency"/>
    <tableColumn id="10" uniqueName="10" name="MKT Value" totalsRowFunction="sum" queryTableFieldId="11" dataDxfId="144" totalsRowDxfId="162" dataCellStyle="Percent">
      <calculatedColumnFormula>Table_USStocks.accdb_1[[#This Row],[number]]*Table_USStocks.accdb_1[[#This Row],[NAV]]</calculatedColumnFormula>
    </tableColumn>
    <tableColumn id="11" uniqueName="11" name="Weight" queryTableFieldId="10" dataDxfId="143">
      <calculatedColumnFormula>Table_USStocks.accdb_1[[#This Row],[MKT Value]]/$G$27</calculatedColumnFormula>
    </tableColumn>
  </tableColumns>
  <tableStyleInfo name="TableStyleMedium4" showFirstColumn="0" showLastColumn="0" showRowStripes="1" showColumnStripes="0"/>
</table>
</file>

<file path=xl/tables/table3.xml><?xml version="1.0" encoding="utf-8"?>
<table xmlns="http://schemas.openxmlformats.org/spreadsheetml/2006/main" id="6" name="Table_USStocks.accdb7" displayName="Table_USStocks.accdb7" ref="A1:G54" tableType="queryTable" totalsRowShown="0">
  <autoFilter ref="A1:G54"/>
  <sortState ref="A2:G54">
    <sortCondition ref="F1:F42"/>
  </sortState>
  <tableColumns count="7">
    <tableColumn id="1" uniqueName="1" name="Symbol" queryTableFieldId="1"/>
    <tableColumn id="2" uniqueName="2" name="Shares" queryTableFieldId="2"/>
    <tableColumn id="3" uniqueName="3" name="BuyPrice" queryTableFieldId="3"/>
    <tableColumn id="4" uniqueName="4" name="BuyDate" queryTableFieldId="4" dataDxfId="125"/>
    <tableColumn id="5" uniqueName="5" name="SellPrice" queryTableFieldId="5"/>
    <tableColumn id="6" uniqueName="6" name="SellDate" queryTableFieldId="6" dataDxfId="124"/>
    <tableColumn id="7" uniqueName="7" name="Profit" queryTableFieldId="7" dataDxfId="123">
      <calculatedColumnFormula>Table_USStocks.accdb7[[#This Row],[Shares]]*(Table_USStocks.accdb7[[#This Row],[SellPrice]]-Table_USStocks.accdb7[[#This Row],[BuyPrice]])</calculatedColumnFormula>
    </tableColumn>
  </tableColumns>
  <tableStyleInfo name="TableStyleLight18" showFirstColumn="0" showLastColumn="0" showRowStripes="1" showColumnStripes="0"/>
</table>
</file>

<file path=xl/tables/table4.xml><?xml version="1.0" encoding="utf-8"?>
<table xmlns="http://schemas.openxmlformats.org/spreadsheetml/2006/main" id="1" name="Table_USStocks.accdb_12" displayName="Table_USStocks.accdb_12" ref="A5:AN1309" tableType="queryTable" totalsRowShown="0" tableBorderDxfId="325">
  <autoFilter ref="A5:AN1309"/>
  <sortState ref="A6:AN1309">
    <sortCondition ref="A5:A268"/>
  </sortState>
  <tableColumns count="40">
    <tableColumn id="1" uniqueName="1" name="symbol" queryTableFieldId="1" dataDxfId="122"/>
    <tableColumn id="2" uniqueName="2" name="Name" queryTableFieldId="2"/>
    <tableColumn id="3" uniqueName="3" name="Sector" queryTableFieldId="3"/>
    <tableColumn id="4" uniqueName="4" name="Revenue" queryTableFieldId="4" dataDxfId="121" dataCellStyle="Currency"/>
    <tableColumn id="5" uniqueName="5" name="Beta" queryTableFieldId="5" dataDxfId="324"/>
    <tableColumn id="6" uniqueName="6" name="EPS" queryTableFieldId="6" dataDxfId="120"/>
    <tableColumn id="7" uniqueName="7" name="DebtRatio" queryTableFieldId="7" dataDxfId="119"/>
    <tableColumn id="8" uniqueName="8" name="OPM" queryTableFieldId="8" dataDxfId="118"/>
    <tableColumn id="9" uniqueName="9" name="NPM" queryTableFieldId="9" dataDxfId="117"/>
    <tableColumn id="10" uniqueName="10" name="ClosePrice" queryTableFieldId="10" dataDxfId="116" dataCellStyle="Currency"/>
    <tableColumn id="11" uniqueName="11" name="LowValue" queryTableFieldId="11" dataDxfId="115"/>
    <tableColumn id="12" uniqueName="12" name="HighValue" queryTableFieldId="12" dataDxfId="114"/>
    <tableColumn id="13" uniqueName="13" name="DividendYield" queryTableFieldId="13" dataDxfId="113"/>
    <tableColumn id="14" uniqueName="14" name="DividendRate" queryTableFieldId="14" dataDxfId="112"/>
    <tableColumn id="15" uniqueName="15" name="PECurr" queryTableFieldId="15" dataDxfId="111"/>
    <tableColumn id="16" uniqueName="16" name="ROE" queryTableFieldId="16" dataDxfId="110"/>
    <tableColumn id="17" uniqueName="17" name="PEForward" queryTableFieldId="17" dataDxfId="109"/>
    <tableColumn id="18" uniqueName="18" name="PEG5" queryTableFieldId="18" dataDxfId="108"/>
    <tableColumn id="19" uniqueName="19" name="PS" queryTableFieldId="19" dataDxfId="107"/>
    <tableColumn id="20" uniqueName="20" name="PBV" queryTableFieldId="20" dataDxfId="106"/>
    <tableColumn id="21" uniqueName="21" name="MCap" queryTableFieldId="21" dataDxfId="105"/>
    <tableColumn id="22" uniqueName="22" name="BookValue" queryTableFieldId="22" dataDxfId="104"/>
    <tableColumn id="23" uniqueName="23" name="AnalystOpinion" queryTableFieldId="23" dataDxfId="103"/>
    <tableColumn id="24" uniqueName="24" name="MedTarget" queryTableFieldId="24" dataDxfId="102"/>
    <tableColumn id="25" uniqueName="25" name="brokers" queryTableFieldId="25" dataDxfId="101"/>
    <tableColumn id="26" uniqueName="26" name="Options" queryTableFieldId="26" dataDxfId="100"/>
    <tableColumn id="27" uniqueName="27" name="Volume" queryTableFieldId="27" dataDxfId="99"/>
    <tableColumn id="28" uniqueName="28" name="RollingAVG" queryTableFieldId="28" dataDxfId="98"/>
    <tableColumn id="29" uniqueName="29" name="Volatility" queryTableFieldId="29" dataDxfId="97"/>
    <tableColumn id="30" uniqueName="30" name="Kurtosis" queryTableFieldId="30" dataDxfId="96"/>
    <tableColumn id="31" uniqueName="31" name="LastUpdated" queryTableFieldId="31" dataDxfId="95"/>
    <tableColumn id="32" uniqueName="32" name="CostOfEquity" queryTableFieldId="32" dataDxfId="94"/>
    <tableColumn id="33" uniqueName="33" name="GrowthRate" queryTableFieldId="33" dataDxfId="93"/>
    <tableColumn id="34" uniqueName="34" name="DCFPrice" queryTableFieldId="34" dataDxfId="92"/>
    <tableColumn id="35" uniqueName="35" name="WatchList" queryTableFieldId="35" dataDxfId="91"/>
    <tableColumn id="36" uniqueName="36" name="perChange" queryTableFieldId="36" dataDxfId="90"/>
    <tableColumn id="37" uniqueName="37" name="Volatility20" queryTableFieldId="37" dataDxfId="89"/>
    <tableColumn id="38" uniqueName="38" name="RollingAvg20" queryTableFieldId="38" dataDxfId="88"/>
    <tableColumn id="39" uniqueName="39" name="MA50" queryTableFieldId="39" dataDxfId="87"/>
    <tableColumn id="40" uniqueName="40" name="RSI" queryTableFieldId="40" dataDxfId="86"/>
  </tableColumns>
  <tableStyleInfo name="TableStyleMedium2" showFirstColumn="0" showLastColumn="0" showRowStripes="1" showColumnStripes="0"/>
</table>
</file>

<file path=xl/tables/table5.xml><?xml version="1.0" encoding="utf-8"?>
<table xmlns="http://schemas.openxmlformats.org/spreadsheetml/2006/main" id="11" name="Table_USStocks.accdb12" displayName="Table_USStocks.accdb12" ref="A1:N28" tableType="queryTable" totalsRowShown="0" headerRowDxfId="315" dataDxfId="314">
  <autoFilter ref="A1:N28"/>
  <sortState ref="A2:N28">
    <sortCondition descending="1" ref="H1:H27"/>
  </sortState>
  <tableColumns count="14">
    <tableColumn id="1" uniqueName="1" name="ID" queryTableFieldId="1" dataDxfId="66" totalsRowDxfId="313"/>
    <tableColumn id="2" uniqueName="2" name="symbol" queryTableFieldId="2" dataDxfId="65" totalsRowDxfId="312"/>
    <tableColumn id="3" uniqueName="3" name="Number" queryTableFieldId="3" dataDxfId="64" totalsRowDxfId="311"/>
    <tableColumn id="4" uniqueName="4" name="BuyPrice" queryTableFieldId="4" dataDxfId="63" totalsRowDxfId="310"/>
    <tableColumn id="5" uniqueName="5" name="BuyDate" queryTableFieldId="5" dataDxfId="62" totalsRowDxfId="309"/>
    <tableColumn id="6" uniqueName="6" name="ClosePrice" queryTableFieldId="6" dataDxfId="61" totalsRowDxfId="308" dataCellStyle="Currency"/>
    <tableColumn id="7" uniqueName="7" name="AnnualizedGrowth" queryTableFieldId="7" dataDxfId="60" totalsRowDxfId="307"/>
    <tableColumn id="8" uniqueName="8" name="AbsoluteGrowth" queryTableFieldId="8" dataDxfId="59" totalsRowDxfId="306"/>
    <tableColumn id="9" uniqueName="9" name="Profit" queryTableFieldId="9" dataDxfId="58" totalsRowDxfId="305"/>
    <tableColumn id="10" uniqueName="10" name="Beta" queryTableFieldId="10" dataDxfId="57" totalsRowDxfId="304"/>
    <tableColumn id="12" uniqueName="12" name="MedTarget" queryTableFieldId="12" dataDxfId="56" totalsRowDxfId="303"/>
    <tableColumn id="13" uniqueName="13" name="Costbasis" queryTableFieldId="13" dataDxfId="55" totalsRowDxfId="302"/>
    <tableColumn id="14" uniqueName="14" name="Commission" queryTableFieldId="14" dataDxfId="54" totalsRowDxfId="301"/>
    <tableColumn id="11" uniqueName="11" name="RSI" queryTableFieldId="15" dataDxfId="53" totalsRowDxfId="300"/>
  </tableColumns>
  <tableStyleInfo showFirstColumn="0" showLastColumn="0" showRowStripes="1" showColumnStripes="0"/>
</table>
</file>

<file path=xl/tables/table6.xml><?xml version="1.0" encoding="utf-8"?>
<table xmlns="http://schemas.openxmlformats.org/spreadsheetml/2006/main" id="12" name="Table_USStocks.accdb_113" displayName="Table_USStocks.accdb_113" ref="A54:R55" tableType="queryTable" totalsRowShown="0">
  <autoFilter ref="A54:R55"/>
  <sortState ref="A55:R55">
    <sortCondition descending="1" ref="H48:H65"/>
  </sortState>
  <tableColumns count="18">
    <tableColumn id="1" uniqueName="1" name="symbol" queryTableFieldId="1" dataDxfId="80"/>
    <tableColumn id="2" uniqueName="2" name="Number" queryTableFieldId="2"/>
    <tableColumn id="3" uniqueName="3" name="BuyPrice" queryTableFieldId="3" dataDxfId="79" dataCellStyle="Currency"/>
    <tableColumn id="4" uniqueName="4" name="BuyDate" queryTableFieldId="4" dataDxfId="78"/>
    <tableColumn id="5" uniqueName="5" name="Price" queryTableFieldId="5" dataDxfId="77" dataCellStyle="Currency"/>
    <tableColumn id="6" uniqueName="6" name="CalculatedPrice" queryTableFieldId="6" dataDxfId="76" dataCellStyle="Currency"/>
    <tableColumn id="7" uniqueName="7" name="AnnualizedGrowth" queryTableFieldId="7" dataDxfId="75"/>
    <tableColumn id="8" uniqueName="8" name="AbsoluteGrowth" queryTableFieldId="8" dataDxfId="74"/>
    <tableColumn id="9" uniqueName="9" name="Profit" queryTableFieldId="9" dataDxfId="73"/>
    <tableColumn id="10" uniqueName="10" name="Delta" queryTableFieldId="10" dataDxfId="72"/>
    <tableColumn id="11" uniqueName="11" name="BEP" queryTableFieldId="11" dataDxfId="71"/>
    <tableColumn id="12" uniqueName="12" name="oddsBEP" queryTableFieldId="12" dataDxfId="70" dataCellStyle="Percent"/>
    <tableColumn id="13" uniqueName="13" name="Decay" queryTableFieldId="13" dataDxfId="69" dataCellStyle="Percent"/>
    <tableColumn id="18" uniqueName="18" name="Price Ratio" queryTableFieldId="18" dataDxfId="68" dataCellStyle="Percent">
      <calculatedColumnFormula>Table_USStocks.accdb_113[[#This Row],[Price]]/Table_USStocks.accdb_113[[#This Row],[CalculatedPrice]]</calculatedColumnFormula>
    </tableColumn>
    <tableColumn id="14" uniqueName="14" name="Remarks" queryTableFieldId="14"/>
    <tableColumn id="15" uniqueName="15" name="ExcercisePositionValue" queryTableFieldId="15"/>
    <tableColumn id="16" uniqueName="16" name="CostBasis" queryTableFieldId="16" dataDxfId="67"/>
    <tableColumn id="17" uniqueName="17" name="Commission" queryTableFieldId="17"/>
  </tableColumns>
  <tableStyleInfo name="TableStyleMedium2" showFirstColumn="0" showLastColumn="0" showRowStripes="1" showColumnStripes="0"/>
</table>
</file>

<file path=xl/tables/table7.xml><?xml version="1.0" encoding="utf-8"?>
<table xmlns="http://schemas.openxmlformats.org/spreadsheetml/2006/main" id="13" name="Table_USStocks.accdb_214" displayName="Table_USStocks.accdb_214" ref="A67:J72" tableType="queryTable" totalsRowShown="0">
  <autoFilter ref="A67:J72"/>
  <sortState ref="A68:J72">
    <sortCondition descending="1" ref="H69:H74"/>
  </sortState>
  <tableColumns count="10">
    <tableColumn id="1" uniqueName="1" name="symbol" queryTableFieldId="1"/>
    <tableColumn id="2" uniqueName="2" name="Number" queryTableFieldId="2"/>
    <tableColumn id="3" uniqueName="3" name="BuyPrice" queryTableFieldId="3"/>
    <tableColumn id="4" uniqueName="4" name="BuyDate" queryTableFieldId="4" dataDxfId="85"/>
    <tableColumn id="5" uniqueName="5" name="NAV" queryTableFieldId="5"/>
    <tableColumn id="6" uniqueName="6" name="LastUpdated" queryTableFieldId="6" dataDxfId="84"/>
    <tableColumn id="7" uniqueName="7" name="AnnualizedGrowth" queryTableFieldId="7" dataDxfId="83"/>
    <tableColumn id="8" uniqueName="8" name="AbsoluteGrowth" queryTableFieldId="8" dataDxfId="82"/>
    <tableColumn id="9" uniqueName="9" name="Profit" queryTableFieldId="9" dataDxfId="81"/>
    <tableColumn id="10" uniqueName="10" name="TargetNAV" queryTableFieldId="10"/>
  </tableColumns>
  <tableStyleInfo name="TableStyleMedium2" showFirstColumn="0" showLastColumn="0" showRowStripes="1" showColumnStripes="0"/>
</table>
</file>

<file path=xl/tables/table8.xml><?xml version="1.0" encoding="utf-8"?>
<table xmlns="http://schemas.openxmlformats.org/spreadsheetml/2006/main" id="2" name="Table_USStocks.accdb_13" displayName="Table_USStocks.accdb_13" ref="A1:V476" tableType="queryTable" totalsRowCount="1">
  <autoFilter ref="A1:V475"/>
  <sortState ref="A2:V475">
    <sortCondition ref="B1:B346"/>
  </sortState>
  <tableColumns count="22">
    <tableColumn id="1" uniqueName="1" name="TxID" queryTableFieldId="1" totalsRowDxfId="31"/>
    <tableColumn id="2" uniqueName="2" name="Symbol" queryTableFieldId="2" totalsRowDxfId="32"/>
    <tableColumn id="3" uniqueName="3" name="Options" queryTableFieldId="3" totalsRowDxfId="33"/>
    <tableColumn id="4" uniqueName="4" name="Shares" queryTableFieldId="4" dataDxfId="30" totalsRowDxfId="34"/>
    <tableColumn id="5" uniqueName="5" name="BuyPrice" queryTableFieldId="5" totalsRowDxfId="35"/>
    <tableColumn id="6" uniqueName="6" name="BuyDate" queryTableFieldId="6" dataDxfId="29" totalsRowDxfId="36"/>
    <tableColumn id="7" uniqueName="7" name="SellPrice" queryTableFieldId="7" dataDxfId="28" totalsRowDxfId="37"/>
    <tableColumn id="8" uniqueName="8" name="SellDate" queryTableFieldId="8" dataDxfId="27" totalsRowDxfId="38"/>
    <tableColumn id="9" uniqueName="9" name="AnnualizedGrowth" queryTableFieldId="9" dataDxfId="26" totalsRowDxfId="39"/>
    <tableColumn id="10" uniqueName="10" name="AbsoluteGrowth" queryTableFieldId="10" dataDxfId="25" totalsRowDxfId="40"/>
    <tableColumn id="11" uniqueName="11" name="Profit" totalsRowFunction="sum" queryTableFieldId="11" dataDxfId="24" totalsRowDxfId="41" dataCellStyle="Currency"/>
    <tableColumn id="12" uniqueName="12" name="Commission" queryTableFieldId="12" dataDxfId="23" totalsRowDxfId="42"/>
    <tableColumn id="13" uniqueName="13" name="Type" queryTableFieldId="13" totalsRowDxfId="43"/>
    <tableColumn id="14" uniqueName="14" name="CostBasis" queryTableFieldId="14" totalsRowDxfId="44"/>
    <tableColumn id="15" uniqueName="15" name="ExcercisePositionValue" queryTableFieldId="15" dataDxfId="22" totalsRowDxfId="45"/>
    <tableColumn id="16" uniqueName="16" name="BlockedValue" queryTableFieldId="16" dataDxfId="21" totalsRowDxfId="46"/>
    <tableColumn id="17" uniqueName="17" name="HighDate" queryTableFieldId="17" dataDxfId="20" totalsRowDxfId="47"/>
    <tableColumn id="18" uniqueName="18" name="LowDate" queryTableFieldId="18" dataDxfId="19" totalsRowDxfId="48"/>
    <tableColumn id="19" uniqueName="19" name="Remarks" queryTableFieldId="19" totalsRowDxfId="49"/>
    <tableColumn id="20" uniqueName="20" name="LastUpdated" queryTableFieldId="20" dataDxfId="18" totalsRowDxfId="50"/>
    <tableColumn id="21" uniqueName="21" name="Asset" queryTableFieldId="21" totalsRowDxfId="51"/>
    <tableColumn id="22" uniqueName="22" name="AssetType" queryTableFieldId="22" totalsRowDxfId="52"/>
  </tableColumns>
  <tableStyleInfo name="TableStyleMedium2" showFirstColumn="0" showLastColumn="0" showRowStripes="1" showColumnStripes="0"/>
</table>
</file>

<file path=xl/tables/table9.xml><?xml version="1.0" encoding="utf-8"?>
<table xmlns="http://schemas.openxmlformats.org/spreadsheetml/2006/main" id="7" name="Table_USStocks.accdb8" displayName="Table_USStocks.accdb8" ref="A1:L30" tableType="queryTable" totalsRowCount="1">
  <autoFilter ref="A1:L29"/>
  <tableColumns count="12">
    <tableColumn id="1" uniqueName="1" name="Description" queryTableFieldId="1"/>
    <tableColumn id="2" uniqueName="2" name="SellDate" queryTableFieldId="2" dataDxfId="14" totalsRowDxfId="15"/>
    <tableColumn id="3" uniqueName="3" name="SaleProceeds" queryTableFieldId="3"/>
    <tableColumn id="4" uniqueName="4" name="DateAcquired" queryTableFieldId="4" dataDxfId="13" totalsRowDxfId="16"/>
    <tableColumn id="5" uniqueName="5" name="CostBasis" queryTableFieldId="5"/>
    <tableColumn id="6" uniqueName="6" name="Profit" totalsRowFunction="sum" queryTableFieldId="6" dataDxfId="12" totalsRowDxfId="17"/>
    <tableColumn id="7" uniqueName="7" name="Commission" queryTableFieldId="7"/>
    <tableColumn id="8" uniqueName="8" name="Shares" queryTableFieldId="8"/>
    <tableColumn id="9" uniqueName="9" name="BuyPrice" queryTableFieldId="9"/>
    <tableColumn id="10" uniqueName="10" name="SellPrice" queryTableFieldId="10"/>
    <tableColumn id="11" uniqueName="11" name="type" queryTableFieldId="11"/>
    <tableColumn id="12" uniqueName="12" name="options" queryTableField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service@hdfclife.com" TargetMode="External"/><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 Id="rId4" Type="http://schemas.openxmlformats.org/officeDocument/2006/relationships/table" Target="../tables/table7.xm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us.etrade.com/e/t/invest/quotesresearch?traxui=P_MGR&amp;sym=ERX&amp;prod=ERX:PACF:EQ" TargetMode="External"/><Relationship Id="rId7" Type="http://schemas.openxmlformats.org/officeDocument/2006/relationships/drawing" Target="../drawings/drawing1.xml"/><Relationship Id="rId2" Type="http://schemas.openxmlformats.org/officeDocument/2006/relationships/hyperlink" Target="https://us.etrade.com/e/t/invest/quotesresearch?traxui=P_MGR&amp;sym=CYTK&amp;prod=CYTK:NSDQ:EQ" TargetMode="External"/><Relationship Id="rId1" Type="http://schemas.openxmlformats.org/officeDocument/2006/relationships/hyperlink" Target="https://us.etrade.com/e/t/invest/quotesresearch?traxui=P_MGR&amp;sym=BAC&amp;prod=BAC:NYSE:EQ" TargetMode="External"/><Relationship Id="rId6" Type="http://schemas.openxmlformats.org/officeDocument/2006/relationships/printerSettings" Target="../printerSettings/printerSettings4.bin"/><Relationship Id="rId5" Type="http://schemas.openxmlformats.org/officeDocument/2006/relationships/hyperlink" Target="https://us.etrade.com/e/t/invest/quotesresearch?traxui=P_MGR&amp;sym=USLV&amp;prod=USLV:PACF:EQ" TargetMode="External"/><Relationship Id="rId10" Type="http://schemas.openxmlformats.org/officeDocument/2006/relationships/comments" Target="../comments1.xml"/><Relationship Id="rId4" Type="http://schemas.openxmlformats.org/officeDocument/2006/relationships/hyperlink" Target="https://us.etrade.com/e/t/invest/quotesresearch?traxui=P_MGR&amp;sym=IWF&amp;prod=IWF:PACF:EQ" TargetMode="External"/><Relationship Id="rId9" Type="http://schemas.openxmlformats.org/officeDocument/2006/relationships/table" Target="../tables/table8.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zoomScaleNormal="100" workbookViewId="0">
      <selection activeCell="F32" sqref="F32"/>
    </sheetView>
  </sheetViews>
  <sheetFormatPr defaultRowHeight="12.75"/>
  <cols>
    <col min="1" max="1" width="11.42578125" customWidth="1"/>
    <col min="2" max="2" width="10.28515625" customWidth="1"/>
    <col min="3" max="3" width="11.140625" customWidth="1"/>
    <col min="4" max="4" width="10.5703125" customWidth="1"/>
    <col min="5" max="5" width="12.5703125" customWidth="1"/>
    <col min="6" max="6" width="13.85546875" customWidth="1"/>
    <col min="7" max="7" width="20.42578125" customWidth="1"/>
    <col min="8" max="8" width="17.85546875" customWidth="1"/>
    <col min="9" max="9" width="10.85546875" customWidth="1"/>
    <col min="10" max="10" width="13.140625" customWidth="1"/>
    <col min="11" max="11" width="9.7109375" customWidth="1"/>
    <col min="12" max="12" width="10.140625" bestFit="1" customWidth="1"/>
  </cols>
  <sheetData>
    <row r="1" spans="1:15">
      <c r="A1" t="s">
        <v>777</v>
      </c>
      <c r="B1" t="s">
        <v>798</v>
      </c>
      <c r="C1" t="s">
        <v>799</v>
      </c>
      <c r="D1" t="s">
        <v>800</v>
      </c>
      <c r="E1" t="s">
        <v>801</v>
      </c>
      <c r="F1" t="s">
        <v>802</v>
      </c>
      <c r="G1" t="s">
        <v>320</v>
      </c>
      <c r="H1" t="s">
        <v>321</v>
      </c>
      <c r="I1" t="s">
        <v>322</v>
      </c>
      <c r="J1" s="272" t="s">
        <v>1468</v>
      </c>
      <c r="K1" s="272" t="s">
        <v>1469</v>
      </c>
    </row>
    <row r="2" spans="1:15">
      <c r="A2" s="272" t="s">
        <v>1500</v>
      </c>
      <c r="B2">
        <v>1000</v>
      </c>
      <c r="C2" s="277">
        <v>16.8</v>
      </c>
      <c r="D2" s="57">
        <v>41600</v>
      </c>
      <c r="E2" s="277">
        <v>25.8</v>
      </c>
      <c r="F2" s="57">
        <v>41831</v>
      </c>
      <c r="G2" s="267">
        <v>68.07973739747861</v>
      </c>
      <c r="H2" s="267">
        <v>53.571428571428569</v>
      </c>
      <c r="I2" s="637">
        <v>9000</v>
      </c>
      <c r="J2" s="640">
        <f>Table_USStocks.accdb[[#This Row],[number]]*Table_USStocks.accdb[[#This Row],[closeprice]]</f>
        <v>25800</v>
      </c>
      <c r="K2" s="290">
        <f>Table_USStocks.accdb[[#This Row],[MKT Value]]/$G$27</f>
        <v>9.1845784901238361E-3</v>
      </c>
    </row>
    <row r="3" spans="1:15">
      <c r="A3" t="s">
        <v>1527</v>
      </c>
      <c r="B3">
        <v>30</v>
      </c>
      <c r="C3" s="277">
        <v>3161.85</v>
      </c>
      <c r="D3" s="57">
        <v>41802</v>
      </c>
      <c r="E3" s="277">
        <v>3310.35</v>
      </c>
      <c r="F3" s="57">
        <v>41830</v>
      </c>
      <c r="G3" s="267">
        <v>59.829528559345768</v>
      </c>
      <c r="H3" s="267">
        <v>4.6966174865980364</v>
      </c>
      <c r="I3" s="637">
        <v>4455</v>
      </c>
      <c r="J3" s="640">
        <f>Table_USStocks.accdb[[#This Row],[number]]*Table_USStocks.accdb[[#This Row],[closeprice]]</f>
        <v>99310.5</v>
      </c>
      <c r="K3" s="290">
        <f>Table_USStocks.accdb[[#This Row],[MKT Value]]/$G$27</f>
        <v>3.5353685354397028E-2</v>
      </c>
    </row>
    <row r="4" spans="1:15">
      <c r="A4" t="s">
        <v>1007</v>
      </c>
      <c r="B4">
        <v>25</v>
      </c>
      <c r="C4" s="277">
        <v>422.1</v>
      </c>
      <c r="D4" s="57">
        <v>40938</v>
      </c>
      <c r="E4" s="277">
        <v>1472.4</v>
      </c>
      <c r="F4" s="57">
        <v>41831</v>
      </c>
      <c r="G4" s="267">
        <v>51.124827722140218</v>
      </c>
      <c r="H4" s="267">
        <v>248.82729211087425</v>
      </c>
      <c r="I4" s="637">
        <v>26257.5</v>
      </c>
      <c r="J4" s="640">
        <f>Table_USStocks.accdb[[#This Row],[number]]*Table_USStocks.accdb[[#This Row],[closeprice]]</f>
        <v>36810</v>
      </c>
      <c r="K4" s="290">
        <f>Table_USStocks.accdb[[#This Row],[MKT Value]]/$G$27</f>
        <v>1.3104043962072032E-2</v>
      </c>
    </row>
    <row r="5" spans="1:15">
      <c r="A5" t="s">
        <v>781</v>
      </c>
      <c r="B5">
        <v>100</v>
      </c>
      <c r="C5" s="277">
        <v>121</v>
      </c>
      <c r="D5" s="57">
        <v>39492</v>
      </c>
      <c r="E5" s="277">
        <v>880.9</v>
      </c>
      <c r="F5" s="57">
        <v>41827</v>
      </c>
      <c r="G5" s="267">
        <v>31.044603760901374</v>
      </c>
      <c r="H5" s="267">
        <v>628.01652892561981</v>
      </c>
      <c r="I5" s="637">
        <v>75990</v>
      </c>
      <c r="J5" s="640">
        <f>Table_USStocks.accdb[[#This Row],[number]]*Table_USStocks.accdb[[#This Row],[closeprice]]</f>
        <v>88090</v>
      </c>
      <c r="K5" s="290">
        <f>Table_USStocks.accdb[[#This Row],[MKT Value]]/$G$27</f>
        <v>3.1359283689729019E-2</v>
      </c>
    </row>
    <row r="6" spans="1:15">
      <c r="A6" t="s">
        <v>786</v>
      </c>
      <c r="B6">
        <v>400</v>
      </c>
      <c r="C6" s="277">
        <v>319.08749999999998</v>
      </c>
      <c r="D6" s="57">
        <v>38569</v>
      </c>
      <c r="E6" s="277">
        <v>2488.5500000000002</v>
      </c>
      <c r="F6" s="57">
        <v>41828</v>
      </c>
      <c r="G6" s="267">
        <v>23.00418526227423</v>
      </c>
      <c r="H6" s="267">
        <v>679.89579660751372</v>
      </c>
      <c r="I6" s="637">
        <v>867785</v>
      </c>
      <c r="J6" s="640">
        <f>Table_USStocks.accdb[[#This Row],[number]]*Table_USStocks.accdb[[#This Row],[closeprice]]</f>
        <v>995420.00000000012</v>
      </c>
      <c r="K6" s="290">
        <f>Table_USStocks.accdb[[#This Row],[MKT Value]]/$G$27</f>
        <v>0.35436097366818103</v>
      </c>
    </row>
    <row r="7" spans="1:15">
      <c r="A7" t="s">
        <v>785</v>
      </c>
      <c r="B7">
        <v>50</v>
      </c>
      <c r="C7" s="277">
        <v>250</v>
      </c>
      <c r="D7" s="57">
        <v>39735</v>
      </c>
      <c r="E7" s="277">
        <v>899.65</v>
      </c>
      <c r="F7" s="57">
        <v>41830</v>
      </c>
      <c r="G7" s="267">
        <v>22.310209142803945</v>
      </c>
      <c r="H7" s="267">
        <v>259.86</v>
      </c>
      <c r="I7" s="637">
        <v>32482.5</v>
      </c>
      <c r="J7" s="640">
        <f>Table_USStocks.accdb[[#This Row],[number]]*Table_USStocks.accdb[[#This Row],[closeprice]]</f>
        <v>44982.5</v>
      </c>
      <c r="K7" s="291">
        <f>Table_USStocks.accdb[[#This Row],[MKT Value]]/$G$27</f>
        <v>1.6013383795813779E-2</v>
      </c>
    </row>
    <row r="8" spans="1:15">
      <c r="A8" t="s">
        <v>788</v>
      </c>
      <c r="B8">
        <v>37</v>
      </c>
      <c r="C8" s="277">
        <v>224.32</v>
      </c>
      <c r="D8" s="57">
        <v>39492</v>
      </c>
      <c r="E8" s="277">
        <v>557.6</v>
      </c>
      <c r="F8" s="57">
        <v>41828</v>
      </c>
      <c r="G8" s="267">
        <v>14.233722196746571</v>
      </c>
      <c r="H8" s="267">
        <v>148.57346647646222</v>
      </c>
      <c r="I8" s="637">
        <v>12331.36</v>
      </c>
      <c r="J8" s="640">
        <f>Table_USStocks.accdb[[#This Row],[number]]*Table_USStocks.accdb[[#This Row],[closeprice]]</f>
        <v>20631.2</v>
      </c>
      <c r="K8" s="290">
        <f>Table_USStocks.accdb[[#This Row],[MKT Value]]/$G$27</f>
        <v>7.3445300676528262E-3</v>
      </c>
    </row>
    <row r="9" spans="1:15">
      <c r="A9" t="s">
        <v>784</v>
      </c>
      <c r="B9">
        <v>40</v>
      </c>
      <c r="C9" s="277">
        <v>352.255</v>
      </c>
      <c r="D9" s="57">
        <v>38569</v>
      </c>
      <c r="E9" s="277">
        <v>997.2</v>
      </c>
      <c r="F9" s="57">
        <v>41831</v>
      </c>
      <c r="G9" s="267">
        <v>11.643701482989764</v>
      </c>
      <c r="H9" s="267">
        <v>183.09037487047735</v>
      </c>
      <c r="I9" s="637">
        <v>25797.8</v>
      </c>
      <c r="J9" s="640">
        <f>Table_USStocks.accdb[[#This Row],[number]]*Table_USStocks.accdb[[#This Row],[closeprice]]</f>
        <v>39888</v>
      </c>
      <c r="K9" s="290">
        <f>Table_USStocks.accdb[[#This Row],[MKT Value]]/$G$27</f>
        <v>1.4199785535428666E-2</v>
      </c>
    </row>
    <row r="10" spans="1:15">
      <c r="A10" t="s">
        <v>783</v>
      </c>
      <c r="B10">
        <v>300</v>
      </c>
      <c r="C10" s="277">
        <v>174.66669999999999</v>
      </c>
      <c r="D10" s="57">
        <v>38637</v>
      </c>
      <c r="E10" s="277">
        <v>421.8</v>
      </c>
      <c r="F10" s="57">
        <v>41827</v>
      </c>
      <c r="G10" s="267">
        <v>10.087864067915485</v>
      </c>
      <c r="H10" s="267">
        <v>141.48850353272834</v>
      </c>
      <c r="I10" s="637">
        <v>74139.990000000005</v>
      </c>
      <c r="J10" s="640">
        <f>Table_USStocks.accdb[[#This Row],[number]]*Table_USStocks.accdb[[#This Row],[closeprice]]</f>
        <v>126540</v>
      </c>
      <c r="K10" s="290">
        <f>Table_USStocks.accdb[[#This Row],[MKT Value]]/$G$27</f>
        <v>4.5047153571328304E-2</v>
      </c>
      <c r="O10" s="620"/>
    </row>
    <row r="11" spans="1:15">
      <c r="A11" t="s">
        <v>1494</v>
      </c>
      <c r="B11">
        <v>120</v>
      </c>
      <c r="C11" s="277">
        <v>327.5</v>
      </c>
      <c r="D11" s="57">
        <v>39471</v>
      </c>
      <c r="E11" s="277">
        <v>305</v>
      </c>
      <c r="F11" s="57">
        <v>41827</v>
      </c>
      <c r="G11" s="267">
        <v>-1.1031567575703469</v>
      </c>
      <c r="H11" s="267">
        <v>-6.8702290076335881</v>
      </c>
      <c r="I11" s="637">
        <v>-2700</v>
      </c>
      <c r="J11" s="640">
        <f>Table_USStocks.accdb[[#This Row],[number]]*Table_USStocks.accdb[[#This Row],[closeprice]]</f>
        <v>36600</v>
      </c>
      <c r="K11" s="290">
        <f>Table_USStocks.accdb[[#This Row],[MKT Value]]/$G$27</f>
        <v>1.3029285765059396E-2</v>
      </c>
    </row>
    <row r="12" spans="1:15">
      <c r="A12" t="s">
        <v>787</v>
      </c>
      <c r="B12">
        <v>20</v>
      </c>
      <c r="C12" s="277">
        <v>713.9</v>
      </c>
      <c r="D12" s="57">
        <v>39471</v>
      </c>
      <c r="E12" s="277">
        <v>536.04999999999995</v>
      </c>
      <c r="F12" s="57">
        <v>41828</v>
      </c>
      <c r="G12" s="267">
        <v>-4.4388005736524052</v>
      </c>
      <c r="H12" s="267">
        <v>-24.912452724471219</v>
      </c>
      <c r="I12" s="637">
        <v>-3557</v>
      </c>
      <c r="J12" s="640">
        <f>Table_USStocks.accdb[[#This Row],[number]]*Table_USStocks.accdb[[#This Row],[closeprice]]</f>
        <v>10721</v>
      </c>
      <c r="K12" s="290">
        <f>Table_USStocks.accdb[[#This Row],[MKT Value]]/$G$27</f>
        <v>3.8165839532022347E-3</v>
      </c>
    </row>
    <row r="13" spans="1:15">
      <c r="C13" s="631"/>
      <c r="D13" s="57"/>
      <c r="E13" s="631"/>
      <c r="F13" s="57"/>
      <c r="G13" s="267"/>
      <c r="H13" s="267"/>
      <c r="I13" s="638">
        <f>SUBTOTAL(109,Table_USStocks.accdb[Profit])</f>
        <v>1121982.1499999999</v>
      </c>
      <c r="J13" s="639">
        <f>SUBTOTAL(109,Table_USStocks.accdb[MKT Value])</f>
        <v>1524793.2</v>
      </c>
    </row>
    <row r="14" spans="1:15">
      <c r="A14" s="21"/>
      <c r="B14" s="21"/>
      <c r="C14" s="447"/>
      <c r="D14" s="262"/>
      <c r="E14" s="447"/>
      <c r="F14" s="262"/>
      <c r="G14" s="270"/>
      <c r="H14" s="270"/>
      <c r="I14" s="447"/>
      <c r="J14" s="76"/>
      <c r="K14" s="290"/>
    </row>
    <row r="15" spans="1:15">
      <c r="E15" s="57"/>
      <c r="G15" s="57"/>
      <c r="H15" s="57"/>
    </row>
    <row r="16" spans="1:15">
      <c r="E16" s="57"/>
      <c r="G16" s="57"/>
      <c r="H16" s="57"/>
    </row>
    <row r="17" spans="1:16">
      <c r="A17" s="57" t="s">
        <v>777</v>
      </c>
      <c r="B17" s="57" t="s">
        <v>798</v>
      </c>
      <c r="C17" s="57" t="s">
        <v>799</v>
      </c>
      <c r="D17" s="57" t="s">
        <v>800</v>
      </c>
      <c r="E17" s="57" t="s">
        <v>213</v>
      </c>
      <c r="F17" s="57" t="s">
        <v>802</v>
      </c>
      <c r="G17" s="57" t="s">
        <v>320</v>
      </c>
      <c r="H17" s="57" t="s">
        <v>321</v>
      </c>
      <c r="I17" s="57" t="s">
        <v>322</v>
      </c>
      <c r="J17" s="619" t="s">
        <v>1468</v>
      </c>
      <c r="K17" s="619" t="s">
        <v>1469</v>
      </c>
    </row>
    <row r="18" spans="1:16">
      <c r="A18" s="57" t="s">
        <v>806</v>
      </c>
      <c r="B18">
        <v>948.76700000000005</v>
      </c>
      <c r="C18" s="277">
        <v>79.05</v>
      </c>
      <c r="D18" s="57">
        <v>40756</v>
      </c>
      <c r="E18" s="277">
        <v>127.27</v>
      </c>
      <c r="F18" s="57">
        <v>41827</v>
      </c>
      <c r="G18" s="267">
        <v>16.230069222893867</v>
      </c>
      <c r="H18" s="267">
        <v>60.999367488931057</v>
      </c>
      <c r="I18" s="637">
        <v>45749.544699999999</v>
      </c>
      <c r="J18" s="611">
        <f>Table_USStocks.accdb_1[[#This Row],[number]]*Table_USStocks.accdb_1[[#This Row],[NAV]]</f>
        <v>120749.57609</v>
      </c>
      <c r="K18" s="290">
        <f>Table_USStocks.accdb_1[[#This Row],[MKT Value]]/$G$27</f>
        <v>4.2985812373945179E-2</v>
      </c>
    </row>
    <row r="19" spans="1:16">
      <c r="A19" s="57" t="s">
        <v>810</v>
      </c>
      <c r="B19">
        <v>1490.78</v>
      </c>
      <c r="C19" s="277">
        <v>6.7079000000000004</v>
      </c>
      <c r="D19" s="57">
        <v>39807</v>
      </c>
      <c r="E19" s="277">
        <v>13.678000000000001</v>
      </c>
      <c r="F19" s="57">
        <v>41827</v>
      </c>
      <c r="G19" s="267">
        <v>12.880807812564358</v>
      </c>
      <c r="H19" s="267">
        <v>103.90882392402986</v>
      </c>
      <c r="I19" s="637">
        <v>10390.885700000001</v>
      </c>
      <c r="J19" s="611">
        <f>Table_USStocks.accdb_1[[#This Row],[number]]*Table_USStocks.accdb_1[[#This Row],[NAV]]</f>
        <v>20390.88884</v>
      </c>
      <c r="K19" s="290">
        <f>Table_USStocks.accdb_1[[#This Row],[MKT Value]]/$G$27</f>
        <v>7.2589813579213248E-3</v>
      </c>
    </row>
    <row r="20" spans="1:16">
      <c r="A20" s="57" t="s">
        <v>3627</v>
      </c>
      <c r="B20">
        <v>34672.313150000002</v>
      </c>
      <c r="C20" s="277">
        <v>7.6902999999999997</v>
      </c>
      <c r="D20" s="57">
        <v>37803</v>
      </c>
      <c r="E20" s="277">
        <v>26.431899999999999</v>
      </c>
      <c r="F20" s="57">
        <v>41800</v>
      </c>
      <c r="G20" s="267">
        <v>11.2742885700796</v>
      </c>
      <c r="H20" s="267">
        <v>243.70440685018789</v>
      </c>
      <c r="I20" s="637">
        <v>649814.62410000002</v>
      </c>
      <c r="J20" s="611">
        <f>Table_USStocks.accdb_1[[#This Row],[number]]*Table_USStocks.accdb_1[[#This Row],[NAV]]</f>
        <v>916455.11394948501</v>
      </c>
      <c r="K20" s="290">
        <f>Table_USStocks.accdb_1[[#This Row],[MKT Value]]/$G$27</f>
        <v>0.32625015219939651</v>
      </c>
    </row>
    <row r="21" spans="1:16">
      <c r="A21" s="619" t="s">
        <v>948</v>
      </c>
      <c r="B21">
        <v>18739.22</v>
      </c>
      <c r="C21" s="277">
        <v>9.8282000000000007</v>
      </c>
      <c r="D21" s="57">
        <v>40755</v>
      </c>
      <c r="E21" s="277">
        <v>12.0959</v>
      </c>
      <c r="F21" s="57">
        <v>41800</v>
      </c>
      <c r="G21" s="267">
        <v>7.2514758778257988</v>
      </c>
      <c r="H21" s="267">
        <v>23.073401029690068</v>
      </c>
      <c r="I21" s="637">
        <v>42494.929199999999</v>
      </c>
      <c r="J21" s="611">
        <f>Table_USStocks.accdb_1[[#This Row],[number]]*Table_USStocks.accdb_1[[#This Row],[NAV]]</f>
        <v>226667.73119800002</v>
      </c>
      <c r="K21" s="290">
        <f>Table_USStocks.accdb_1[[#This Row],[MKT Value]]/$G$27</f>
        <v>8.0691766215748945E-2</v>
      </c>
    </row>
    <row r="22" spans="1:16">
      <c r="A22" s="262"/>
      <c r="B22" s="21"/>
      <c r="C22" s="630"/>
      <c r="D22" s="262"/>
      <c r="E22" s="630"/>
      <c r="F22" s="262"/>
      <c r="G22" s="270"/>
      <c r="H22" s="270"/>
      <c r="I22" s="638">
        <f>SUBTOTAL(109,Table_USStocks.accdb_1[Profit])</f>
        <v>748449.98369999998</v>
      </c>
      <c r="J22" s="639">
        <f>SUBTOTAL(109,Table_USStocks.accdb_1[MKT Value])</f>
        <v>1284263.3100774849</v>
      </c>
      <c r="N22" s="635"/>
    </row>
    <row r="23" spans="1:16">
      <c r="A23" s="21"/>
      <c r="B23" s="21"/>
      <c r="C23" s="447"/>
      <c r="D23" s="262"/>
      <c r="E23" s="447"/>
      <c r="F23" s="262"/>
      <c r="G23" s="270"/>
      <c r="H23" s="270"/>
      <c r="I23" s="447"/>
      <c r="J23" s="76"/>
      <c r="K23" s="290"/>
      <c r="P23" s="634"/>
    </row>
    <row r="24" spans="1:16">
      <c r="A24" s="21"/>
      <c r="B24" s="21"/>
      <c r="C24" s="447"/>
      <c r="D24" s="262"/>
      <c r="E24" s="447"/>
      <c r="F24" s="262"/>
      <c r="G24" s="270"/>
      <c r="H24" s="270"/>
      <c r="I24" s="447"/>
      <c r="J24" s="76"/>
      <c r="K24" s="290"/>
    </row>
    <row r="25" spans="1:16" ht="13.5" thickBot="1">
      <c r="B25" s="278"/>
      <c r="C25" s="13"/>
      <c r="D25" s="57">
        <v>37803</v>
      </c>
      <c r="F25" s="285">
        <f ca="1">NOW()</f>
        <v>41831.902156597222</v>
      </c>
      <c r="J25" s="76"/>
      <c r="K25" s="290"/>
    </row>
    <row r="26" spans="1:16" ht="13.5" thickBot="1">
      <c r="A26" s="279" t="s">
        <v>617</v>
      </c>
      <c r="B26" s="280" t="e">
        <f>G26/(SUMPRODUCT(#REF!,#REF!)+SUMPRODUCT(#REF!,#REF!))</f>
        <v>#REF!</v>
      </c>
      <c r="C26" s="281"/>
      <c r="D26" s="282" t="s">
        <v>803</v>
      </c>
      <c r="E26" s="283">
        <f ca="1">365/(F25-D25)*LN(G27/(SUMPRODUCT(Table_USStocks.accdb[number],Table_USStocks.accdb[buyprice])+SUMPRODUCT(Table_USStocks.accdb_1[number],Table_USStocks.accdb_1[buyprice])))</f>
        <v>9.9309641350816311E-2</v>
      </c>
      <c r="G26" s="284">
        <f>I22+I13</f>
        <v>1870432.1336999999</v>
      </c>
      <c r="H26" s="283">
        <f>LN(G27/(SUMPRODUCT(Table_USStocks.accdb[number],Table_USStocks.accdb[buyprice])+SUMPRODUCT(Table_USStocks.accdb_1[number],Table_USStocks.accdb_1[buyprice])))</f>
        <v>1.0961885704361656</v>
      </c>
      <c r="J26" s="76"/>
      <c r="K26" s="290"/>
    </row>
    <row r="27" spans="1:16" ht="20.25">
      <c r="C27" s="13"/>
      <c r="G27" s="284">
        <f>SUMPRODUCT(Table_USStocks.accdb[number],Table_USStocks.accdb[closeprice])+SUMPRODUCT(Table_USStocks.accdb_1[number],Table_USStocks.accdb_1[NAV])</f>
        <v>2809056.5100774849</v>
      </c>
      <c r="J27" s="76"/>
      <c r="K27" s="57"/>
      <c r="M27" s="643"/>
    </row>
    <row r="28" spans="1:16">
      <c r="K28" s="533"/>
    </row>
    <row r="31" spans="1:16">
      <c r="G31" s="76"/>
    </row>
    <row r="32" spans="1:16" ht="13.5" thickBot="1"/>
    <row r="33" spans="2:12">
      <c r="B33" s="325" t="s">
        <v>821</v>
      </c>
      <c r="C33" s="326"/>
      <c r="D33" s="326"/>
      <c r="E33" s="326"/>
      <c r="F33" s="326"/>
      <c r="G33" s="327"/>
      <c r="I33" s="442"/>
    </row>
    <row r="34" spans="2:12">
      <c r="B34" s="328" t="s">
        <v>816</v>
      </c>
      <c r="C34" s="329"/>
      <c r="D34" s="329"/>
      <c r="E34" s="329"/>
      <c r="F34" s="330" t="s">
        <v>822</v>
      </c>
      <c r="G34" s="331"/>
      <c r="I34" s="443"/>
    </row>
    <row r="35" spans="2:12">
      <c r="B35" s="328" t="s">
        <v>817</v>
      </c>
      <c r="C35" s="329"/>
      <c r="D35" s="329"/>
      <c r="E35" s="329"/>
      <c r="F35" s="330" t="s">
        <v>823</v>
      </c>
      <c r="G35" s="331"/>
    </row>
    <row r="36" spans="2:12">
      <c r="B36" s="328" t="s">
        <v>818</v>
      </c>
      <c r="C36" s="329"/>
      <c r="D36" s="329"/>
      <c r="E36" s="329"/>
      <c r="F36" s="332" t="s">
        <v>824</v>
      </c>
      <c r="G36" s="331"/>
    </row>
    <row r="37" spans="2:12">
      <c r="B37" s="328" t="s">
        <v>819</v>
      </c>
      <c r="C37" s="329"/>
      <c r="D37" s="329"/>
      <c r="E37" s="329"/>
      <c r="F37" s="329"/>
      <c r="G37" s="331"/>
    </row>
    <row r="38" spans="2:12">
      <c r="B38" s="328" t="s">
        <v>820</v>
      </c>
      <c r="C38" s="329"/>
      <c r="D38" s="329"/>
      <c r="E38" s="329"/>
      <c r="F38" s="329"/>
      <c r="G38" s="331"/>
    </row>
    <row r="39" spans="2:12" ht="13.5" thickBot="1">
      <c r="B39" s="333" t="s">
        <v>1005</v>
      </c>
      <c r="C39" s="334" t="s">
        <v>1006</v>
      </c>
      <c r="D39" s="334"/>
      <c r="E39" s="334"/>
      <c r="F39" s="334"/>
      <c r="G39" s="335"/>
      <c r="J39" s="443"/>
      <c r="K39" s="444"/>
    </row>
    <row r="40" spans="2:12">
      <c r="J40" s="446"/>
      <c r="K40" s="445"/>
    </row>
    <row r="48" spans="2:12">
      <c r="L48" s="286"/>
    </row>
    <row r="51" spans="12:12">
      <c r="L51" s="444"/>
    </row>
    <row r="52" spans="12:12">
      <c r="L52" s="444"/>
    </row>
  </sheetData>
  <conditionalFormatting sqref="E26">
    <cfRule type="cellIs" dxfId="339" priority="8" stopIfTrue="1" operator="lessThan">
      <formula>0.1</formula>
    </cfRule>
  </conditionalFormatting>
  <conditionalFormatting sqref="J19:J27 J2:J14">
    <cfRule type="cellIs" dxfId="338" priority="7" operator="greaterThan">
      <formula>0.1</formula>
    </cfRule>
  </conditionalFormatting>
  <conditionalFormatting sqref="I18:I22 I2:I13">
    <cfRule type="cellIs" dxfId="337" priority="5" operator="lessThan">
      <formula>0</formula>
    </cfRule>
  </conditionalFormatting>
  <conditionalFormatting sqref="H26">
    <cfRule type="cellIs" dxfId="336" priority="3" stopIfTrue="1" operator="lessThan">
      <formula>0.1</formula>
    </cfRule>
  </conditionalFormatting>
  <conditionalFormatting sqref="J18">
    <cfRule type="cellIs" dxfId="335" priority="2" operator="greaterThan">
      <formula>0.1</formula>
    </cfRule>
  </conditionalFormatting>
  <hyperlinks>
    <hyperlink ref="F36" r:id="rId1" display="mailto:service@hdfclife.com"/>
  </hyperlinks>
  <pageMargins left="0.7" right="0.7" top="0.75" bottom="0.75" header="0.3" footer="0.3"/>
  <pageSetup orientation="landscape"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41"/>
  <sheetViews>
    <sheetView topLeftCell="A78" zoomScale="90" zoomScaleNormal="90" workbookViewId="0">
      <selection activeCell="F90" sqref="F90"/>
    </sheetView>
  </sheetViews>
  <sheetFormatPr defaultRowHeight="12.75"/>
  <cols>
    <col min="1" max="1" width="20.140625" bestFit="1" customWidth="1"/>
    <col min="2" max="2" width="14.85546875" customWidth="1"/>
    <col min="3" max="3" width="11.42578125" customWidth="1"/>
    <col min="4" max="4" width="10.85546875" customWidth="1"/>
    <col min="5" max="5" width="11.5703125" customWidth="1"/>
    <col min="6" max="6" width="11" customWidth="1"/>
    <col min="7" max="7" width="10.42578125" customWidth="1"/>
    <col min="8" max="8" width="9" style="362" customWidth="1"/>
    <col min="9" max="9" width="14" customWidth="1"/>
    <col min="10" max="10" width="7.42578125" customWidth="1"/>
    <col min="11" max="11" width="16.140625" customWidth="1"/>
    <col min="12" max="12" width="11.85546875" customWidth="1"/>
    <col min="13" max="13" width="17.42578125" style="26" customWidth="1"/>
    <col min="14" max="14" width="16" style="434" customWidth="1"/>
    <col min="15" max="15" width="11.5703125" customWidth="1"/>
    <col min="16" max="16" width="11.28515625" customWidth="1"/>
    <col min="17" max="17" width="11.140625" customWidth="1"/>
    <col min="18" max="18" width="14.5703125" customWidth="1"/>
    <col min="19" max="19" width="8" customWidth="1"/>
    <col min="20" max="20" width="12.42578125" customWidth="1"/>
    <col min="21" max="21" width="22.42578125" customWidth="1"/>
    <col min="22" max="22" width="9.5703125" customWidth="1"/>
    <col min="23" max="23" width="8" customWidth="1"/>
    <col min="24" max="24" width="12.42578125" customWidth="1"/>
    <col min="25" max="25" width="8" customWidth="1"/>
    <col min="26" max="26" width="12.42578125" customWidth="1"/>
    <col min="27" max="27" width="12.85546875" customWidth="1"/>
    <col min="28" max="28" width="15.42578125" customWidth="1"/>
  </cols>
  <sheetData>
    <row r="1" spans="1:18" s="263" customFormat="1">
      <c r="A1" s="413" t="s">
        <v>567</v>
      </c>
      <c r="B1" s="413" t="s">
        <v>752</v>
      </c>
      <c r="C1" s="413" t="s">
        <v>1027</v>
      </c>
      <c r="D1" s="414" t="s">
        <v>1028</v>
      </c>
      <c r="E1" s="413" t="s">
        <v>754</v>
      </c>
      <c r="F1" s="414" t="s">
        <v>278</v>
      </c>
      <c r="G1" s="415" t="s">
        <v>751</v>
      </c>
      <c r="H1" s="416" t="s">
        <v>322</v>
      </c>
      <c r="I1" s="388" t="s">
        <v>292</v>
      </c>
      <c r="J1" s="413" t="s">
        <v>1029</v>
      </c>
      <c r="K1" s="413" t="s">
        <v>1030</v>
      </c>
      <c r="L1" s="417" t="s">
        <v>797</v>
      </c>
      <c r="M1" s="420" t="s">
        <v>371</v>
      </c>
      <c r="N1" s="433" t="s">
        <v>1169</v>
      </c>
      <c r="O1" s="343"/>
      <c r="P1" s="343"/>
      <c r="R1" s="343"/>
    </row>
    <row r="2" spans="1:18">
      <c r="A2" s="350" t="s">
        <v>1056</v>
      </c>
      <c r="B2" s="351">
        <v>40820</v>
      </c>
      <c r="C2" s="352">
        <v>6400</v>
      </c>
      <c r="D2" s="351">
        <v>40808</v>
      </c>
      <c r="E2" s="352">
        <v>4017.4</v>
      </c>
      <c r="F2" s="352">
        <v>40</v>
      </c>
      <c r="G2" s="353">
        <v>64</v>
      </c>
      <c r="H2" s="359">
        <v>2382.6</v>
      </c>
      <c r="I2" s="354">
        <v>17.399999999999999</v>
      </c>
      <c r="J2" s="350" t="s">
        <v>693</v>
      </c>
      <c r="K2" s="350" t="s">
        <v>865</v>
      </c>
      <c r="L2" s="355">
        <v>100</v>
      </c>
      <c r="M2" s="421"/>
      <c r="N2" s="433" t="s">
        <v>1171</v>
      </c>
      <c r="O2" s="57"/>
      <c r="P2" s="57"/>
      <c r="R2" s="57"/>
    </row>
    <row r="3" spans="1:18">
      <c r="A3" s="350" t="s">
        <v>1057</v>
      </c>
      <c r="B3" s="351">
        <v>40546</v>
      </c>
      <c r="C3" s="352">
        <v>3325</v>
      </c>
      <c r="D3" s="351">
        <v>40092</v>
      </c>
      <c r="E3" s="352">
        <v>1889.85</v>
      </c>
      <c r="F3" s="352">
        <v>188.19</v>
      </c>
      <c r="G3" s="353">
        <v>332.5</v>
      </c>
      <c r="H3" s="359">
        <v>1435.15</v>
      </c>
      <c r="I3" s="354">
        <v>7.95</v>
      </c>
      <c r="J3" s="350" t="s">
        <v>401</v>
      </c>
      <c r="K3" s="350"/>
      <c r="L3" s="355">
        <v>10</v>
      </c>
      <c r="M3" s="421"/>
      <c r="N3" s="433" t="s">
        <v>1171</v>
      </c>
      <c r="O3" s="57"/>
      <c r="P3" s="57"/>
      <c r="R3" s="57"/>
    </row>
    <row r="4" spans="1:18">
      <c r="A4" s="350" t="s">
        <v>1058</v>
      </c>
      <c r="B4" s="351">
        <v>40583</v>
      </c>
      <c r="C4" s="352">
        <v>5340</v>
      </c>
      <c r="D4" s="351">
        <v>40092</v>
      </c>
      <c r="E4" s="352">
        <v>2830.8</v>
      </c>
      <c r="F4" s="352">
        <v>188.19</v>
      </c>
      <c r="G4" s="353">
        <v>356</v>
      </c>
      <c r="H4" s="359">
        <v>2509.1999999999998</v>
      </c>
      <c r="I4" s="368">
        <v>7.95</v>
      </c>
      <c r="J4" s="350" t="s">
        <v>401</v>
      </c>
      <c r="K4" s="350"/>
      <c r="L4" s="355">
        <v>15</v>
      </c>
      <c r="M4" s="421"/>
      <c r="N4" s="433" t="s">
        <v>1171</v>
      </c>
      <c r="O4" s="57"/>
      <c r="P4" s="57"/>
      <c r="R4" s="57"/>
    </row>
    <row r="5" spans="1:18">
      <c r="A5" s="350" t="s">
        <v>1059</v>
      </c>
      <c r="B5" s="351">
        <v>40891</v>
      </c>
      <c r="C5" s="352">
        <v>610</v>
      </c>
      <c r="D5" s="351">
        <v>40878</v>
      </c>
      <c r="E5" s="352">
        <v>117.4</v>
      </c>
      <c r="F5" s="352">
        <v>1</v>
      </c>
      <c r="G5" s="353">
        <v>6.1</v>
      </c>
      <c r="H5" s="359">
        <v>492.6</v>
      </c>
      <c r="I5" s="354">
        <v>17.399999999999999</v>
      </c>
      <c r="J5" s="350" t="s">
        <v>51</v>
      </c>
      <c r="K5" s="350" t="s">
        <v>943</v>
      </c>
      <c r="L5" s="355">
        <v>100</v>
      </c>
      <c r="M5" s="421"/>
      <c r="N5" s="433" t="s">
        <v>1171</v>
      </c>
      <c r="O5" s="57"/>
      <c r="P5" s="57"/>
      <c r="R5" s="57"/>
    </row>
    <row r="6" spans="1:18">
      <c r="A6" s="350" t="s">
        <v>1059</v>
      </c>
      <c r="B6" s="351">
        <v>40868</v>
      </c>
      <c r="C6" s="352">
        <v>570</v>
      </c>
      <c r="D6" s="351">
        <v>40843</v>
      </c>
      <c r="E6" s="352">
        <v>107.4</v>
      </c>
      <c r="F6" s="352">
        <v>0.9</v>
      </c>
      <c r="G6" s="353">
        <v>5.7</v>
      </c>
      <c r="H6" s="359">
        <v>462.6</v>
      </c>
      <c r="I6" s="368">
        <v>17.399999999999999</v>
      </c>
      <c r="J6" s="350" t="s">
        <v>51</v>
      </c>
      <c r="K6" s="350" t="s">
        <v>895</v>
      </c>
      <c r="L6" s="355">
        <v>100</v>
      </c>
      <c r="M6" s="421"/>
      <c r="N6" s="433" t="s">
        <v>1171</v>
      </c>
      <c r="O6" s="57"/>
      <c r="P6" s="57"/>
      <c r="R6" s="57"/>
    </row>
    <row r="7" spans="1:18" ht="25.5">
      <c r="A7" s="392" t="s">
        <v>1060</v>
      </c>
      <c r="B7" s="393">
        <v>40620</v>
      </c>
      <c r="C7" s="394">
        <v>138</v>
      </c>
      <c r="D7" s="393">
        <v>40504</v>
      </c>
      <c r="E7" s="394">
        <v>34.11</v>
      </c>
      <c r="F7" s="394">
        <v>0.05</v>
      </c>
      <c r="G7" s="395">
        <v>0.46</v>
      </c>
      <c r="H7" s="396">
        <v>103.89</v>
      </c>
      <c r="I7" s="400">
        <v>20.399999999999999</v>
      </c>
      <c r="J7" s="392" t="s">
        <v>51</v>
      </c>
      <c r="K7" s="392" t="s">
        <v>50</v>
      </c>
      <c r="L7" s="398">
        <v>300</v>
      </c>
      <c r="M7" s="422" t="s">
        <v>1147</v>
      </c>
      <c r="N7" s="433" t="s">
        <v>1174</v>
      </c>
      <c r="O7" s="57"/>
      <c r="P7" s="57"/>
      <c r="R7" s="57"/>
    </row>
    <row r="8" spans="1:18" ht="25.5">
      <c r="A8" s="392" t="s">
        <v>1060</v>
      </c>
      <c r="B8" s="393">
        <v>40712</v>
      </c>
      <c r="C8" s="394">
        <v>135</v>
      </c>
      <c r="D8" s="393">
        <v>40623</v>
      </c>
      <c r="E8" s="394">
        <v>26.4</v>
      </c>
      <c r="F8" s="394">
        <v>0.02</v>
      </c>
      <c r="G8" s="395">
        <v>0.45</v>
      </c>
      <c r="H8" s="396">
        <v>108.6</v>
      </c>
      <c r="I8" s="397">
        <v>20.399999999999999</v>
      </c>
      <c r="J8" s="392" t="s">
        <v>51</v>
      </c>
      <c r="K8" s="392" t="s">
        <v>762</v>
      </c>
      <c r="L8" s="398">
        <v>300</v>
      </c>
      <c r="M8" s="422" t="s">
        <v>1147</v>
      </c>
      <c r="N8" s="433" t="s">
        <v>1173</v>
      </c>
      <c r="O8" s="57"/>
      <c r="P8" s="57"/>
      <c r="R8" s="57"/>
    </row>
    <row r="9" spans="1:18">
      <c r="A9" s="350" t="s">
        <v>1061</v>
      </c>
      <c r="B9" s="351">
        <v>40907</v>
      </c>
      <c r="C9" s="352">
        <v>87.5</v>
      </c>
      <c r="D9" s="351">
        <v>40204</v>
      </c>
      <c r="E9" s="352">
        <v>4382.95</v>
      </c>
      <c r="F9" s="352">
        <v>12.5</v>
      </c>
      <c r="G9" s="353">
        <v>0.25</v>
      </c>
      <c r="H9" s="359">
        <v>-4295.45</v>
      </c>
      <c r="I9" s="354">
        <v>7.95</v>
      </c>
      <c r="J9" s="350" t="s">
        <v>401</v>
      </c>
      <c r="K9" s="350" t="s">
        <v>866</v>
      </c>
      <c r="L9" s="355">
        <v>350</v>
      </c>
      <c r="M9" s="421"/>
      <c r="N9" s="433">
        <v>-4307</v>
      </c>
      <c r="O9" s="57"/>
      <c r="P9" s="57"/>
      <c r="R9" s="57"/>
    </row>
    <row r="10" spans="1:18">
      <c r="A10" s="350" t="s">
        <v>1062</v>
      </c>
      <c r="B10" s="351">
        <v>40864</v>
      </c>
      <c r="C10" s="352">
        <v>140</v>
      </c>
      <c r="D10" s="351">
        <v>40813</v>
      </c>
      <c r="E10" s="352">
        <v>218.9</v>
      </c>
      <c r="F10" s="352">
        <v>1</v>
      </c>
      <c r="G10" s="353">
        <v>0.7</v>
      </c>
      <c r="H10" s="359">
        <v>-78.900000000000006</v>
      </c>
      <c r="I10" s="354">
        <v>18.899999999999999</v>
      </c>
      <c r="J10" s="350" t="s">
        <v>51</v>
      </c>
      <c r="K10" s="350" t="s">
        <v>892</v>
      </c>
      <c r="L10" s="355">
        <v>200</v>
      </c>
      <c r="M10" s="421"/>
      <c r="N10" s="433" t="s">
        <v>1171</v>
      </c>
      <c r="O10" s="57"/>
      <c r="P10" s="57"/>
      <c r="R10" s="57"/>
    </row>
    <row r="11" spans="1:18">
      <c r="A11" s="350" t="s">
        <v>1063</v>
      </c>
      <c r="B11" s="351">
        <v>40884</v>
      </c>
      <c r="C11" s="352">
        <v>1250</v>
      </c>
      <c r="D11" s="351">
        <v>40870</v>
      </c>
      <c r="E11" s="352">
        <v>780.9</v>
      </c>
      <c r="F11" s="352">
        <v>0.75</v>
      </c>
      <c r="G11" s="353">
        <v>1.25</v>
      </c>
      <c r="H11" s="359">
        <v>469.1</v>
      </c>
      <c r="I11" s="391">
        <v>30.9</v>
      </c>
      <c r="J11" s="350" t="s">
        <v>748</v>
      </c>
      <c r="K11" s="350" t="s">
        <v>934</v>
      </c>
      <c r="L11" s="355">
        <v>1000</v>
      </c>
      <c r="M11" s="421"/>
      <c r="N11" s="433" t="s">
        <v>1171</v>
      </c>
      <c r="O11" s="57"/>
      <c r="P11" s="57"/>
      <c r="R11" s="57"/>
    </row>
    <row r="12" spans="1:18">
      <c r="A12" s="350" t="s">
        <v>1062</v>
      </c>
      <c r="B12" s="351">
        <v>40890</v>
      </c>
      <c r="C12" s="352">
        <v>2000</v>
      </c>
      <c r="D12" s="351">
        <v>40809</v>
      </c>
      <c r="E12" s="352">
        <v>2617.9499999999998</v>
      </c>
      <c r="F12" s="352">
        <v>13.05</v>
      </c>
      <c r="G12" s="353">
        <v>10</v>
      </c>
      <c r="H12" s="359">
        <v>-617.95000000000005</v>
      </c>
      <c r="I12" s="354">
        <v>7.95</v>
      </c>
      <c r="J12" s="350" t="s">
        <v>401</v>
      </c>
      <c r="K12" s="350" t="s">
        <v>329</v>
      </c>
      <c r="L12" s="355">
        <v>200</v>
      </c>
      <c r="N12" s="433" t="s">
        <v>1171</v>
      </c>
      <c r="O12" s="57"/>
      <c r="P12" s="57"/>
      <c r="R12" s="57"/>
    </row>
    <row r="13" spans="1:18">
      <c r="A13" s="350" t="s">
        <v>1062</v>
      </c>
      <c r="B13" s="351">
        <v>40890</v>
      </c>
      <c r="C13" s="352">
        <v>1100</v>
      </c>
      <c r="D13" s="351">
        <v>40878</v>
      </c>
      <c r="E13" s="352">
        <v>29.45</v>
      </c>
      <c r="F13" s="352">
        <v>0</v>
      </c>
      <c r="G13" s="353">
        <v>5.5</v>
      </c>
      <c r="H13" s="359">
        <v>1070.55</v>
      </c>
      <c r="I13" s="356">
        <v>29.45</v>
      </c>
      <c r="J13" s="350" t="s">
        <v>888</v>
      </c>
      <c r="K13" s="350" t="s">
        <v>945</v>
      </c>
      <c r="L13" s="355">
        <v>200</v>
      </c>
      <c r="N13" s="433" t="s">
        <v>1171</v>
      </c>
      <c r="O13" s="57"/>
      <c r="P13" s="57"/>
      <c r="R13" s="57"/>
    </row>
    <row r="14" spans="1:18">
      <c r="A14" s="350" t="s">
        <v>1064</v>
      </c>
      <c r="B14" s="351">
        <v>40891</v>
      </c>
      <c r="C14" s="352">
        <v>550</v>
      </c>
      <c r="D14" s="351">
        <v>40805</v>
      </c>
      <c r="E14" s="352">
        <v>118.9</v>
      </c>
      <c r="F14" s="352">
        <v>0.5</v>
      </c>
      <c r="G14" s="353">
        <v>2.75</v>
      </c>
      <c r="H14" s="359">
        <v>431.1</v>
      </c>
      <c r="I14" s="356">
        <v>18.899999999999999</v>
      </c>
      <c r="J14" s="350" t="s">
        <v>51</v>
      </c>
      <c r="K14" s="350" t="s">
        <v>859</v>
      </c>
      <c r="L14" s="355">
        <v>200</v>
      </c>
      <c r="M14" s="421"/>
      <c r="N14" s="433" t="s">
        <v>1171</v>
      </c>
      <c r="O14" s="57"/>
      <c r="P14" s="57"/>
      <c r="R14" s="57"/>
    </row>
    <row r="15" spans="1:18">
      <c r="A15" t="s">
        <v>1065</v>
      </c>
      <c r="B15" s="57">
        <v>40712</v>
      </c>
      <c r="C15" s="320">
        <v>620</v>
      </c>
      <c r="D15" s="57">
        <v>40654</v>
      </c>
      <c r="E15" s="320">
        <v>29.45</v>
      </c>
      <c r="F15" s="320">
        <v>0</v>
      </c>
      <c r="G15" s="267">
        <v>3.1</v>
      </c>
      <c r="H15" s="358">
        <v>590.54999999999995</v>
      </c>
      <c r="I15" s="237">
        <v>29.45</v>
      </c>
      <c r="J15" t="s">
        <v>888</v>
      </c>
      <c r="K15" t="s">
        <v>742</v>
      </c>
      <c r="L15" s="289">
        <v>200</v>
      </c>
      <c r="N15" s="433" t="s">
        <v>1176</v>
      </c>
      <c r="O15" s="57"/>
      <c r="P15" s="57"/>
      <c r="R15" s="57"/>
    </row>
    <row r="16" spans="1:18" ht="25.5">
      <c r="A16" s="392" t="s">
        <v>1052</v>
      </c>
      <c r="B16" s="393">
        <v>40620</v>
      </c>
      <c r="C16" s="394">
        <v>225</v>
      </c>
      <c r="D16" s="393">
        <v>40548</v>
      </c>
      <c r="E16" s="394">
        <v>14.7</v>
      </c>
      <c r="F16" s="394">
        <v>0</v>
      </c>
      <c r="G16" s="395">
        <v>0.25</v>
      </c>
      <c r="H16" s="396">
        <v>210.3</v>
      </c>
      <c r="I16" s="401">
        <v>14.7</v>
      </c>
      <c r="J16" s="392" t="s">
        <v>887</v>
      </c>
      <c r="K16" s="392" t="s">
        <v>54</v>
      </c>
      <c r="L16" s="398">
        <v>900</v>
      </c>
      <c r="M16" s="422" t="s">
        <v>1148</v>
      </c>
      <c r="N16" s="433" t="s">
        <v>1175</v>
      </c>
      <c r="O16" s="57"/>
      <c r="P16" s="57"/>
      <c r="R16" s="57"/>
    </row>
    <row r="17" spans="1:18">
      <c r="A17" s="276" t="s">
        <v>1066</v>
      </c>
      <c r="B17" s="384">
        <v>40664</v>
      </c>
      <c r="C17" s="385">
        <v>2170</v>
      </c>
      <c r="D17" s="384">
        <v>40654</v>
      </c>
      <c r="E17" s="385">
        <v>33.200000000000003</v>
      </c>
      <c r="F17" s="385">
        <v>0</v>
      </c>
      <c r="G17" s="386">
        <v>3.1</v>
      </c>
      <c r="H17" s="387">
        <v>2136.8000000000002</v>
      </c>
      <c r="I17" s="388">
        <v>33.200000000000003</v>
      </c>
      <c r="J17" s="276" t="s">
        <v>888</v>
      </c>
      <c r="K17" s="276" t="s">
        <v>742</v>
      </c>
      <c r="L17" s="389">
        <v>700</v>
      </c>
      <c r="M17" s="423" t="s">
        <v>1163</v>
      </c>
      <c r="N17" s="433" t="s">
        <v>1171</v>
      </c>
      <c r="O17" s="57"/>
      <c r="P17" s="57"/>
      <c r="R17" s="57"/>
    </row>
    <row r="18" spans="1:18">
      <c r="A18" s="276" t="s">
        <v>1066</v>
      </c>
      <c r="B18" s="384">
        <v>40664</v>
      </c>
      <c r="C18" s="385">
        <v>700</v>
      </c>
      <c r="D18" s="384">
        <v>40319</v>
      </c>
      <c r="E18" s="385">
        <v>1757.95</v>
      </c>
      <c r="F18" s="385">
        <v>2.5</v>
      </c>
      <c r="G18" s="386">
        <v>1</v>
      </c>
      <c r="H18" s="387">
        <v>-1057.95</v>
      </c>
      <c r="I18" s="388">
        <v>7.95</v>
      </c>
      <c r="J18" s="276" t="s">
        <v>401</v>
      </c>
      <c r="K18" s="276"/>
      <c r="L18" s="389">
        <v>700</v>
      </c>
      <c r="M18" s="424"/>
      <c r="N18" s="433" t="s">
        <v>1171</v>
      </c>
      <c r="O18" s="57"/>
      <c r="P18" s="57"/>
      <c r="R18" s="57"/>
    </row>
    <row r="19" spans="1:18">
      <c r="A19" s="350" t="s">
        <v>1067</v>
      </c>
      <c r="B19" s="351">
        <v>40838</v>
      </c>
      <c r="C19" s="352">
        <v>98</v>
      </c>
      <c r="D19" s="351">
        <v>40822</v>
      </c>
      <c r="E19" s="352">
        <v>13.2</v>
      </c>
      <c r="F19" s="352">
        <v>0</v>
      </c>
      <c r="G19" s="353">
        <v>0.14000000000000001</v>
      </c>
      <c r="H19" s="359">
        <v>84.8</v>
      </c>
      <c r="I19" s="356">
        <v>13.2</v>
      </c>
      <c r="J19" s="350" t="s">
        <v>887</v>
      </c>
      <c r="K19" s="350" t="s">
        <v>881</v>
      </c>
      <c r="L19" s="355">
        <v>700</v>
      </c>
      <c r="M19" s="421"/>
      <c r="N19" s="433" t="s">
        <v>1171</v>
      </c>
      <c r="O19" s="57"/>
      <c r="P19" s="57"/>
      <c r="R19" s="57"/>
    </row>
    <row r="20" spans="1:18">
      <c r="A20" s="350" t="s">
        <v>1067</v>
      </c>
      <c r="B20" s="351">
        <v>40890</v>
      </c>
      <c r="C20" s="352">
        <v>945</v>
      </c>
      <c r="D20" s="351">
        <v>40877</v>
      </c>
      <c r="E20" s="352">
        <v>1006.4</v>
      </c>
      <c r="F20" s="352">
        <v>1.4</v>
      </c>
      <c r="G20" s="353">
        <v>1.35</v>
      </c>
      <c r="H20" s="359">
        <v>-61.4</v>
      </c>
      <c r="I20" s="391">
        <v>26.4</v>
      </c>
      <c r="J20" s="350" t="s">
        <v>51</v>
      </c>
      <c r="K20" s="350" t="s">
        <v>941</v>
      </c>
      <c r="L20" s="355">
        <v>700</v>
      </c>
      <c r="M20" s="421"/>
      <c r="N20" s="433" t="s">
        <v>1171</v>
      </c>
      <c r="O20" s="57"/>
      <c r="P20" s="57"/>
      <c r="R20" s="57"/>
    </row>
    <row r="21" spans="1:18">
      <c r="A21" s="350" t="s">
        <v>1067</v>
      </c>
      <c r="B21" s="351">
        <v>40869</v>
      </c>
      <c r="C21" s="352">
        <v>658</v>
      </c>
      <c r="D21" s="351">
        <v>40843</v>
      </c>
      <c r="E21" s="352">
        <v>166.4</v>
      </c>
      <c r="F21" s="352">
        <v>0.2</v>
      </c>
      <c r="G21" s="353">
        <v>0.94</v>
      </c>
      <c r="H21" s="359">
        <v>491.6</v>
      </c>
      <c r="I21" s="391">
        <v>26.4</v>
      </c>
      <c r="J21" s="350" t="s">
        <v>51</v>
      </c>
      <c r="K21" s="350" t="s">
        <v>896</v>
      </c>
      <c r="L21" s="355">
        <v>700</v>
      </c>
      <c r="M21" s="421"/>
      <c r="N21" s="433" t="s">
        <v>1171</v>
      </c>
      <c r="O21" s="57"/>
      <c r="P21" s="57"/>
      <c r="R21" s="57"/>
    </row>
    <row r="22" spans="1:18">
      <c r="A22" s="350" t="s">
        <v>1068</v>
      </c>
      <c r="B22" s="351">
        <v>40820</v>
      </c>
      <c r="C22" s="352">
        <v>5</v>
      </c>
      <c r="D22" s="351">
        <v>40793</v>
      </c>
      <c r="E22" s="352">
        <v>545.45000000000005</v>
      </c>
      <c r="F22" s="352">
        <v>0.1</v>
      </c>
      <c r="G22" s="353">
        <v>0</v>
      </c>
      <c r="H22" s="359">
        <v>-540.45000000000005</v>
      </c>
      <c r="I22" s="354">
        <v>45.45</v>
      </c>
      <c r="J22" s="350" t="s">
        <v>889</v>
      </c>
      <c r="K22" s="350" t="s">
        <v>843</v>
      </c>
      <c r="L22" s="355">
        <v>5000</v>
      </c>
      <c r="M22" s="421"/>
      <c r="N22" s="433" t="s">
        <v>1171</v>
      </c>
      <c r="O22" s="57"/>
      <c r="P22" s="57"/>
      <c r="R22" s="57"/>
    </row>
    <row r="23" spans="1:18">
      <c r="A23" s="350" t="s">
        <v>1069</v>
      </c>
      <c r="B23" s="351">
        <v>40857</v>
      </c>
      <c r="C23" s="352">
        <v>550</v>
      </c>
      <c r="D23" s="351">
        <v>40829</v>
      </c>
      <c r="E23" s="352">
        <v>423.4</v>
      </c>
      <c r="F23" s="352">
        <v>0.8</v>
      </c>
      <c r="G23" s="353">
        <v>1.1000000000000001</v>
      </c>
      <c r="H23" s="359">
        <v>126.6</v>
      </c>
      <c r="I23" s="402">
        <v>23.4</v>
      </c>
      <c r="J23" s="350" t="s">
        <v>51</v>
      </c>
      <c r="K23" s="350" t="s">
        <v>886</v>
      </c>
      <c r="L23" s="355">
        <v>500</v>
      </c>
      <c r="M23" s="421"/>
      <c r="N23" s="433" t="s">
        <v>1171</v>
      </c>
      <c r="O23" s="57"/>
      <c r="P23" s="57"/>
      <c r="R23" s="57"/>
    </row>
    <row r="24" spans="1:18">
      <c r="A24" s="350" t="s">
        <v>1070</v>
      </c>
      <c r="B24" s="351">
        <v>40648</v>
      </c>
      <c r="C24" s="352">
        <v>12000</v>
      </c>
      <c r="D24" s="351">
        <v>40088</v>
      </c>
      <c r="E24" s="352">
        <v>9639.9500000000007</v>
      </c>
      <c r="F24" s="352">
        <v>12.04</v>
      </c>
      <c r="G24" s="353">
        <v>15</v>
      </c>
      <c r="H24" s="359">
        <v>2360.0500000000002</v>
      </c>
      <c r="I24" s="354">
        <v>7.95</v>
      </c>
      <c r="J24" s="350" t="s">
        <v>401</v>
      </c>
      <c r="K24" s="350"/>
      <c r="L24" s="355">
        <v>800</v>
      </c>
      <c r="M24" s="421"/>
      <c r="N24" s="433" t="s">
        <v>1177</v>
      </c>
      <c r="O24" s="57"/>
      <c r="P24" s="57"/>
      <c r="R24" s="57"/>
    </row>
    <row r="25" spans="1:18" ht="25.5">
      <c r="A25" s="392" t="s">
        <v>1071</v>
      </c>
      <c r="B25" s="393">
        <v>40712</v>
      </c>
      <c r="C25" s="394">
        <v>360</v>
      </c>
      <c r="D25" s="393">
        <v>40549</v>
      </c>
      <c r="E25" s="394">
        <v>47.4</v>
      </c>
      <c r="F25" s="394">
        <v>0.02</v>
      </c>
      <c r="G25" s="395">
        <v>0.4</v>
      </c>
      <c r="H25" s="396">
        <v>312.60000000000002</v>
      </c>
      <c r="I25" s="401">
        <v>29.4</v>
      </c>
      <c r="J25" s="392" t="s">
        <v>51</v>
      </c>
      <c r="K25" s="392" t="s">
        <v>764</v>
      </c>
      <c r="L25" s="398">
        <v>900</v>
      </c>
      <c r="M25" s="422" t="s">
        <v>1149</v>
      </c>
      <c r="N25" s="433" t="s">
        <v>1172</v>
      </c>
      <c r="O25" s="57"/>
      <c r="P25" s="57"/>
      <c r="R25" s="57"/>
    </row>
    <row r="26" spans="1:18">
      <c r="A26" s="350" t="s">
        <v>1071</v>
      </c>
      <c r="B26" s="351">
        <v>40802</v>
      </c>
      <c r="C26" s="352">
        <v>2700</v>
      </c>
      <c r="D26" s="351">
        <v>40305</v>
      </c>
      <c r="E26" s="352">
        <v>4957.95</v>
      </c>
      <c r="F26" s="352">
        <v>5.5</v>
      </c>
      <c r="G26" s="353">
        <v>3</v>
      </c>
      <c r="H26" s="359">
        <v>-2257.9499999999998</v>
      </c>
      <c r="I26" s="354">
        <v>7.95</v>
      </c>
      <c r="J26" s="350" t="s">
        <v>401</v>
      </c>
      <c r="K26" s="350"/>
      <c r="L26" s="355">
        <v>900</v>
      </c>
      <c r="M26" s="421"/>
      <c r="N26" s="433" t="s">
        <v>1172</v>
      </c>
      <c r="O26" s="57"/>
      <c r="P26" s="57"/>
      <c r="R26" s="57"/>
    </row>
    <row r="27" spans="1:18">
      <c r="A27" s="350" t="s">
        <v>1071</v>
      </c>
      <c r="B27" s="351">
        <v>40774</v>
      </c>
      <c r="C27" s="352">
        <v>585</v>
      </c>
      <c r="D27" s="351">
        <v>40721</v>
      </c>
      <c r="E27" s="352">
        <v>14.7</v>
      </c>
      <c r="F27" s="352">
        <v>0</v>
      </c>
      <c r="G27" s="353">
        <v>0.65</v>
      </c>
      <c r="H27" s="359">
        <v>570.29999999999995</v>
      </c>
      <c r="I27" s="367">
        <v>14.7</v>
      </c>
      <c r="J27" s="350" t="s">
        <v>887</v>
      </c>
      <c r="K27" s="350" t="s">
        <v>814</v>
      </c>
      <c r="L27" s="355">
        <v>900</v>
      </c>
      <c r="M27" s="421"/>
      <c r="N27" s="433" t="s">
        <v>1171</v>
      </c>
      <c r="O27" s="57"/>
      <c r="P27" s="57"/>
      <c r="R27" s="57"/>
    </row>
    <row r="28" spans="1:18">
      <c r="A28" s="350" t="s">
        <v>1071</v>
      </c>
      <c r="B28" s="351">
        <v>40802</v>
      </c>
      <c r="C28" s="352">
        <v>360</v>
      </c>
      <c r="D28" s="351">
        <v>40784</v>
      </c>
      <c r="E28" s="352">
        <v>34.700000000000003</v>
      </c>
      <c r="F28" s="352">
        <v>0</v>
      </c>
      <c r="G28" s="353">
        <v>0.4</v>
      </c>
      <c r="H28" s="359">
        <v>325.3</v>
      </c>
      <c r="I28" s="418">
        <v>34.700000000000003</v>
      </c>
      <c r="J28" s="350" t="s">
        <v>888</v>
      </c>
      <c r="K28" s="350" t="s">
        <v>852</v>
      </c>
      <c r="L28" s="355">
        <v>900</v>
      </c>
      <c r="M28" s="421"/>
      <c r="N28" s="433" t="s">
        <v>1171</v>
      </c>
      <c r="O28" s="57"/>
      <c r="P28" s="57"/>
      <c r="R28" s="57"/>
    </row>
    <row r="29" spans="1:18">
      <c r="A29" s="350" t="s">
        <v>1072</v>
      </c>
      <c r="B29" s="351">
        <v>40866</v>
      </c>
      <c r="C29" s="352">
        <v>400</v>
      </c>
      <c r="D29" s="351">
        <v>40837</v>
      </c>
      <c r="E29" s="352">
        <v>11.7</v>
      </c>
      <c r="F29" s="352">
        <v>0</v>
      </c>
      <c r="G29" s="353">
        <v>0.8</v>
      </c>
      <c r="H29" s="359">
        <v>388.3</v>
      </c>
      <c r="I29" s="402">
        <v>11.7</v>
      </c>
      <c r="J29" s="350" t="s">
        <v>887</v>
      </c>
      <c r="K29" s="350" t="s">
        <v>877</v>
      </c>
      <c r="L29" s="355">
        <v>500</v>
      </c>
      <c r="M29" s="421"/>
      <c r="N29" s="433" t="s">
        <v>1171</v>
      </c>
      <c r="O29" s="57"/>
      <c r="P29" s="57"/>
      <c r="R29" s="57"/>
    </row>
    <row r="30" spans="1:18">
      <c r="A30" s="350" t="s">
        <v>1072</v>
      </c>
      <c r="B30" s="351">
        <v>40835</v>
      </c>
      <c r="C30" s="352">
        <v>1000</v>
      </c>
      <c r="D30" s="351">
        <v>40786</v>
      </c>
      <c r="E30" s="352">
        <v>1273.4000000000001</v>
      </c>
      <c r="F30" s="352">
        <v>2.5</v>
      </c>
      <c r="G30" s="353">
        <v>2</v>
      </c>
      <c r="H30" s="359">
        <v>-273.39999999999998</v>
      </c>
      <c r="I30" s="390">
        <v>23.4</v>
      </c>
      <c r="J30" s="350" t="s">
        <v>51</v>
      </c>
      <c r="K30" s="350" t="s">
        <v>850</v>
      </c>
      <c r="L30" s="355">
        <v>500</v>
      </c>
      <c r="M30" s="421"/>
      <c r="N30" s="433" t="s">
        <v>1171</v>
      </c>
      <c r="O30" s="57"/>
      <c r="P30" s="57"/>
      <c r="R30" s="57"/>
    </row>
    <row r="31" spans="1:18">
      <c r="A31" s="350" t="s">
        <v>1073</v>
      </c>
      <c r="B31" s="351">
        <v>40838</v>
      </c>
      <c r="C31" s="352">
        <v>160</v>
      </c>
      <c r="D31" s="351">
        <v>40694</v>
      </c>
      <c r="E31" s="352">
        <v>10.95</v>
      </c>
      <c r="F31" s="352">
        <v>0</v>
      </c>
      <c r="G31" s="353">
        <v>0.4</v>
      </c>
      <c r="H31" s="359">
        <v>149.05000000000001</v>
      </c>
      <c r="I31" s="402">
        <v>10.95</v>
      </c>
      <c r="J31" s="350" t="s">
        <v>887</v>
      </c>
      <c r="K31" s="350" t="s">
        <v>878</v>
      </c>
      <c r="L31" s="355">
        <v>400</v>
      </c>
      <c r="M31" s="421"/>
      <c r="N31" s="433" t="s">
        <v>1172</v>
      </c>
      <c r="O31" s="57"/>
      <c r="P31" s="57"/>
      <c r="R31" s="57"/>
    </row>
    <row r="32" spans="1:18">
      <c r="A32" s="350" t="s">
        <v>1074</v>
      </c>
      <c r="B32" s="351">
        <v>40838</v>
      </c>
      <c r="C32" s="352">
        <v>160</v>
      </c>
      <c r="D32" s="351">
        <v>40704</v>
      </c>
      <c r="E32" s="352">
        <v>13.95</v>
      </c>
      <c r="F32" s="352">
        <v>0</v>
      </c>
      <c r="G32" s="353">
        <v>0.2</v>
      </c>
      <c r="H32" s="359">
        <v>146.05000000000001</v>
      </c>
      <c r="I32" s="402">
        <v>13.95</v>
      </c>
      <c r="J32" s="350" t="s">
        <v>887</v>
      </c>
      <c r="K32" s="350" t="s">
        <v>879</v>
      </c>
      <c r="L32" s="355">
        <v>800</v>
      </c>
      <c r="M32" s="421"/>
      <c r="N32" s="433" t="s">
        <v>1178</v>
      </c>
      <c r="O32" s="57"/>
      <c r="P32" s="57"/>
      <c r="R32" s="57"/>
    </row>
    <row r="33" spans="1:18">
      <c r="A33" s="350" t="s">
        <v>1074</v>
      </c>
      <c r="B33" s="351">
        <v>40906</v>
      </c>
      <c r="C33" s="352">
        <v>520</v>
      </c>
      <c r="D33" s="351">
        <v>40199</v>
      </c>
      <c r="E33" s="352">
        <v>4807.95</v>
      </c>
      <c r="F33" s="352">
        <v>6</v>
      </c>
      <c r="G33" s="353">
        <v>0.65</v>
      </c>
      <c r="H33" s="359">
        <v>-4287.95</v>
      </c>
      <c r="I33" s="356">
        <v>7.95</v>
      </c>
      <c r="J33" s="350" t="s">
        <v>401</v>
      </c>
      <c r="K33" s="350" t="s">
        <v>77</v>
      </c>
      <c r="L33" s="355">
        <v>800</v>
      </c>
      <c r="M33" s="421"/>
      <c r="N33" s="433" t="s">
        <v>1178</v>
      </c>
      <c r="O33" s="57"/>
      <c r="P33" s="57"/>
      <c r="R33" s="57"/>
    </row>
    <row r="34" spans="1:18">
      <c r="A34" s="350" t="s">
        <v>1075</v>
      </c>
      <c r="B34" s="351">
        <v>40838</v>
      </c>
      <c r="C34" s="352">
        <v>2300</v>
      </c>
      <c r="D34" s="351">
        <v>40809</v>
      </c>
      <c r="E34" s="352">
        <v>3296.95</v>
      </c>
      <c r="F34" s="352">
        <v>32.89</v>
      </c>
      <c r="G34" s="353">
        <v>23</v>
      </c>
      <c r="H34" s="359">
        <v>-996.95</v>
      </c>
      <c r="I34" s="367">
        <v>7.95</v>
      </c>
      <c r="J34" s="350" t="s">
        <v>401</v>
      </c>
      <c r="K34" s="350" t="s">
        <v>183</v>
      </c>
      <c r="L34" s="355">
        <v>100</v>
      </c>
      <c r="N34" s="433" t="s">
        <v>1180</v>
      </c>
      <c r="O34" s="57"/>
      <c r="P34" s="57"/>
      <c r="R34" s="57"/>
    </row>
    <row r="35" spans="1:18">
      <c r="A35" s="350" t="s">
        <v>1075</v>
      </c>
      <c r="B35" s="351">
        <v>40838</v>
      </c>
      <c r="C35" s="352">
        <v>1170</v>
      </c>
      <c r="D35" s="351">
        <v>40828</v>
      </c>
      <c r="E35" s="352">
        <v>28.7</v>
      </c>
      <c r="F35" s="352">
        <v>0</v>
      </c>
      <c r="G35" s="353">
        <v>11.7</v>
      </c>
      <c r="H35" s="359">
        <v>1141.3</v>
      </c>
      <c r="I35" s="368">
        <v>28.7</v>
      </c>
      <c r="J35" s="350" t="s">
        <v>888</v>
      </c>
      <c r="K35" s="350" t="s">
        <v>882</v>
      </c>
      <c r="L35" s="355">
        <v>100</v>
      </c>
      <c r="N35" s="433" t="s">
        <v>1179</v>
      </c>
      <c r="O35" s="57"/>
      <c r="P35" s="57"/>
      <c r="R35" s="57"/>
    </row>
    <row r="36" spans="1:18">
      <c r="A36" s="350" t="s">
        <v>1076</v>
      </c>
      <c r="B36" s="351">
        <v>40894</v>
      </c>
      <c r="C36" s="352">
        <v>330</v>
      </c>
      <c r="D36" s="351">
        <v>40875</v>
      </c>
      <c r="E36" s="352">
        <v>8.6999999999999993</v>
      </c>
      <c r="F36" s="352">
        <v>0</v>
      </c>
      <c r="G36" s="353">
        <v>3.3</v>
      </c>
      <c r="H36" s="359">
        <v>321.3</v>
      </c>
      <c r="I36" s="402">
        <v>8.6999999999999993</v>
      </c>
      <c r="J36" s="350" t="s">
        <v>887</v>
      </c>
      <c r="K36" s="350" t="s">
        <v>936</v>
      </c>
      <c r="L36" s="355">
        <v>100</v>
      </c>
      <c r="M36" s="421"/>
      <c r="N36" s="433" t="s">
        <v>1171</v>
      </c>
      <c r="O36" s="57"/>
      <c r="P36" s="57"/>
      <c r="R36" s="57"/>
    </row>
    <row r="37" spans="1:18">
      <c r="A37" s="350" t="s">
        <v>1077</v>
      </c>
      <c r="B37" s="351">
        <v>40801</v>
      </c>
      <c r="C37" s="352">
        <v>2000</v>
      </c>
      <c r="D37" s="351">
        <v>40764</v>
      </c>
      <c r="E37" s="352">
        <v>1250.9000000000001</v>
      </c>
      <c r="F37" s="352">
        <v>1.22</v>
      </c>
      <c r="G37" s="353">
        <v>2</v>
      </c>
      <c r="H37" s="359">
        <v>749.1</v>
      </c>
      <c r="I37" s="354">
        <v>30.9</v>
      </c>
      <c r="J37" s="350" t="s">
        <v>748</v>
      </c>
      <c r="K37" s="350" t="s">
        <v>826</v>
      </c>
      <c r="L37" s="355">
        <v>1000</v>
      </c>
      <c r="M37" s="425"/>
      <c r="N37" s="433" t="s">
        <v>1171</v>
      </c>
      <c r="O37" s="57"/>
      <c r="P37" s="57"/>
      <c r="R37" s="57"/>
    </row>
    <row r="38" spans="1:18">
      <c r="A38" s="350" t="s">
        <v>1078</v>
      </c>
      <c r="B38" s="351">
        <v>40877</v>
      </c>
      <c r="C38" s="352">
        <v>2325</v>
      </c>
      <c r="D38" s="351">
        <v>40869</v>
      </c>
      <c r="E38" s="352">
        <v>1723.4</v>
      </c>
      <c r="F38" s="352">
        <v>3.4</v>
      </c>
      <c r="G38" s="353">
        <v>4.6500000000000004</v>
      </c>
      <c r="H38" s="359">
        <v>601.6</v>
      </c>
      <c r="I38" s="391">
        <v>23.4</v>
      </c>
      <c r="J38" s="350" t="s">
        <v>748</v>
      </c>
      <c r="K38" s="350" t="s">
        <v>932</v>
      </c>
      <c r="L38" s="355">
        <v>500</v>
      </c>
      <c r="M38" s="421"/>
      <c r="N38" s="433" t="s">
        <v>1171</v>
      </c>
      <c r="O38" s="57"/>
      <c r="P38" s="57"/>
      <c r="R38" s="57"/>
    </row>
    <row r="39" spans="1:18">
      <c r="A39" s="350" t="s">
        <v>1079</v>
      </c>
      <c r="B39" s="351">
        <v>40592</v>
      </c>
      <c r="C39" s="352">
        <v>375</v>
      </c>
      <c r="D39" s="351">
        <v>40504</v>
      </c>
      <c r="E39" s="352">
        <v>11.7</v>
      </c>
      <c r="F39" s="352">
        <v>0</v>
      </c>
      <c r="G39" s="353">
        <v>0.75</v>
      </c>
      <c r="H39" s="359">
        <v>363.3</v>
      </c>
      <c r="I39" s="354">
        <v>11.7</v>
      </c>
      <c r="J39" s="350" t="s">
        <v>887</v>
      </c>
      <c r="K39" s="350" t="s">
        <v>631</v>
      </c>
      <c r="L39" s="355">
        <v>500</v>
      </c>
      <c r="M39" s="421"/>
      <c r="N39" s="433" t="s">
        <v>1171</v>
      </c>
      <c r="O39" s="57"/>
      <c r="P39" s="57"/>
      <c r="R39" s="57"/>
    </row>
    <row r="40" spans="1:18" ht="25.5">
      <c r="A40" s="374" t="s">
        <v>1080</v>
      </c>
      <c r="B40" s="375">
        <v>40739</v>
      </c>
      <c r="C40" s="376">
        <v>100</v>
      </c>
      <c r="D40" s="375">
        <v>40714</v>
      </c>
      <c r="E40" s="376">
        <v>28.7</v>
      </c>
      <c r="F40" s="376">
        <v>0</v>
      </c>
      <c r="G40" s="377">
        <v>1</v>
      </c>
      <c r="H40" s="378">
        <v>71.3</v>
      </c>
      <c r="I40" s="379">
        <v>28.7</v>
      </c>
      <c r="J40" s="374" t="s">
        <v>888</v>
      </c>
      <c r="K40" s="374" t="s">
        <v>791</v>
      </c>
      <c r="L40" s="380">
        <v>100</v>
      </c>
      <c r="M40" s="426" t="s">
        <v>1145</v>
      </c>
      <c r="N40" s="433"/>
      <c r="O40" s="57"/>
      <c r="P40" s="57"/>
      <c r="R40" s="57"/>
    </row>
    <row r="41" spans="1:18" ht="25.5">
      <c r="A41" s="374" t="s">
        <v>1080</v>
      </c>
      <c r="B41" s="375">
        <v>40739</v>
      </c>
      <c r="C41" s="376">
        <v>700</v>
      </c>
      <c r="D41" s="375">
        <v>40694</v>
      </c>
      <c r="E41" s="376">
        <v>982.95</v>
      </c>
      <c r="F41" s="376">
        <v>9.75</v>
      </c>
      <c r="G41" s="377">
        <v>7</v>
      </c>
      <c r="H41" s="378">
        <v>-282.95</v>
      </c>
      <c r="I41" s="379">
        <v>7.95</v>
      </c>
      <c r="J41" s="374" t="s">
        <v>401</v>
      </c>
      <c r="K41" s="374"/>
      <c r="L41" s="380">
        <v>100</v>
      </c>
      <c r="M41" s="426" t="s">
        <v>1145</v>
      </c>
      <c r="N41" s="433"/>
      <c r="O41" s="57"/>
      <c r="P41" s="57"/>
      <c r="R41" s="57"/>
    </row>
    <row r="42" spans="1:18">
      <c r="A42" s="350" t="s">
        <v>1080</v>
      </c>
      <c r="B42" s="351">
        <v>40894</v>
      </c>
      <c r="C42" s="352">
        <v>60</v>
      </c>
      <c r="D42" s="351">
        <v>40864</v>
      </c>
      <c r="E42" s="352">
        <v>8.6999999999999993</v>
      </c>
      <c r="F42" s="352">
        <v>0</v>
      </c>
      <c r="G42" s="353">
        <v>0.6</v>
      </c>
      <c r="H42" s="359">
        <v>51.3</v>
      </c>
      <c r="I42" s="356">
        <v>8.6999999999999993</v>
      </c>
      <c r="J42" s="350" t="s">
        <v>887</v>
      </c>
      <c r="K42" s="350" t="s">
        <v>928</v>
      </c>
      <c r="L42" s="355">
        <v>100</v>
      </c>
      <c r="M42" s="421"/>
      <c r="N42" s="433" t="s">
        <v>1171</v>
      </c>
      <c r="O42" s="57"/>
      <c r="P42" s="57"/>
      <c r="R42" s="57"/>
    </row>
    <row r="43" spans="1:18">
      <c r="A43" t="s">
        <v>1079</v>
      </c>
      <c r="B43" s="57">
        <v>40648</v>
      </c>
      <c r="C43" s="320">
        <v>475</v>
      </c>
      <c r="D43" s="57">
        <v>40604</v>
      </c>
      <c r="E43" s="320">
        <v>11.7</v>
      </c>
      <c r="F43" s="320">
        <v>0</v>
      </c>
      <c r="G43" s="267">
        <v>0.95</v>
      </c>
      <c r="H43" s="358">
        <v>463.3</v>
      </c>
      <c r="I43" s="301">
        <v>11.7</v>
      </c>
      <c r="J43" t="s">
        <v>887</v>
      </c>
      <c r="K43" t="s">
        <v>664</v>
      </c>
      <c r="L43" s="289">
        <v>500</v>
      </c>
      <c r="N43" s="433" t="s">
        <v>1178</v>
      </c>
      <c r="O43" s="57"/>
      <c r="P43" s="57"/>
      <c r="R43" s="57"/>
    </row>
    <row r="44" spans="1:18">
      <c r="A44" t="s">
        <v>1079</v>
      </c>
      <c r="B44" s="57">
        <v>40648</v>
      </c>
      <c r="C44" s="320">
        <v>6000</v>
      </c>
      <c r="D44" s="57">
        <v>40190</v>
      </c>
      <c r="E44" s="320">
        <v>8865</v>
      </c>
      <c r="F44" s="320">
        <v>17.71</v>
      </c>
      <c r="G44" s="267">
        <v>12</v>
      </c>
      <c r="H44" s="358">
        <v>-2865</v>
      </c>
      <c r="I44" s="237">
        <v>7.95</v>
      </c>
      <c r="J44" t="s">
        <v>401</v>
      </c>
      <c r="L44" s="289">
        <v>500</v>
      </c>
      <c r="N44" s="433" t="s">
        <v>1178</v>
      </c>
      <c r="O44" s="57"/>
      <c r="P44" s="57"/>
      <c r="R44" s="57"/>
    </row>
    <row r="45" spans="1:18">
      <c r="A45" s="350" t="s">
        <v>1081</v>
      </c>
      <c r="B45" s="351">
        <v>40866</v>
      </c>
      <c r="C45" s="352">
        <v>2250</v>
      </c>
      <c r="D45" s="351">
        <v>40664</v>
      </c>
      <c r="E45" s="352">
        <v>15.45</v>
      </c>
      <c r="F45" s="352">
        <v>0</v>
      </c>
      <c r="G45" s="353">
        <v>2.25</v>
      </c>
      <c r="H45" s="359">
        <v>2234.5500000000002</v>
      </c>
      <c r="I45" s="354">
        <v>15.45</v>
      </c>
      <c r="J45" s="350" t="s">
        <v>887</v>
      </c>
      <c r="K45" s="350" t="s">
        <v>897</v>
      </c>
      <c r="L45" s="355">
        <v>1000</v>
      </c>
      <c r="M45" s="421"/>
      <c r="N45" s="433" t="s">
        <v>1178</v>
      </c>
      <c r="O45" s="57"/>
      <c r="P45" s="57"/>
      <c r="R45" s="57"/>
    </row>
    <row r="46" spans="1:18">
      <c r="A46" s="369" t="s">
        <v>1082</v>
      </c>
      <c r="B46" s="370">
        <v>40838</v>
      </c>
      <c r="C46" s="371">
        <v>1650</v>
      </c>
      <c r="D46" s="370">
        <v>40837</v>
      </c>
      <c r="E46" s="371">
        <v>28.7</v>
      </c>
      <c r="F46" s="371">
        <v>0</v>
      </c>
      <c r="G46" s="372">
        <v>16.5</v>
      </c>
      <c r="H46" s="373">
        <v>1621.3</v>
      </c>
      <c r="I46" s="382">
        <v>28.7</v>
      </c>
      <c r="J46" s="369" t="s">
        <v>888</v>
      </c>
      <c r="K46" s="369" t="s">
        <v>883</v>
      </c>
      <c r="L46" s="383">
        <v>100</v>
      </c>
      <c r="M46" s="427"/>
      <c r="N46" s="433" t="s">
        <v>1178</v>
      </c>
      <c r="O46" s="57"/>
      <c r="P46" s="57"/>
      <c r="R46" s="57"/>
    </row>
    <row r="47" spans="1:18">
      <c r="A47" s="369" t="s">
        <v>1083</v>
      </c>
      <c r="B47" s="370">
        <v>40838</v>
      </c>
      <c r="C47" s="371">
        <v>2550</v>
      </c>
      <c r="D47" s="370">
        <v>40809</v>
      </c>
      <c r="E47" s="371">
        <v>3884.57</v>
      </c>
      <c r="F47" s="371">
        <v>38.01</v>
      </c>
      <c r="G47" s="372">
        <v>25</v>
      </c>
      <c r="H47" s="373">
        <v>-1334.57</v>
      </c>
      <c r="I47" s="382">
        <v>7.95</v>
      </c>
      <c r="J47" s="369" t="s">
        <v>401</v>
      </c>
      <c r="K47" s="369" t="s">
        <v>629</v>
      </c>
      <c r="L47" s="383">
        <v>102</v>
      </c>
      <c r="M47" s="427"/>
      <c r="N47" s="433" t="s">
        <v>1178</v>
      </c>
      <c r="O47" s="57"/>
      <c r="P47" s="57"/>
      <c r="R47" s="57"/>
    </row>
    <row r="48" spans="1:18">
      <c r="A48" s="344" t="s">
        <v>1084</v>
      </c>
      <c r="B48" s="345">
        <v>40843</v>
      </c>
      <c r="C48" s="346">
        <v>89</v>
      </c>
      <c r="D48" s="345">
        <v>40809</v>
      </c>
      <c r="E48" s="346">
        <v>83.96</v>
      </c>
      <c r="F48" s="346">
        <v>38.01</v>
      </c>
      <c r="G48" s="347">
        <v>44.5</v>
      </c>
      <c r="H48" s="381">
        <v>5.04</v>
      </c>
      <c r="I48" s="348">
        <v>7.95</v>
      </c>
      <c r="J48" s="344" t="s">
        <v>401</v>
      </c>
      <c r="K48" s="344" t="s">
        <v>629</v>
      </c>
      <c r="L48" s="349">
        <v>2</v>
      </c>
      <c r="M48" s="428"/>
      <c r="N48" s="433" t="s">
        <v>1178</v>
      </c>
      <c r="O48" s="57"/>
      <c r="P48" s="57"/>
      <c r="R48" s="57"/>
    </row>
    <row r="49" spans="1:18">
      <c r="A49" s="350" t="s">
        <v>1085</v>
      </c>
      <c r="B49" s="351">
        <v>40802</v>
      </c>
      <c r="C49" s="352">
        <v>490</v>
      </c>
      <c r="D49" s="351">
        <v>40696</v>
      </c>
      <c r="E49" s="352">
        <v>28.7</v>
      </c>
      <c r="F49" s="352">
        <v>0</v>
      </c>
      <c r="G49" s="353">
        <v>4.9000000000000004</v>
      </c>
      <c r="H49" s="359">
        <v>461.3</v>
      </c>
      <c r="I49" s="354">
        <v>28.7</v>
      </c>
      <c r="J49" s="350" t="s">
        <v>888</v>
      </c>
      <c r="K49" s="350" t="s">
        <v>853</v>
      </c>
      <c r="L49" s="355">
        <v>100</v>
      </c>
      <c r="M49" s="421"/>
      <c r="N49" s="433" t="s">
        <v>1181</v>
      </c>
      <c r="O49" s="57"/>
      <c r="P49" s="57"/>
      <c r="R49" s="57"/>
    </row>
    <row r="50" spans="1:18">
      <c r="A50" s="350" t="s">
        <v>1085</v>
      </c>
      <c r="B50" s="351">
        <v>40802</v>
      </c>
      <c r="C50" s="352">
        <v>3000</v>
      </c>
      <c r="D50" s="351">
        <v>40694</v>
      </c>
      <c r="E50" s="352">
        <v>3307.95</v>
      </c>
      <c r="F50" s="352">
        <v>33</v>
      </c>
      <c r="G50" s="353">
        <v>30</v>
      </c>
      <c r="H50" s="359">
        <v>-307.95</v>
      </c>
      <c r="I50" s="354">
        <v>7.95</v>
      </c>
      <c r="J50" s="350" t="s">
        <v>401</v>
      </c>
      <c r="K50" s="350"/>
      <c r="L50" s="355">
        <v>100</v>
      </c>
      <c r="M50" s="421"/>
      <c r="N50" s="433" t="s">
        <v>1181</v>
      </c>
      <c r="O50" s="57"/>
      <c r="P50" s="57"/>
      <c r="R50" s="57"/>
    </row>
    <row r="51" spans="1:18">
      <c r="A51" s="350" t="s">
        <v>1086</v>
      </c>
      <c r="B51" s="351">
        <v>40838</v>
      </c>
      <c r="C51" s="352">
        <v>320</v>
      </c>
      <c r="D51" s="351">
        <v>40814</v>
      </c>
      <c r="E51" s="352">
        <v>29.45</v>
      </c>
      <c r="F51" s="352">
        <v>0</v>
      </c>
      <c r="G51" s="353">
        <v>1.6</v>
      </c>
      <c r="H51" s="359">
        <v>290.55</v>
      </c>
      <c r="I51" s="390">
        <v>29.45</v>
      </c>
      <c r="J51" s="350" t="s">
        <v>888</v>
      </c>
      <c r="K51" s="350" t="s">
        <v>874</v>
      </c>
      <c r="L51" s="355">
        <v>200</v>
      </c>
      <c r="M51" s="421"/>
      <c r="N51" s="433" t="s">
        <v>1181</v>
      </c>
      <c r="O51" s="57"/>
      <c r="P51" s="57"/>
      <c r="R51" s="57"/>
    </row>
    <row r="52" spans="1:18">
      <c r="A52" s="350" t="s">
        <v>1086</v>
      </c>
      <c r="B52" s="351">
        <v>40838</v>
      </c>
      <c r="C52" s="352">
        <v>3600</v>
      </c>
      <c r="D52" s="351">
        <v>40812</v>
      </c>
      <c r="E52" s="352">
        <v>3921.95</v>
      </c>
      <c r="F52" s="352">
        <v>19.57</v>
      </c>
      <c r="G52" s="353">
        <v>18</v>
      </c>
      <c r="H52" s="359">
        <v>-321.95</v>
      </c>
      <c r="I52" s="354">
        <v>7.95</v>
      </c>
      <c r="J52" s="350" t="s">
        <v>401</v>
      </c>
      <c r="K52" s="350" t="s">
        <v>862</v>
      </c>
      <c r="L52" s="355">
        <v>200</v>
      </c>
      <c r="M52" s="421"/>
      <c r="N52" s="433" t="s">
        <v>1181</v>
      </c>
      <c r="O52" s="57"/>
      <c r="P52" s="57"/>
      <c r="R52" s="57"/>
    </row>
    <row r="53" spans="1:18">
      <c r="A53" s="392" t="s">
        <v>1087</v>
      </c>
      <c r="B53" s="393">
        <v>40843</v>
      </c>
      <c r="C53" s="394">
        <v>570</v>
      </c>
      <c r="D53" s="393">
        <v>40769</v>
      </c>
      <c r="E53" s="394">
        <v>1227.4000000000001</v>
      </c>
      <c r="F53" s="394">
        <v>12.1</v>
      </c>
      <c r="G53" s="395">
        <v>5.7</v>
      </c>
      <c r="H53" s="396">
        <v>-657.4</v>
      </c>
      <c r="I53" s="397">
        <v>17.399999999999999</v>
      </c>
      <c r="J53" s="392" t="s">
        <v>748</v>
      </c>
      <c r="K53" s="392" t="s">
        <v>858</v>
      </c>
      <c r="L53" s="398">
        <v>100</v>
      </c>
      <c r="M53" s="422" t="s">
        <v>1150</v>
      </c>
      <c r="N53" s="433" t="s">
        <v>1181</v>
      </c>
      <c r="O53" s="57"/>
      <c r="P53" s="57"/>
      <c r="R53" s="57"/>
    </row>
    <row r="54" spans="1:18">
      <c r="A54" s="350" t="s">
        <v>1088</v>
      </c>
      <c r="B54" s="351">
        <v>40546</v>
      </c>
      <c r="C54" s="352">
        <v>4239.34</v>
      </c>
      <c r="D54" s="351">
        <v>40417</v>
      </c>
      <c r="E54" s="352">
        <v>3157.95</v>
      </c>
      <c r="F54" s="352">
        <v>450</v>
      </c>
      <c r="G54" s="353">
        <v>605.62</v>
      </c>
      <c r="H54" s="359">
        <v>1081.3900000000001</v>
      </c>
      <c r="I54" s="354">
        <v>7.95</v>
      </c>
      <c r="J54" s="350" t="s">
        <v>401</v>
      </c>
      <c r="K54" s="350"/>
      <c r="L54" s="355">
        <v>7</v>
      </c>
      <c r="M54" s="421"/>
      <c r="N54" s="433" t="s">
        <v>1181</v>
      </c>
      <c r="O54" s="57"/>
      <c r="P54" s="57"/>
      <c r="R54" s="57"/>
    </row>
    <row r="55" spans="1:18">
      <c r="A55" s="350" t="s">
        <v>1087</v>
      </c>
      <c r="B55" s="351">
        <v>40878</v>
      </c>
      <c r="C55" s="352">
        <v>4900</v>
      </c>
      <c r="D55" s="351">
        <v>40869</v>
      </c>
      <c r="E55" s="352">
        <v>4017.4</v>
      </c>
      <c r="F55" s="352">
        <v>40</v>
      </c>
      <c r="G55" s="353">
        <v>49</v>
      </c>
      <c r="H55" s="359">
        <v>882.6</v>
      </c>
      <c r="I55" s="354">
        <v>17.399999999999999</v>
      </c>
      <c r="J55" s="350" t="s">
        <v>748</v>
      </c>
      <c r="K55" s="350" t="s">
        <v>930</v>
      </c>
      <c r="L55" s="355">
        <v>100</v>
      </c>
      <c r="M55" s="421"/>
      <c r="N55" s="433" t="s">
        <v>1181</v>
      </c>
      <c r="O55" s="57"/>
      <c r="P55" s="57"/>
      <c r="R55" s="57"/>
    </row>
    <row r="56" spans="1:18">
      <c r="A56" s="350" t="s">
        <v>1089</v>
      </c>
      <c r="B56" s="351">
        <v>40739</v>
      </c>
      <c r="C56" s="352">
        <v>13660</v>
      </c>
      <c r="D56" s="351">
        <v>40648</v>
      </c>
      <c r="E56" s="352">
        <v>8218.9</v>
      </c>
      <c r="F56" s="352">
        <v>41</v>
      </c>
      <c r="G56" s="353">
        <v>68.3</v>
      </c>
      <c r="H56" s="359">
        <v>5441.1</v>
      </c>
      <c r="I56" s="354">
        <v>18.899999999999999</v>
      </c>
      <c r="J56" s="350" t="s">
        <v>748</v>
      </c>
      <c r="K56" s="350" t="s">
        <v>776</v>
      </c>
      <c r="L56" s="355">
        <v>200</v>
      </c>
      <c r="M56" s="421"/>
      <c r="N56" s="433" t="s">
        <v>1181</v>
      </c>
      <c r="O56" s="57"/>
      <c r="P56" s="57"/>
      <c r="R56" s="57"/>
    </row>
    <row r="57" spans="1:18">
      <c r="A57" s="350" t="s">
        <v>1090</v>
      </c>
      <c r="B57" s="351">
        <v>40564</v>
      </c>
      <c r="C57" s="352">
        <v>14720</v>
      </c>
      <c r="D57" s="351">
        <v>40417</v>
      </c>
      <c r="E57" s="352">
        <v>10357.950000000001</v>
      </c>
      <c r="F57" s="352">
        <v>450</v>
      </c>
      <c r="G57" s="353">
        <v>640</v>
      </c>
      <c r="H57" s="359">
        <v>4362.05</v>
      </c>
      <c r="I57" s="390">
        <v>7.95</v>
      </c>
      <c r="J57" s="350" t="s">
        <v>401</v>
      </c>
      <c r="K57" s="350"/>
      <c r="L57" s="355">
        <v>23</v>
      </c>
      <c r="M57" s="421"/>
      <c r="N57" s="433" t="s">
        <v>1181</v>
      </c>
      <c r="O57" s="57"/>
      <c r="P57" s="57"/>
      <c r="R57" s="57"/>
    </row>
    <row r="58" spans="1:18">
      <c r="A58" s="392" t="s">
        <v>1089</v>
      </c>
      <c r="B58" s="393">
        <v>40875</v>
      </c>
      <c r="C58" s="394">
        <v>100</v>
      </c>
      <c r="D58" s="393">
        <v>40769</v>
      </c>
      <c r="E58" s="394">
        <v>2438.9</v>
      </c>
      <c r="F58" s="394">
        <v>12.1</v>
      </c>
      <c r="G58" s="395">
        <v>0.5</v>
      </c>
      <c r="H58" s="396">
        <v>-2338.9</v>
      </c>
      <c r="I58" s="403">
        <v>18.899999999999999</v>
      </c>
      <c r="J58" s="392" t="s">
        <v>748</v>
      </c>
      <c r="K58" s="392" t="s">
        <v>858</v>
      </c>
      <c r="L58" s="398">
        <v>200</v>
      </c>
      <c r="M58" s="422" t="s">
        <v>1152</v>
      </c>
      <c r="N58" s="433" t="s">
        <v>1181</v>
      </c>
      <c r="O58" s="57"/>
      <c r="P58" s="57"/>
      <c r="R58" s="57"/>
    </row>
    <row r="59" spans="1:18">
      <c r="A59" s="350" t="s">
        <v>1087</v>
      </c>
      <c r="B59" s="351">
        <v>40785</v>
      </c>
      <c r="C59" s="352">
        <v>7590</v>
      </c>
      <c r="D59" s="351">
        <v>40773</v>
      </c>
      <c r="E59" s="352">
        <v>5557.4</v>
      </c>
      <c r="F59" s="352">
        <v>55.4</v>
      </c>
      <c r="G59" s="353">
        <v>75.900000000000006</v>
      </c>
      <c r="H59" s="359">
        <v>2032.6</v>
      </c>
      <c r="I59" s="354">
        <v>17.399999999999999</v>
      </c>
      <c r="J59" s="350" t="s">
        <v>748</v>
      </c>
      <c r="K59" s="350" t="s">
        <v>815</v>
      </c>
      <c r="L59" s="355">
        <v>100</v>
      </c>
      <c r="M59" s="421"/>
      <c r="N59" s="433" t="s">
        <v>1181</v>
      </c>
      <c r="O59" s="57"/>
      <c r="P59" s="57"/>
      <c r="R59" s="57"/>
    </row>
    <row r="60" spans="1:18">
      <c r="A60" s="392" t="s">
        <v>1089</v>
      </c>
      <c r="B60" s="393">
        <v>40854</v>
      </c>
      <c r="C60" s="394">
        <v>1080</v>
      </c>
      <c r="D60" s="393">
        <v>40769</v>
      </c>
      <c r="E60" s="394">
        <v>2438.9</v>
      </c>
      <c r="F60" s="394">
        <v>12.1</v>
      </c>
      <c r="G60" s="395">
        <v>5.4</v>
      </c>
      <c r="H60" s="396">
        <v>-1358.9</v>
      </c>
      <c r="I60" s="397">
        <v>18.899999999999999</v>
      </c>
      <c r="J60" s="392" t="s">
        <v>748</v>
      </c>
      <c r="K60" s="392" t="s">
        <v>858</v>
      </c>
      <c r="L60" s="398">
        <v>200</v>
      </c>
      <c r="M60" s="422" t="s">
        <v>1151</v>
      </c>
      <c r="N60" s="433" t="s">
        <v>1181</v>
      </c>
      <c r="O60" s="57"/>
      <c r="P60" s="57"/>
      <c r="R60" s="57"/>
    </row>
    <row r="61" spans="1:18">
      <c r="A61" s="350" t="s">
        <v>1091</v>
      </c>
      <c r="B61" s="351">
        <v>40717</v>
      </c>
      <c r="C61" s="352">
        <v>29580</v>
      </c>
      <c r="D61" s="351">
        <v>40630</v>
      </c>
      <c r="E61" s="352">
        <v>29407.95</v>
      </c>
      <c r="F61" s="352">
        <v>29.4</v>
      </c>
      <c r="G61" s="353">
        <v>29.58</v>
      </c>
      <c r="H61" s="359">
        <v>172.05</v>
      </c>
      <c r="I61" s="356">
        <v>7.95</v>
      </c>
      <c r="J61" s="350" t="s">
        <v>401</v>
      </c>
      <c r="K61" s="350"/>
      <c r="L61" s="355">
        <v>1000</v>
      </c>
      <c r="M61" s="421"/>
      <c r="N61" s="433" t="s">
        <v>1171</v>
      </c>
      <c r="O61" s="57"/>
      <c r="P61" s="57"/>
      <c r="R61" s="57"/>
    </row>
    <row r="62" spans="1:18">
      <c r="A62" s="392" t="s">
        <v>1091</v>
      </c>
      <c r="B62" s="393">
        <v>40684</v>
      </c>
      <c r="C62" s="394">
        <v>300</v>
      </c>
      <c r="D62" s="393">
        <v>40633</v>
      </c>
      <c r="E62" s="394">
        <v>52.9</v>
      </c>
      <c r="F62" s="394">
        <v>0.02</v>
      </c>
      <c r="G62" s="395">
        <v>0.3</v>
      </c>
      <c r="H62" s="396">
        <v>247.1</v>
      </c>
      <c r="I62" s="404">
        <v>30.9</v>
      </c>
      <c r="J62" s="392" t="s">
        <v>51</v>
      </c>
      <c r="K62" s="392" t="s">
        <v>114</v>
      </c>
      <c r="L62" s="398">
        <v>1000</v>
      </c>
      <c r="M62" s="422" t="s">
        <v>1153</v>
      </c>
      <c r="N62" s="433" t="s">
        <v>1171</v>
      </c>
      <c r="O62" s="57"/>
      <c r="P62" s="57"/>
      <c r="R62" s="57"/>
    </row>
    <row r="63" spans="1:18">
      <c r="A63" s="350" t="s">
        <v>1092</v>
      </c>
      <c r="B63" s="351">
        <v>40894</v>
      </c>
      <c r="C63" s="352">
        <v>120</v>
      </c>
      <c r="D63" s="351">
        <v>40862</v>
      </c>
      <c r="E63" s="352">
        <v>9.4499999999999993</v>
      </c>
      <c r="F63" s="352">
        <v>0</v>
      </c>
      <c r="G63" s="353">
        <v>0.6</v>
      </c>
      <c r="H63" s="359">
        <v>110.55</v>
      </c>
      <c r="I63" s="354">
        <v>9.4499999999999993</v>
      </c>
      <c r="J63" s="350" t="s">
        <v>887</v>
      </c>
      <c r="K63" s="350" t="s">
        <v>926</v>
      </c>
      <c r="L63" s="355">
        <v>200</v>
      </c>
      <c r="M63" s="421"/>
      <c r="N63" s="433" t="s">
        <v>1171</v>
      </c>
      <c r="O63" s="57"/>
      <c r="P63" s="57"/>
      <c r="R63" s="57"/>
    </row>
    <row r="64" spans="1:18">
      <c r="A64" s="350" t="s">
        <v>1093</v>
      </c>
      <c r="B64" s="351">
        <v>40886</v>
      </c>
      <c r="C64" s="352">
        <v>2625</v>
      </c>
      <c r="D64" s="351">
        <v>40869</v>
      </c>
      <c r="E64" s="352">
        <v>2120.4</v>
      </c>
      <c r="F64" s="352">
        <v>7</v>
      </c>
      <c r="G64" s="353">
        <v>8.75</v>
      </c>
      <c r="H64" s="359">
        <v>504.6</v>
      </c>
      <c r="I64" s="402">
        <v>20.399999999999999</v>
      </c>
      <c r="J64" s="350" t="s">
        <v>748</v>
      </c>
      <c r="K64" s="350" t="s">
        <v>933</v>
      </c>
      <c r="L64" s="355">
        <v>300</v>
      </c>
      <c r="M64" s="421"/>
      <c r="N64" s="433" t="s">
        <v>1171</v>
      </c>
      <c r="O64" s="57"/>
      <c r="P64" s="57"/>
      <c r="R64" s="57"/>
    </row>
    <row r="65" spans="1:26">
      <c r="A65" s="350" t="s">
        <v>1094</v>
      </c>
      <c r="B65" s="351">
        <v>40769</v>
      </c>
      <c r="C65" s="352">
        <v>1100</v>
      </c>
      <c r="D65" s="351">
        <v>40764</v>
      </c>
      <c r="E65" s="352">
        <v>545.9</v>
      </c>
      <c r="F65" s="352">
        <v>0.25</v>
      </c>
      <c r="G65" s="353">
        <v>0.55000000000000004</v>
      </c>
      <c r="H65" s="359">
        <v>554.1</v>
      </c>
      <c r="I65" s="354">
        <v>45.9</v>
      </c>
      <c r="J65" s="350" t="s">
        <v>748</v>
      </c>
      <c r="K65" s="350" t="s">
        <v>813</v>
      </c>
      <c r="L65" s="355">
        <v>2000</v>
      </c>
      <c r="M65" s="421"/>
      <c r="N65" s="433" t="s">
        <v>1171</v>
      </c>
      <c r="O65" s="57"/>
      <c r="P65" s="57"/>
      <c r="R65" s="57"/>
    </row>
    <row r="66" spans="1:26">
      <c r="A66" s="350" t="s">
        <v>1095</v>
      </c>
      <c r="B66" s="351">
        <v>40900</v>
      </c>
      <c r="C66" s="352">
        <v>1300</v>
      </c>
      <c r="D66" s="351">
        <v>40899</v>
      </c>
      <c r="E66" s="352">
        <v>28.7</v>
      </c>
      <c r="F66" s="352">
        <v>0</v>
      </c>
      <c r="G66" s="353">
        <v>13</v>
      </c>
      <c r="H66" s="359">
        <v>1271.3</v>
      </c>
      <c r="I66" s="410">
        <v>28.7</v>
      </c>
      <c r="J66" s="350" t="s">
        <v>888</v>
      </c>
      <c r="K66" s="350" t="s">
        <v>970</v>
      </c>
      <c r="L66" s="355">
        <v>100</v>
      </c>
      <c r="M66" s="421"/>
      <c r="N66" s="433" t="s">
        <v>1171</v>
      </c>
      <c r="O66" s="57"/>
      <c r="P66" s="57"/>
      <c r="R66" s="57"/>
    </row>
    <row r="67" spans="1:26">
      <c r="A67" s="350" t="s">
        <v>1095</v>
      </c>
      <c r="B67" s="351">
        <v>40866</v>
      </c>
      <c r="C67" s="352">
        <v>160</v>
      </c>
      <c r="D67" s="351">
        <v>40814</v>
      </c>
      <c r="E67" s="352">
        <v>8.6999999999999993</v>
      </c>
      <c r="F67" s="352">
        <v>0</v>
      </c>
      <c r="G67" s="353">
        <v>1.6</v>
      </c>
      <c r="H67" s="359">
        <v>151.30000000000001</v>
      </c>
      <c r="I67" s="354">
        <v>8.6999999999999993</v>
      </c>
      <c r="J67" s="350" t="s">
        <v>887</v>
      </c>
      <c r="K67" s="350" t="s">
        <v>890</v>
      </c>
      <c r="L67" s="355">
        <v>100</v>
      </c>
      <c r="M67" s="421"/>
      <c r="N67" s="433" t="s">
        <v>1171</v>
      </c>
      <c r="O67" s="57"/>
      <c r="P67" s="57"/>
      <c r="R67" s="57"/>
    </row>
    <row r="68" spans="1:26">
      <c r="A68" s="350" t="s">
        <v>1095</v>
      </c>
      <c r="B68" s="351">
        <v>40900</v>
      </c>
      <c r="C68" s="352">
        <v>3000</v>
      </c>
      <c r="D68" s="351">
        <v>40808</v>
      </c>
      <c r="E68" s="352">
        <v>4737.95</v>
      </c>
      <c r="F68" s="352">
        <v>47.3</v>
      </c>
      <c r="G68" s="353">
        <v>30</v>
      </c>
      <c r="H68" s="359">
        <v>-1737.95</v>
      </c>
      <c r="I68" s="354">
        <v>7.95</v>
      </c>
      <c r="J68" s="350" t="s">
        <v>401</v>
      </c>
      <c r="K68" s="350" t="s">
        <v>863</v>
      </c>
      <c r="L68" s="355">
        <v>100</v>
      </c>
      <c r="M68" s="421"/>
      <c r="N68" s="433" t="s">
        <v>1171</v>
      </c>
      <c r="O68" s="57"/>
      <c r="P68" s="57"/>
      <c r="R68" s="57"/>
    </row>
    <row r="69" spans="1:26">
      <c r="A69" s="350" t="s">
        <v>1096</v>
      </c>
      <c r="B69" s="351">
        <v>40816</v>
      </c>
      <c r="C69" s="352">
        <v>320</v>
      </c>
      <c r="D69" s="351">
        <v>40695</v>
      </c>
      <c r="E69" s="352">
        <v>1800.9</v>
      </c>
      <c r="F69" s="352">
        <v>1.77</v>
      </c>
      <c r="G69" s="353">
        <v>0.32</v>
      </c>
      <c r="H69" s="359">
        <v>-1480.9</v>
      </c>
      <c r="I69" s="402">
        <v>30.9</v>
      </c>
      <c r="J69" s="350" t="s">
        <v>748</v>
      </c>
      <c r="K69" s="350" t="s">
        <v>845</v>
      </c>
      <c r="L69" s="355">
        <v>1000</v>
      </c>
      <c r="M69" s="421"/>
      <c r="N69" s="433" t="s">
        <v>1171</v>
      </c>
      <c r="O69" s="57"/>
      <c r="P69" s="57"/>
      <c r="R69" s="57"/>
    </row>
    <row r="70" spans="1:26">
      <c r="A70" s="392" t="s">
        <v>1097</v>
      </c>
      <c r="B70" s="393">
        <v>40647</v>
      </c>
      <c r="C70" s="394">
        <v>2980</v>
      </c>
      <c r="D70" s="393">
        <v>40645</v>
      </c>
      <c r="E70" s="394">
        <v>2433.3000000000002</v>
      </c>
      <c r="F70" s="394">
        <v>2.4</v>
      </c>
      <c r="G70" s="395">
        <v>2.98</v>
      </c>
      <c r="H70" s="396">
        <v>546.70000000000005</v>
      </c>
      <c r="I70" s="404">
        <v>30.9</v>
      </c>
      <c r="J70" s="392" t="s">
        <v>693</v>
      </c>
      <c r="K70" s="392" t="s">
        <v>536</v>
      </c>
      <c r="L70" s="398">
        <v>1000</v>
      </c>
      <c r="M70" s="422" t="s">
        <v>1183</v>
      </c>
      <c r="N70" s="433" t="s">
        <v>1172</v>
      </c>
      <c r="O70" s="57"/>
      <c r="P70" s="57"/>
      <c r="R70" s="57"/>
    </row>
    <row r="71" spans="1:26" ht="25.5">
      <c r="A71" s="276" t="s">
        <v>1098</v>
      </c>
      <c r="B71" s="384">
        <v>40694</v>
      </c>
      <c r="C71" s="385">
        <v>2750</v>
      </c>
      <c r="D71" s="384">
        <v>40105</v>
      </c>
      <c r="E71" s="385">
        <v>1107.95</v>
      </c>
      <c r="F71" s="385">
        <v>2.2000000000000002</v>
      </c>
      <c r="G71" s="386">
        <v>5.5</v>
      </c>
      <c r="H71" s="387">
        <v>1642.05</v>
      </c>
      <c r="I71" s="388">
        <v>7.95</v>
      </c>
      <c r="J71" s="276" t="s">
        <v>401</v>
      </c>
      <c r="K71" s="276"/>
      <c r="L71" s="389">
        <v>500</v>
      </c>
      <c r="M71" s="420" t="s">
        <v>1162</v>
      </c>
      <c r="N71" s="433" t="s">
        <v>1170</v>
      </c>
      <c r="O71" s="57"/>
      <c r="P71" s="57"/>
      <c r="R71" s="57"/>
    </row>
    <row r="72" spans="1:26">
      <c r="A72" s="350" t="s">
        <v>1099</v>
      </c>
      <c r="B72" s="351">
        <v>40743</v>
      </c>
      <c r="C72" s="352">
        <v>1755</v>
      </c>
      <c r="D72" s="351">
        <v>40715</v>
      </c>
      <c r="E72" s="352">
        <v>34.700000000000003</v>
      </c>
      <c r="F72" s="352">
        <v>0</v>
      </c>
      <c r="G72" s="353">
        <v>1.95</v>
      </c>
      <c r="H72" s="359">
        <v>1720.3</v>
      </c>
      <c r="I72" s="354">
        <v>34.700000000000003</v>
      </c>
      <c r="J72" s="350" t="s">
        <v>888</v>
      </c>
      <c r="K72" s="350" t="s">
        <v>775</v>
      </c>
      <c r="L72" s="355">
        <v>900</v>
      </c>
      <c r="M72" s="421"/>
      <c r="N72" s="433" t="s">
        <v>1171</v>
      </c>
      <c r="O72" s="57"/>
      <c r="P72" s="57"/>
      <c r="R72" s="57"/>
    </row>
    <row r="73" spans="1:26">
      <c r="A73" s="350" t="s">
        <v>1099</v>
      </c>
      <c r="B73" s="351">
        <v>40743</v>
      </c>
      <c r="C73" s="352">
        <v>4500</v>
      </c>
      <c r="D73" s="351">
        <v>40616</v>
      </c>
      <c r="E73" s="352">
        <v>8107.95</v>
      </c>
      <c r="F73" s="352">
        <v>9</v>
      </c>
      <c r="G73" s="353">
        <v>5</v>
      </c>
      <c r="H73" s="359">
        <v>-3607.95</v>
      </c>
      <c r="I73" s="390">
        <v>7.95</v>
      </c>
      <c r="J73" s="350" t="s">
        <v>401</v>
      </c>
      <c r="K73" s="350"/>
      <c r="L73" s="355">
        <v>900</v>
      </c>
      <c r="M73" s="421"/>
      <c r="N73" s="433" t="s">
        <v>1171</v>
      </c>
      <c r="O73" s="57"/>
      <c r="P73" s="57"/>
      <c r="R73" s="57"/>
      <c r="W73" s="21"/>
      <c r="X73" s="21"/>
      <c r="Y73" s="21"/>
      <c r="Z73" s="21"/>
    </row>
    <row r="74" spans="1:26">
      <c r="A74" s="350" t="s">
        <v>1099</v>
      </c>
      <c r="B74" s="351">
        <v>40712</v>
      </c>
      <c r="C74" s="352">
        <v>585</v>
      </c>
      <c r="D74" s="351">
        <v>40688</v>
      </c>
      <c r="E74" s="352">
        <v>14.7</v>
      </c>
      <c r="F74" s="352">
        <v>0</v>
      </c>
      <c r="G74" s="353">
        <v>0.65</v>
      </c>
      <c r="H74" s="359">
        <v>570.29999999999995</v>
      </c>
      <c r="I74" s="405">
        <v>14.7</v>
      </c>
      <c r="J74" s="350" t="s">
        <v>887</v>
      </c>
      <c r="K74" s="350" t="s">
        <v>766</v>
      </c>
      <c r="L74" s="355">
        <v>900</v>
      </c>
      <c r="M74" s="421"/>
      <c r="N74" s="433" t="s">
        <v>1178</v>
      </c>
      <c r="O74" s="57"/>
      <c r="P74" s="57"/>
      <c r="R74" s="57"/>
      <c r="W74" s="21"/>
      <c r="X74" s="21"/>
      <c r="Y74" s="21"/>
      <c r="Z74" s="21"/>
    </row>
    <row r="75" spans="1:26">
      <c r="A75" s="392" t="s">
        <v>1099</v>
      </c>
      <c r="B75" s="393">
        <v>40684</v>
      </c>
      <c r="C75" s="394">
        <v>810</v>
      </c>
      <c r="D75" s="393">
        <v>40623</v>
      </c>
      <c r="E75" s="394">
        <v>50.1</v>
      </c>
      <c r="F75" s="394">
        <v>0.02</v>
      </c>
      <c r="G75" s="395">
        <v>0.9</v>
      </c>
      <c r="H75" s="396">
        <v>759.9</v>
      </c>
      <c r="I75" s="401">
        <v>29.4</v>
      </c>
      <c r="J75" s="392" t="s">
        <v>51</v>
      </c>
      <c r="K75" s="392" t="s">
        <v>463</v>
      </c>
      <c r="L75" s="398">
        <v>900</v>
      </c>
      <c r="M75" s="422" t="s">
        <v>1154</v>
      </c>
      <c r="N75" s="433" t="s">
        <v>1181</v>
      </c>
      <c r="O75" s="57"/>
      <c r="P75" s="57"/>
      <c r="R75" s="57"/>
    </row>
    <row r="76" spans="1:26">
      <c r="A76" s="392" t="s">
        <v>1099</v>
      </c>
      <c r="B76" s="393">
        <v>40596</v>
      </c>
      <c r="C76" s="394">
        <v>5490</v>
      </c>
      <c r="D76" s="393">
        <v>40562</v>
      </c>
      <c r="E76" s="394">
        <v>5000.6400000000003</v>
      </c>
      <c r="F76" s="394">
        <v>5.52</v>
      </c>
      <c r="G76" s="395">
        <v>6.1</v>
      </c>
      <c r="H76" s="396">
        <v>489.36</v>
      </c>
      <c r="I76" s="406">
        <v>29.4</v>
      </c>
      <c r="J76" s="392" t="s">
        <v>748</v>
      </c>
      <c r="K76" s="392" t="s">
        <v>519</v>
      </c>
      <c r="L76" s="398">
        <v>900</v>
      </c>
      <c r="M76" s="422" t="s">
        <v>1155</v>
      </c>
      <c r="N76" s="433" t="s">
        <v>1181</v>
      </c>
      <c r="O76" s="57"/>
      <c r="P76" s="57"/>
      <c r="R76" s="57"/>
    </row>
    <row r="77" spans="1:26">
      <c r="A77" s="350" t="s">
        <v>1100</v>
      </c>
      <c r="B77" s="351">
        <v>40676</v>
      </c>
      <c r="C77" s="352">
        <v>1700</v>
      </c>
      <c r="D77" s="351">
        <v>40553</v>
      </c>
      <c r="E77" s="352">
        <v>1689.6</v>
      </c>
      <c r="F77" s="352">
        <v>3.33</v>
      </c>
      <c r="G77" s="353">
        <v>3.4</v>
      </c>
      <c r="H77" s="359">
        <v>10.4</v>
      </c>
      <c r="I77" s="354">
        <v>23.4</v>
      </c>
      <c r="J77" s="350" t="s">
        <v>693</v>
      </c>
      <c r="K77" s="350" t="s">
        <v>462</v>
      </c>
      <c r="L77" s="355">
        <v>500</v>
      </c>
      <c r="M77" s="421"/>
      <c r="N77" s="433" t="s">
        <v>1171</v>
      </c>
      <c r="O77" s="57"/>
      <c r="P77" s="57"/>
      <c r="R77" s="57"/>
    </row>
    <row r="78" spans="1:26">
      <c r="A78" s="350" t="s">
        <v>1101</v>
      </c>
      <c r="B78" s="351">
        <v>40882</v>
      </c>
      <c r="C78" s="352">
        <v>2377.04</v>
      </c>
      <c r="D78" s="351">
        <v>40870</v>
      </c>
      <c r="E78" s="352">
        <v>1968.95</v>
      </c>
      <c r="F78" s="352">
        <v>19.61</v>
      </c>
      <c r="G78" s="353">
        <v>23.77</v>
      </c>
      <c r="H78" s="359">
        <v>408.09</v>
      </c>
      <c r="I78" s="354">
        <v>7.95</v>
      </c>
      <c r="J78" s="350" t="s">
        <v>401</v>
      </c>
      <c r="K78" s="350" t="s">
        <v>906</v>
      </c>
      <c r="L78" s="355">
        <v>100</v>
      </c>
      <c r="M78" s="421"/>
      <c r="N78" s="433"/>
      <c r="O78" s="57"/>
      <c r="P78" s="57"/>
      <c r="R78" s="57"/>
    </row>
    <row r="79" spans="1:26">
      <c r="A79" s="276" t="s">
        <v>1102</v>
      </c>
      <c r="B79" s="384">
        <v>40840</v>
      </c>
      <c r="C79" s="385">
        <v>17726.82</v>
      </c>
      <c r="D79" s="384">
        <v>40102</v>
      </c>
      <c r="E79" s="385">
        <v>15004.94</v>
      </c>
      <c r="F79" s="385">
        <v>22.3</v>
      </c>
      <c r="G79" s="386">
        <v>26.34</v>
      </c>
      <c r="H79" s="387">
        <v>2721.88</v>
      </c>
      <c r="I79" s="411">
        <v>0</v>
      </c>
      <c r="J79" s="276" t="s">
        <v>804</v>
      </c>
      <c r="K79" s="276" t="s">
        <v>543</v>
      </c>
      <c r="L79" s="389">
        <v>673</v>
      </c>
      <c r="M79" s="423" t="s">
        <v>1168</v>
      </c>
      <c r="N79" s="433">
        <v>1099</v>
      </c>
      <c r="O79" s="57"/>
      <c r="P79" s="57"/>
      <c r="R79" s="57"/>
    </row>
    <row r="80" spans="1:26">
      <c r="A80" t="s">
        <v>1103</v>
      </c>
      <c r="B80" s="57">
        <v>40744</v>
      </c>
      <c r="C80" s="320">
        <v>10368.799999999999</v>
      </c>
      <c r="D80" s="57">
        <v>40618</v>
      </c>
      <c r="E80" s="320">
        <v>9994.4</v>
      </c>
      <c r="F80" s="320">
        <v>19.22</v>
      </c>
      <c r="G80" s="267">
        <v>19.940000000000001</v>
      </c>
      <c r="H80" s="358">
        <v>374.4</v>
      </c>
      <c r="I80" s="311">
        <v>0</v>
      </c>
      <c r="J80" t="s">
        <v>804</v>
      </c>
      <c r="L80" s="289">
        <v>520</v>
      </c>
      <c r="N80" s="433" t="s">
        <v>1184</v>
      </c>
      <c r="O80" s="57"/>
      <c r="P80" s="57"/>
      <c r="R80" s="57"/>
    </row>
    <row r="81" spans="1:24">
      <c r="A81" t="s">
        <v>1104</v>
      </c>
      <c r="B81" s="57">
        <v>40900</v>
      </c>
      <c r="C81" s="320">
        <v>4741.4399999999996</v>
      </c>
      <c r="D81" s="57">
        <v>40102</v>
      </c>
      <c r="E81" s="320">
        <v>4992.66</v>
      </c>
      <c r="F81" s="320">
        <v>18.91</v>
      </c>
      <c r="G81" s="267">
        <v>17.96</v>
      </c>
      <c r="H81" s="358">
        <v>-251.22</v>
      </c>
      <c r="I81" s="336">
        <v>0</v>
      </c>
      <c r="J81" t="s">
        <v>804</v>
      </c>
      <c r="K81" t="s">
        <v>421</v>
      </c>
      <c r="L81" s="289">
        <v>264</v>
      </c>
      <c r="N81" s="433" t="s">
        <v>1172</v>
      </c>
      <c r="O81" s="57"/>
      <c r="P81" s="57"/>
      <c r="R81" s="57"/>
    </row>
    <row r="82" spans="1:24">
      <c r="A82" s="350" t="s">
        <v>1105</v>
      </c>
      <c r="B82" s="351">
        <v>40866</v>
      </c>
      <c r="C82" s="352">
        <v>300</v>
      </c>
      <c r="D82" s="351">
        <v>40843</v>
      </c>
      <c r="E82" s="352">
        <v>8.6999999999999993</v>
      </c>
      <c r="F82" s="352">
        <v>0</v>
      </c>
      <c r="G82" s="353">
        <v>3</v>
      </c>
      <c r="H82" s="359">
        <v>291.3</v>
      </c>
      <c r="I82" s="407">
        <v>8.6999999999999993</v>
      </c>
      <c r="J82" s="350" t="s">
        <v>887</v>
      </c>
      <c r="K82" s="350" t="s">
        <v>893</v>
      </c>
      <c r="L82" s="355">
        <v>100</v>
      </c>
      <c r="M82" s="421"/>
      <c r="N82" s="433" t="s">
        <v>1171</v>
      </c>
      <c r="O82" s="57"/>
      <c r="P82" s="57"/>
      <c r="R82" s="57"/>
    </row>
    <row r="83" spans="1:24">
      <c r="A83" s="350" t="s">
        <v>1106</v>
      </c>
      <c r="B83" s="351">
        <v>40838</v>
      </c>
      <c r="C83" s="352">
        <v>4000</v>
      </c>
      <c r="D83" s="351">
        <v>40809</v>
      </c>
      <c r="E83" s="352">
        <v>8697.9500000000007</v>
      </c>
      <c r="F83" s="352">
        <v>86.9</v>
      </c>
      <c r="G83" s="353">
        <v>40</v>
      </c>
      <c r="H83" s="359">
        <v>-4697.95</v>
      </c>
      <c r="I83" s="391">
        <v>7.95</v>
      </c>
      <c r="J83" s="350" t="s">
        <v>401</v>
      </c>
      <c r="K83" s="350" t="s">
        <v>32</v>
      </c>
      <c r="L83" s="355">
        <v>100</v>
      </c>
      <c r="M83" s="421"/>
      <c r="N83" s="433" t="s">
        <v>1171</v>
      </c>
      <c r="O83" s="57"/>
      <c r="P83" s="57"/>
      <c r="R83" s="57"/>
      <c r="W83" s="21"/>
      <c r="X83" s="21"/>
    </row>
    <row r="84" spans="1:24">
      <c r="A84" s="350" t="s">
        <v>1106</v>
      </c>
      <c r="B84" s="351">
        <v>40838</v>
      </c>
      <c r="C84" s="352">
        <v>5000</v>
      </c>
      <c r="D84" s="351">
        <v>40827</v>
      </c>
      <c r="E84" s="352">
        <v>28.7</v>
      </c>
      <c r="F84" s="352">
        <v>0</v>
      </c>
      <c r="G84" s="353">
        <v>50</v>
      </c>
      <c r="H84" s="359">
        <v>4971.3</v>
      </c>
      <c r="I84" s="354">
        <v>28.7</v>
      </c>
      <c r="J84" s="350" t="s">
        <v>888</v>
      </c>
      <c r="K84" s="350" t="s">
        <v>870</v>
      </c>
      <c r="L84" s="355">
        <v>100</v>
      </c>
      <c r="M84" s="421"/>
      <c r="N84" s="433" t="s">
        <v>1171</v>
      </c>
      <c r="O84" s="57"/>
      <c r="P84" s="57"/>
      <c r="R84" s="57"/>
      <c r="W84" s="21"/>
      <c r="X84" s="21"/>
    </row>
    <row r="85" spans="1:24">
      <c r="A85" t="s">
        <v>1107</v>
      </c>
      <c r="B85" s="57">
        <v>40739</v>
      </c>
      <c r="C85" s="320">
        <v>210</v>
      </c>
      <c r="D85" s="57">
        <v>40664</v>
      </c>
      <c r="E85" s="320">
        <v>10.199999999999999</v>
      </c>
      <c r="F85" s="320">
        <v>0</v>
      </c>
      <c r="G85" s="267">
        <v>0.7</v>
      </c>
      <c r="H85" s="358">
        <v>199.8</v>
      </c>
      <c r="I85" s="309">
        <v>10.199999999999999</v>
      </c>
      <c r="J85" t="s">
        <v>887</v>
      </c>
      <c r="K85" t="s">
        <v>793</v>
      </c>
      <c r="L85" s="289">
        <v>300</v>
      </c>
      <c r="N85" s="433" t="s">
        <v>1178</v>
      </c>
      <c r="O85" s="57"/>
      <c r="P85" s="57"/>
      <c r="R85" s="57"/>
    </row>
    <row r="86" spans="1:24">
      <c r="A86" s="350" t="s">
        <v>1108</v>
      </c>
      <c r="B86" s="351">
        <v>40889</v>
      </c>
      <c r="C86" s="352">
        <v>400</v>
      </c>
      <c r="D86" s="351">
        <v>40813</v>
      </c>
      <c r="E86" s="352">
        <v>145.9</v>
      </c>
      <c r="F86" s="352">
        <v>0.05</v>
      </c>
      <c r="G86" s="353">
        <v>0.2</v>
      </c>
      <c r="H86" s="359">
        <v>254.1</v>
      </c>
      <c r="I86" s="354">
        <v>45.9</v>
      </c>
      <c r="J86" s="350" t="s">
        <v>51</v>
      </c>
      <c r="K86" s="350" t="s">
        <v>871</v>
      </c>
      <c r="L86" s="355">
        <v>2000</v>
      </c>
      <c r="M86" s="421"/>
      <c r="N86" s="433" t="s">
        <v>1178</v>
      </c>
      <c r="O86" s="57"/>
      <c r="P86" s="57"/>
      <c r="R86" s="57"/>
    </row>
    <row r="87" spans="1:24">
      <c r="A87" s="350" t="s">
        <v>1108</v>
      </c>
      <c r="B87" s="351">
        <v>40808</v>
      </c>
      <c r="C87" s="352">
        <v>1100</v>
      </c>
      <c r="D87" s="351">
        <v>40783</v>
      </c>
      <c r="E87" s="352">
        <v>1045.9000000000001</v>
      </c>
      <c r="F87" s="352">
        <v>0.5</v>
      </c>
      <c r="G87" s="353">
        <v>0.55000000000000004</v>
      </c>
      <c r="H87" s="359">
        <v>54.1</v>
      </c>
      <c r="I87" s="367">
        <v>45.9</v>
      </c>
      <c r="J87" s="350" t="s">
        <v>51</v>
      </c>
      <c r="K87" s="350" t="s">
        <v>851</v>
      </c>
      <c r="L87" s="355">
        <v>2000</v>
      </c>
      <c r="M87" s="421"/>
      <c r="N87" s="433" t="s">
        <v>1178</v>
      </c>
      <c r="O87" s="57"/>
      <c r="P87" s="57"/>
      <c r="R87" s="57"/>
    </row>
    <row r="88" spans="1:24">
      <c r="A88" t="s">
        <v>1109</v>
      </c>
      <c r="B88" s="57">
        <v>40739</v>
      </c>
      <c r="C88" s="320">
        <v>4590</v>
      </c>
      <c r="D88" s="57">
        <v>40652</v>
      </c>
      <c r="E88" s="320">
        <v>20.7</v>
      </c>
      <c r="F88" s="320">
        <v>0</v>
      </c>
      <c r="G88" s="267">
        <v>2.7</v>
      </c>
      <c r="H88" s="358">
        <v>4569.3</v>
      </c>
      <c r="I88" s="312">
        <v>20.7</v>
      </c>
      <c r="J88" t="s">
        <v>887</v>
      </c>
      <c r="K88" t="s">
        <v>793</v>
      </c>
      <c r="L88" s="289">
        <v>1700</v>
      </c>
      <c r="N88" s="433" t="s">
        <v>1178</v>
      </c>
      <c r="O88" s="57"/>
      <c r="P88" s="57"/>
      <c r="R88" s="57"/>
    </row>
    <row r="89" spans="1:24">
      <c r="A89" s="350" t="s">
        <v>1110</v>
      </c>
      <c r="B89" s="351">
        <v>40877</v>
      </c>
      <c r="C89" s="352">
        <v>1160</v>
      </c>
      <c r="D89" s="351">
        <v>40858</v>
      </c>
      <c r="E89" s="352">
        <v>1078.9000000000001</v>
      </c>
      <c r="F89" s="352">
        <v>5.3</v>
      </c>
      <c r="G89" s="353">
        <v>5.8</v>
      </c>
      <c r="H89" s="359">
        <v>81.099999999999994</v>
      </c>
      <c r="I89" s="354">
        <v>18.899999999999999</v>
      </c>
      <c r="J89" s="350" t="s">
        <v>748</v>
      </c>
      <c r="K89" s="350" t="s">
        <v>923</v>
      </c>
      <c r="L89" s="355">
        <v>200</v>
      </c>
      <c r="M89" s="421"/>
      <c r="N89" s="433" t="s">
        <v>1171</v>
      </c>
      <c r="O89" s="57"/>
      <c r="P89" s="57"/>
      <c r="R89" s="57"/>
    </row>
    <row r="90" spans="1:24">
      <c r="A90" s="350" t="s">
        <v>1111</v>
      </c>
      <c r="B90" s="351">
        <v>40739</v>
      </c>
      <c r="C90" s="352">
        <v>1250</v>
      </c>
      <c r="D90" s="351">
        <v>40715</v>
      </c>
      <c r="E90" s="352">
        <v>31.7</v>
      </c>
      <c r="F90" s="352">
        <v>0</v>
      </c>
      <c r="G90" s="353">
        <v>2.5</v>
      </c>
      <c r="H90" s="359">
        <v>1218.3</v>
      </c>
      <c r="I90" s="367">
        <v>31.7</v>
      </c>
      <c r="J90" s="350" t="s">
        <v>888</v>
      </c>
      <c r="K90" s="350" t="s">
        <v>792</v>
      </c>
      <c r="L90" s="355">
        <v>500</v>
      </c>
      <c r="M90" s="421"/>
      <c r="N90" s="433" t="s">
        <v>1181</v>
      </c>
      <c r="O90" s="57"/>
      <c r="P90" s="57"/>
      <c r="R90" s="57"/>
    </row>
    <row r="91" spans="1:24">
      <c r="A91" s="350" t="s">
        <v>1111</v>
      </c>
      <c r="B91" s="351">
        <v>40739</v>
      </c>
      <c r="C91" s="352">
        <v>7500</v>
      </c>
      <c r="D91" s="351">
        <v>40305</v>
      </c>
      <c r="E91" s="352">
        <v>10507.95</v>
      </c>
      <c r="F91" s="352">
        <v>21</v>
      </c>
      <c r="G91" s="353">
        <v>15</v>
      </c>
      <c r="H91" s="359">
        <v>-3007.95</v>
      </c>
      <c r="I91" s="367">
        <v>7.95</v>
      </c>
      <c r="J91" s="350" t="s">
        <v>401</v>
      </c>
      <c r="K91" s="350"/>
      <c r="L91" s="355">
        <v>500</v>
      </c>
      <c r="M91" s="421"/>
      <c r="N91" s="433" t="s">
        <v>1181</v>
      </c>
      <c r="O91" s="57"/>
      <c r="P91" s="57"/>
      <c r="R91" s="57"/>
    </row>
    <row r="92" spans="1:24">
      <c r="A92" t="s">
        <v>1112</v>
      </c>
      <c r="B92" s="57">
        <v>40613</v>
      </c>
      <c r="C92" s="320">
        <v>175.5</v>
      </c>
      <c r="D92" s="57">
        <v>40203</v>
      </c>
      <c r="E92" s="320">
        <v>257.95</v>
      </c>
      <c r="F92" s="320">
        <v>5</v>
      </c>
      <c r="G92" s="267">
        <v>3.51</v>
      </c>
      <c r="H92" s="358">
        <v>-82.45</v>
      </c>
      <c r="I92" s="309">
        <v>7.95</v>
      </c>
      <c r="J92" t="s">
        <v>401</v>
      </c>
      <c r="L92" s="289">
        <v>50</v>
      </c>
      <c r="N92" s="433" t="s">
        <v>1184</v>
      </c>
      <c r="O92" s="57"/>
      <c r="P92" s="57"/>
      <c r="R92" s="57"/>
    </row>
    <row r="93" spans="1:24">
      <c r="A93" s="350" t="s">
        <v>1113</v>
      </c>
      <c r="B93" s="351">
        <v>40878</v>
      </c>
      <c r="C93" s="352">
        <v>1280</v>
      </c>
      <c r="D93" s="351">
        <v>40869</v>
      </c>
      <c r="E93" s="352">
        <v>985.9</v>
      </c>
      <c r="F93" s="352">
        <v>2.41</v>
      </c>
      <c r="G93" s="353">
        <v>3.2</v>
      </c>
      <c r="H93" s="359">
        <v>294.10000000000002</v>
      </c>
      <c r="I93" s="354">
        <v>21.9</v>
      </c>
      <c r="J93" s="350" t="s">
        <v>748</v>
      </c>
      <c r="K93" s="350" t="s">
        <v>931</v>
      </c>
      <c r="L93" s="355">
        <v>400</v>
      </c>
      <c r="M93" s="421"/>
      <c r="N93" s="433" t="s">
        <v>1181</v>
      </c>
      <c r="O93" s="57"/>
      <c r="P93" s="57"/>
      <c r="R93" s="57"/>
    </row>
    <row r="94" spans="1:24">
      <c r="A94" s="350" t="s">
        <v>1114</v>
      </c>
      <c r="B94" s="351">
        <v>40838</v>
      </c>
      <c r="C94" s="352">
        <v>89</v>
      </c>
      <c r="D94" s="351">
        <v>40822</v>
      </c>
      <c r="E94" s="352">
        <v>28.7</v>
      </c>
      <c r="F94" s="352">
        <v>0</v>
      </c>
      <c r="G94" s="353">
        <v>0.89</v>
      </c>
      <c r="H94" s="359">
        <v>60.3</v>
      </c>
      <c r="I94" s="354">
        <v>28.7</v>
      </c>
      <c r="J94" s="350" t="s">
        <v>888</v>
      </c>
      <c r="K94" s="350" t="s">
        <v>868</v>
      </c>
      <c r="L94" s="355">
        <v>100</v>
      </c>
      <c r="M94" s="421"/>
      <c r="N94" s="433" t="s">
        <v>1181</v>
      </c>
      <c r="O94" s="57"/>
      <c r="P94" s="57"/>
      <c r="R94" s="57"/>
    </row>
    <row r="95" spans="1:24">
      <c r="A95" s="350" t="s">
        <v>1114</v>
      </c>
      <c r="B95" s="351">
        <v>40838</v>
      </c>
      <c r="C95" s="352">
        <v>3000</v>
      </c>
      <c r="D95" s="351">
        <v>40808</v>
      </c>
      <c r="E95" s="352">
        <v>2876.66</v>
      </c>
      <c r="F95" s="352">
        <v>28.69</v>
      </c>
      <c r="G95" s="353">
        <v>30</v>
      </c>
      <c r="H95" s="359">
        <v>123.34</v>
      </c>
      <c r="I95" s="354">
        <v>7.95</v>
      </c>
      <c r="J95" s="350" t="s">
        <v>401</v>
      </c>
      <c r="K95" s="350" t="s">
        <v>520</v>
      </c>
      <c r="L95" s="355">
        <v>100</v>
      </c>
      <c r="M95" s="421"/>
      <c r="N95" s="433" t="s">
        <v>1181</v>
      </c>
      <c r="O95" s="57"/>
      <c r="P95" s="57"/>
      <c r="R95" s="57"/>
    </row>
    <row r="96" spans="1:24">
      <c r="A96" s="392" t="s">
        <v>1115</v>
      </c>
      <c r="B96" s="351">
        <v>40712</v>
      </c>
      <c r="C96" s="392">
        <v>287</v>
      </c>
      <c r="D96" s="351">
        <v>40497</v>
      </c>
      <c r="E96" s="392">
        <v>19.399999999999999</v>
      </c>
      <c r="F96" s="392">
        <v>0.02</v>
      </c>
      <c r="G96" s="392">
        <v>2.87</v>
      </c>
      <c r="H96" s="392">
        <v>267.60000000000002</v>
      </c>
      <c r="I96" s="392">
        <v>17.399999999999999</v>
      </c>
      <c r="J96" s="392" t="s">
        <v>51</v>
      </c>
      <c r="K96" s="392" t="s">
        <v>768</v>
      </c>
      <c r="L96" s="392">
        <v>100</v>
      </c>
      <c r="M96" s="422" t="s">
        <v>1156</v>
      </c>
      <c r="N96" s="433" t="s">
        <v>1181</v>
      </c>
      <c r="O96" s="57"/>
      <c r="P96" s="57"/>
      <c r="R96" s="57"/>
    </row>
    <row r="97" spans="1:18">
      <c r="A97" s="350" t="s">
        <v>1115</v>
      </c>
      <c r="B97" s="351">
        <v>40868</v>
      </c>
      <c r="C97" s="352">
        <v>165</v>
      </c>
      <c r="D97" s="351">
        <v>40840</v>
      </c>
      <c r="E97" s="352">
        <v>27.4</v>
      </c>
      <c r="F97" s="352">
        <v>0.1</v>
      </c>
      <c r="G97" s="353">
        <v>1.65</v>
      </c>
      <c r="H97" s="359">
        <v>137.6</v>
      </c>
      <c r="I97" s="354">
        <v>17.399999999999999</v>
      </c>
      <c r="J97" s="350" t="s">
        <v>51</v>
      </c>
      <c r="K97" s="350" t="s">
        <v>885</v>
      </c>
      <c r="L97" s="355">
        <v>100</v>
      </c>
      <c r="M97" s="421"/>
      <c r="N97" s="433" t="s">
        <v>1181</v>
      </c>
      <c r="O97" s="57"/>
      <c r="P97" s="57"/>
      <c r="R97" s="57"/>
    </row>
    <row r="98" spans="1:18">
      <c r="A98" t="s">
        <v>1115</v>
      </c>
      <c r="B98" s="57">
        <v>40774</v>
      </c>
      <c r="C98" s="320">
        <v>450</v>
      </c>
      <c r="D98" s="57">
        <v>40714</v>
      </c>
      <c r="E98" s="320">
        <v>28.7</v>
      </c>
      <c r="F98" s="320">
        <v>0</v>
      </c>
      <c r="G98" s="267">
        <v>4.5</v>
      </c>
      <c r="H98" s="358">
        <v>421.3</v>
      </c>
      <c r="I98" s="237">
        <v>28.7</v>
      </c>
      <c r="J98" t="s">
        <v>888</v>
      </c>
      <c r="K98" t="s">
        <v>811</v>
      </c>
      <c r="L98" s="289">
        <v>100</v>
      </c>
      <c r="N98" s="433" t="s">
        <v>1181</v>
      </c>
      <c r="O98" s="57"/>
      <c r="P98" s="57"/>
      <c r="R98" s="57"/>
    </row>
    <row r="99" spans="1:18">
      <c r="A99" s="350" t="s">
        <v>1115</v>
      </c>
      <c r="B99" s="351">
        <v>40838</v>
      </c>
      <c r="C99" s="352">
        <v>50</v>
      </c>
      <c r="D99" s="351">
        <v>40813</v>
      </c>
      <c r="E99" s="352">
        <v>8.6999999999999993</v>
      </c>
      <c r="F99" s="352">
        <v>0</v>
      </c>
      <c r="G99" s="353">
        <v>0.5</v>
      </c>
      <c r="H99" s="359">
        <v>41.3</v>
      </c>
      <c r="I99" s="354">
        <v>8.6999999999999993</v>
      </c>
      <c r="J99" s="350" t="s">
        <v>887</v>
      </c>
      <c r="K99" s="350" t="s">
        <v>880</v>
      </c>
      <c r="L99" s="355">
        <v>100</v>
      </c>
      <c r="M99" s="421"/>
      <c r="N99" s="433" t="s">
        <v>1181</v>
      </c>
      <c r="O99" s="57"/>
      <c r="P99" s="57"/>
      <c r="R99" s="57"/>
    </row>
    <row r="100" spans="1:18">
      <c r="A100" t="s">
        <v>1115</v>
      </c>
      <c r="B100" s="57">
        <v>40774</v>
      </c>
      <c r="C100" s="320">
        <v>2500</v>
      </c>
      <c r="D100" s="57">
        <v>40085</v>
      </c>
      <c r="E100" s="320">
        <v>6714.95</v>
      </c>
      <c r="F100" s="320">
        <v>67.069999999999993</v>
      </c>
      <c r="G100" s="267">
        <v>25</v>
      </c>
      <c r="H100" s="358">
        <v>-4214.95</v>
      </c>
      <c r="I100" s="303">
        <v>7.95</v>
      </c>
      <c r="J100" t="s">
        <v>401</v>
      </c>
      <c r="K100" t="s">
        <v>702</v>
      </c>
      <c r="L100" s="289">
        <v>100</v>
      </c>
      <c r="N100" s="433" t="s">
        <v>1181</v>
      </c>
      <c r="O100" s="57"/>
      <c r="P100" s="57"/>
      <c r="R100" s="57"/>
    </row>
    <row r="101" spans="1:18">
      <c r="A101" s="350" t="s">
        <v>1116</v>
      </c>
      <c r="B101" s="351">
        <v>40892</v>
      </c>
      <c r="C101" s="352">
        <v>20</v>
      </c>
      <c r="D101" s="351">
        <v>40685</v>
      </c>
      <c r="E101" s="352">
        <v>1222.95</v>
      </c>
      <c r="F101" s="352">
        <v>0.6</v>
      </c>
      <c r="G101" s="353">
        <v>0.01</v>
      </c>
      <c r="H101" s="359">
        <v>-1202.95</v>
      </c>
      <c r="I101" s="354">
        <v>22.95</v>
      </c>
      <c r="J101" s="350" t="s">
        <v>889</v>
      </c>
      <c r="K101" s="350" t="s">
        <v>848</v>
      </c>
      <c r="L101" s="355">
        <v>2000</v>
      </c>
      <c r="M101" s="421"/>
      <c r="N101" s="433" t="s">
        <v>1178</v>
      </c>
      <c r="O101" s="57"/>
      <c r="P101" s="57"/>
      <c r="R101" s="57"/>
    </row>
    <row r="102" spans="1:18">
      <c r="A102" s="350" t="s">
        <v>1117</v>
      </c>
      <c r="B102" s="351">
        <v>40866</v>
      </c>
      <c r="C102" s="352">
        <v>200</v>
      </c>
      <c r="D102" s="351">
        <v>40854</v>
      </c>
      <c r="E102" s="352">
        <v>11.7</v>
      </c>
      <c r="F102" s="352">
        <v>0</v>
      </c>
      <c r="G102" s="353">
        <v>0.4</v>
      </c>
      <c r="H102" s="359">
        <v>188.3</v>
      </c>
      <c r="I102" s="390">
        <v>11.7</v>
      </c>
      <c r="J102" s="350" t="s">
        <v>887</v>
      </c>
      <c r="K102" s="350" t="s">
        <v>916</v>
      </c>
      <c r="L102" s="355">
        <v>500</v>
      </c>
      <c r="M102" s="421"/>
      <c r="N102" s="433" t="s">
        <v>1181</v>
      </c>
      <c r="O102" s="57"/>
      <c r="P102" s="57"/>
      <c r="R102" s="57"/>
    </row>
    <row r="103" spans="1:18">
      <c r="A103" s="350" t="s">
        <v>1118</v>
      </c>
      <c r="B103" s="351">
        <v>40838</v>
      </c>
      <c r="C103" s="352">
        <v>500</v>
      </c>
      <c r="D103" s="351">
        <v>40784</v>
      </c>
      <c r="E103" s="352">
        <v>15.45</v>
      </c>
      <c r="F103" s="352">
        <v>0</v>
      </c>
      <c r="G103" s="353">
        <v>0.5</v>
      </c>
      <c r="H103" s="359">
        <v>484.55</v>
      </c>
      <c r="I103" s="354">
        <v>15.45</v>
      </c>
      <c r="J103" s="350" t="s">
        <v>887</v>
      </c>
      <c r="K103" s="350" t="s">
        <v>847</v>
      </c>
      <c r="L103" s="355">
        <v>1000</v>
      </c>
      <c r="M103" s="421"/>
      <c r="N103" s="433" t="s">
        <v>1182</v>
      </c>
      <c r="O103" s="57"/>
      <c r="P103" s="57"/>
      <c r="R103" s="57"/>
    </row>
    <row r="104" spans="1:18">
      <c r="A104" s="350" t="s">
        <v>1118</v>
      </c>
      <c r="B104" s="351">
        <v>40889</v>
      </c>
      <c r="C104" s="352">
        <v>200</v>
      </c>
      <c r="D104" s="351">
        <v>40847</v>
      </c>
      <c r="E104" s="352">
        <v>80.900000000000006</v>
      </c>
      <c r="F104" s="352">
        <v>0.05</v>
      </c>
      <c r="G104" s="353">
        <v>0.2</v>
      </c>
      <c r="H104" s="359">
        <v>119.1</v>
      </c>
      <c r="I104" s="390">
        <v>30.9</v>
      </c>
      <c r="J104" s="350" t="s">
        <v>51</v>
      </c>
      <c r="K104" s="350" t="s">
        <v>902</v>
      </c>
      <c r="L104" s="355">
        <v>1000</v>
      </c>
      <c r="M104" s="421"/>
      <c r="N104" s="433" t="s">
        <v>1181</v>
      </c>
      <c r="O104" s="57"/>
      <c r="P104" s="57"/>
      <c r="R104" s="57"/>
    </row>
    <row r="105" spans="1:18">
      <c r="A105" s="350" t="s">
        <v>1119</v>
      </c>
      <c r="B105" s="351">
        <v>40848</v>
      </c>
      <c r="C105" s="352">
        <v>6600</v>
      </c>
      <c r="D105" s="351">
        <v>40843</v>
      </c>
      <c r="E105" s="352">
        <v>5675.83</v>
      </c>
      <c r="F105" s="352">
        <v>56.68</v>
      </c>
      <c r="G105" s="353">
        <v>66</v>
      </c>
      <c r="H105" s="359">
        <v>924.17</v>
      </c>
      <c r="I105" s="390">
        <v>7.95</v>
      </c>
      <c r="J105" s="350" t="s">
        <v>401</v>
      </c>
      <c r="K105" s="350" t="s">
        <v>898</v>
      </c>
      <c r="L105" s="355">
        <v>100</v>
      </c>
      <c r="M105" s="421"/>
      <c r="N105" s="433" t="s">
        <v>1178</v>
      </c>
      <c r="O105" s="57"/>
      <c r="P105" s="57"/>
      <c r="R105" s="57"/>
    </row>
    <row r="106" spans="1:18">
      <c r="A106" s="350" t="s">
        <v>1119</v>
      </c>
      <c r="B106" s="351">
        <v>40863</v>
      </c>
      <c r="C106" s="352">
        <v>6600</v>
      </c>
      <c r="D106" s="351">
        <v>40848</v>
      </c>
      <c r="E106" s="352">
        <v>6307.95</v>
      </c>
      <c r="F106" s="352">
        <v>63</v>
      </c>
      <c r="G106" s="353">
        <v>66</v>
      </c>
      <c r="H106" s="359">
        <v>292.05</v>
      </c>
      <c r="I106" s="405">
        <v>7.95</v>
      </c>
      <c r="J106" s="350" t="s">
        <v>401</v>
      </c>
      <c r="K106" s="350" t="s">
        <v>898</v>
      </c>
      <c r="L106" s="355">
        <v>100</v>
      </c>
      <c r="M106" s="421"/>
      <c r="N106" s="433" t="s">
        <v>1178</v>
      </c>
      <c r="O106" s="57"/>
      <c r="P106" s="57"/>
      <c r="R106" s="57"/>
    </row>
    <row r="107" spans="1:18">
      <c r="A107" s="350" t="s">
        <v>1120</v>
      </c>
      <c r="B107" s="351">
        <v>40787</v>
      </c>
      <c r="C107" s="352">
        <v>9500</v>
      </c>
      <c r="D107" s="351">
        <v>40672</v>
      </c>
      <c r="E107" s="352">
        <v>7180.9</v>
      </c>
      <c r="F107" s="352">
        <v>7.15</v>
      </c>
      <c r="G107" s="353">
        <v>9.5</v>
      </c>
      <c r="H107" s="359">
        <v>2319.1</v>
      </c>
      <c r="I107" s="354">
        <v>30.9</v>
      </c>
      <c r="J107" s="350" t="s">
        <v>748</v>
      </c>
      <c r="K107" s="350" t="s">
        <v>825</v>
      </c>
      <c r="L107" s="355">
        <v>1000</v>
      </c>
      <c r="M107" s="421"/>
      <c r="N107" s="433"/>
      <c r="O107" s="57"/>
      <c r="P107" s="57"/>
      <c r="R107" s="57"/>
    </row>
    <row r="108" spans="1:18">
      <c r="A108" s="350" t="s">
        <v>1121</v>
      </c>
      <c r="B108" s="351">
        <v>40773</v>
      </c>
      <c r="C108" s="352">
        <v>3000</v>
      </c>
      <c r="D108" s="351">
        <v>40675</v>
      </c>
      <c r="E108" s="352">
        <v>1790.9</v>
      </c>
      <c r="F108" s="352">
        <v>0.34</v>
      </c>
      <c r="G108" s="353">
        <v>0.6</v>
      </c>
      <c r="H108" s="359">
        <v>1209.0999999999999</v>
      </c>
      <c r="I108" s="354">
        <v>90.9</v>
      </c>
      <c r="J108" s="350" t="s">
        <v>748</v>
      </c>
      <c r="K108" s="350" t="s">
        <v>812</v>
      </c>
      <c r="L108" s="355">
        <v>5000</v>
      </c>
      <c r="M108" s="421"/>
      <c r="N108" s="433" t="s">
        <v>1185</v>
      </c>
      <c r="O108" s="57"/>
      <c r="P108" s="57"/>
      <c r="R108" s="57"/>
    </row>
    <row r="109" spans="1:18">
      <c r="A109" s="350" t="s">
        <v>1122</v>
      </c>
      <c r="B109" s="351">
        <v>40678</v>
      </c>
      <c r="C109" s="352">
        <v>3950</v>
      </c>
      <c r="D109" s="351">
        <v>40660</v>
      </c>
      <c r="E109" s="352">
        <v>3530.9</v>
      </c>
      <c r="F109" s="352">
        <v>3.5</v>
      </c>
      <c r="G109" s="353">
        <v>3.95</v>
      </c>
      <c r="H109" s="359">
        <v>419.1</v>
      </c>
      <c r="I109" s="407">
        <v>30.9</v>
      </c>
      <c r="J109" s="350" t="s">
        <v>693</v>
      </c>
      <c r="K109" s="350" t="s">
        <v>749</v>
      </c>
      <c r="L109" s="355">
        <v>1000</v>
      </c>
      <c r="M109" s="421"/>
      <c r="N109" s="433" t="s">
        <v>1185</v>
      </c>
      <c r="O109" s="57"/>
      <c r="P109" s="57"/>
      <c r="R109" s="57"/>
    </row>
    <row r="110" spans="1:18">
      <c r="A110" s="350" t="s">
        <v>1123</v>
      </c>
      <c r="B110" s="351">
        <v>40864</v>
      </c>
      <c r="C110" s="352">
        <v>3200</v>
      </c>
      <c r="D110" s="351">
        <v>40862</v>
      </c>
      <c r="E110" s="352">
        <v>2857.95</v>
      </c>
      <c r="F110" s="352">
        <v>14.25</v>
      </c>
      <c r="G110" s="353">
        <v>16</v>
      </c>
      <c r="H110" s="359">
        <v>342.05</v>
      </c>
      <c r="I110" s="356">
        <v>7.95</v>
      </c>
      <c r="J110" s="350" t="s">
        <v>401</v>
      </c>
      <c r="K110" s="350" t="s">
        <v>911</v>
      </c>
      <c r="L110" s="355">
        <v>200</v>
      </c>
      <c r="M110" s="421"/>
      <c r="N110" s="433" t="s">
        <v>1185</v>
      </c>
      <c r="O110" s="57"/>
      <c r="P110" s="57"/>
      <c r="R110" s="57"/>
    </row>
    <row r="111" spans="1:18">
      <c r="A111" s="350" t="s">
        <v>1124</v>
      </c>
      <c r="B111" s="351">
        <v>40866</v>
      </c>
      <c r="C111" s="352">
        <v>100</v>
      </c>
      <c r="D111" s="351">
        <v>40854</v>
      </c>
      <c r="E111" s="352">
        <v>8.6999999999999993</v>
      </c>
      <c r="F111" s="352">
        <v>0</v>
      </c>
      <c r="G111" s="353">
        <v>1</v>
      </c>
      <c r="H111" s="359">
        <v>91.3</v>
      </c>
      <c r="I111" s="354">
        <v>8.6999999999999993</v>
      </c>
      <c r="J111" s="350" t="s">
        <v>887</v>
      </c>
      <c r="K111" s="350" t="s">
        <v>917</v>
      </c>
      <c r="L111" s="355">
        <v>100</v>
      </c>
      <c r="M111" s="425"/>
      <c r="N111" s="433" t="s">
        <v>1171</v>
      </c>
      <c r="O111" s="57"/>
      <c r="P111" s="57"/>
      <c r="R111" s="57"/>
    </row>
    <row r="112" spans="1:18">
      <c r="A112" s="392" t="s">
        <v>1125</v>
      </c>
      <c r="B112" s="393">
        <v>40838</v>
      </c>
      <c r="C112" s="394">
        <v>540</v>
      </c>
      <c r="D112" s="393">
        <v>40784</v>
      </c>
      <c r="E112" s="394">
        <v>30.95</v>
      </c>
      <c r="F112" s="394">
        <v>0</v>
      </c>
      <c r="G112" s="395">
        <v>1.35</v>
      </c>
      <c r="H112" s="396">
        <v>509.05</v>
      </c>
      <c r="I112" s="397">
        <v>30.95</v>
      </c>
      <c r="J112" s="392" t="s">
        <v>888</v>
      </c>
      <c r="K112" s="392" t="s">
        <v>842</v>
      </c>
      <c r="L112" s="398">
        <v>400</v>
      </c>
      <c r="M112" s="422" t="s">
        <v>1146</v>
      </c>
      <c r="N112" s="433" t="s">
        <v>1181</v>
      </c>
      <c r="O112" s="57"/>
      <c r="P112" s="57"/>
      <c r="R112" s="57"/>
    </row>
    <row r="113" spans="1:18">
      <c r="A113" s="392" t="s">
        <v>1126</v>
      </c>
      <c r="B113" s="393">
        <v>40838</v>
      </c>
      <c r="C113" s="394">
        <v>4848</v>
      </c>
      <c r="D113" s="393">
        <v>40757</v>
      </c>
      <c r="E113" s="394">
        <v>6014.42</v>
      </c>
      <c r="F113" s="394">
        <v>14.87</v>
      </c>
      <c r="G113" s="395">
        <v>12</v>
      </c>
      <c r="H113" s="396">
        <v>-1166.42</v>
      </c>
      <c r="I113" s="399">
        <v>7.95</v>
      </c>
      <c r="J113" s="392" t="s">
        <v>401</v>
      </c>
      <c r="K113" s="392" t="s">
        <v>336</v>
      </c>
      <c r="L113" s="398">
        <v>404</v>
      </c>
      <c r="M113" s="422" t="s">
        <v>1167</v>
      </c>
      <c r="N113" s="433" t="s">
        <v>1181</v>
      </c>
      <c r="O113" s="57"/>
      <c r="P113" s="57"/>
      <c r="R113" s="57"/>
    </row>
    <row r="114" spans="1:18">
      <c r="A114" s="350" t="s">
        <v>1127</v>
      </c>
      <c r="B114" s="351">
        <v>40678</v>
      </c>
      <c r="C114" s="352">
        <v>2450</v>
      </c>
      <c r="D114" s="351">
        <v>40659</v>
      </c>
      <c r="E114" s="352">
        <v>2273.4</v>
      </c>
      <c r="F114" s="352">
        <v>4.5</v>
      </c>
      <c r="G114" s="353">
        <v>4.9000000000000004</v>
      </c>
      <c r="H114" s="359">
        <v>176.6</v>
      </c>
      <c r="I114" s="354">
        <v>23.4</v>
      </c>
      <c r="J114" s="350" t="s">
        <v>693</v>
      </c>
      <c r="K114" s="350" t="s">
        <v>747</v>
      </c>
      <c r="L114" s="355">
        <v>500</v>
      </c>
      <c r="M114" s="421"/>
      <c r="N114" s="433" t="s">
        <v>1178</v>
      </c>
      <c r="O114" s="57"/>
      <c r="P114" s="57"/>
      <c r="R114" s="57"/>
    </row>
    <row r="115" spans="1:18">
      <c r="A115" s="350" t="s">
        <v>1128</v>
      </c>
      <c r="B115" s="351">
        <v>40866</v>
      </c>
      <c r="C115" s="352">
        <v>1700</v>
      </c>
      <c r="D115" s="351">
        <v>40743</v>
      </c>
      <c r="E115" s="352">
        <v>11.7</v>
      </c>
      <c r="F115" s="352">
        <v>0</v>
      </c>
      <c r="G115" s="353">
        <v>3.4</v>
      </c>
      <c r="H115" s="359">
        <v>1688.3</v>
      </c>
      <c r="I115" s="402">
        <v>11.7</v>
      </c>
      <c r="J115" s="350" t="s">
        <v>887</v>
      </c>
      <c r="K115" s="350" t="s">
        <v>840</v>
      </c>
      <c r="L115" s="355">
        <v>500</v>
      </c>
      <c r="M115" s="421"/>
      <c r="N115" s="433" t="s">
        <v>1171</v>
      </c>
      <c r="O115" s="57"/>
      <c r="P115" s="57"/>
      <c r="R115" s="57"/>
    </row>
    <row r="116" spans="1:18">
      <c r="A116" s="350" t="s">
        <v>1128</v>
      </c>
      <c r="B116" s="351">
        <v>40893</v>
      </c>
      <c r="C116" s="352">
        <v>225</v>
      </c>
      <c r="D116" s="351">
        <v>40877</v>
      </c>
      <c r="E116" s="352">
        <v>298.39999999999998</v>
      </c>
      <c r="F116" s="352">
        <v>0.55000000000000004</v>
      </c>
      <c r="G116" s="353">
        <v>0.45</v>
      </c>
      <c r="H116" s="359">
        <v>-73.400000000000006</v>
      </c>
      <c r="I116" s="354">
        <v>23.4</v>
      </c>
      <c r="J116" s="350" t="s">
        <v>51</v>
      </c>
      <c r="K116" s="350" t="s">
        <v>942</v>
      </c>
      <c r="L116" s="355">
        <v>500</v>
      </c>
      <c r="M116" s="421"/>
      <c r="N116" s="433" t="s">
        <v>1171</v>
      </c>
      <c r="O116" s="57"/>
      <c r="P116" s="57"/>
      <c r="R116" s="57"/>
    </row>
    <row r="117" spans="1:18">
      <c r="A117" s="350" t="s">
        <v>1129</v>
      </c>
      <c r="B117" s="351">
        <v>40848</v>
      </c>
      <c r="C117" s="352">
        <v>4418</v>
      </c>
      <c r="D117" s="351">
        <v>40843</v>
      </c>
      <c r="E117" s="352">
        <v>3947.95</v>
      </c>
      <c r="F117" s="352">
        <v>39.4</v>
      </c>
      <c r="G117" s="353">
        <v>44.18</v>
      </c>
      <c r="H117" s="359">
        <v>470.05</v>
      </c>
      <c r="I117" s="412">
        <v>7.95</v>
      </c>
      <c r="J117" s="350" t="s">
        <v>401</v>
      </c>
      <c r="K117" s="350" t="s">
        <v>856</v>
      </c>
      <c r="L117" s="355">
        <v>100</v>
      </c>
      <c r="M117" s="421"/>
      <c r="N117" s="433"/>
      <c r="O117" s="57"/>
      <c r="P117" s="57"/>
      <c r="R117" s="57"/>
    </row>
    <row r="118" spans="1:18">
      <c r="A118" s="350" t="s">
        <v>1129</v>
      </c>
      <c r="B118" s="351">
        <v>40808</v>
      </c>
      <c r="C118" s="352">
        <v>5919.4</v>
      </c>
      <c r="D118" s="351">
        <v>40807</v>
      </c>
      <c r="E118" s="352">
        <v>5307.95</v>
      </c>
      <c r="F118" s="352">
        <v>53</v>
      </c>
      <c r="G118" s="353">
        <v>59.19</v>
      </c>
      <c r="H118" s="359">
        <v>611.45000000000005</v>
      </c>
      <c r="I118" s="391">
        <v>7.95</v>
      </c>
      <c r="J118" s="350" t="s">
        <v>401</v>
      </c>
      <c r="K118" s="350" t="s">
        <v>856</v>
      </c>
      <c r="L118" s="355">
        <v>100</v>
      </c>
      <c r="M118" s="421"/>
      <c r="N118" s="433" t="s">
        <v>1186</v>
      </c>
      <c r="O118" s="57"/>
      <c r="P118" s="57"/>
      <c r="R118" s="57"/>
    </row>
    <row r="119" spans="1:18">
      <c r="A119" s="350" t="s">
        <v>1129</v>
      </c>
      <c r="B119" s="351">
        <v>40848</v>
      </c>
      <c r="C119" s="352">
        <v>4418</v>
      </c>
      <c r="D119" s="351">
        <v>40840</v>
      </c>
      <c r="E119" s="352">
        <v>4282.95</v>
      </c>
      <c r="F119" s="352">
        <v>42.75</v>
      </c>
      <c r="G119" s="353">
        <v>44.18</v>
      </c>
      <c r="H119" s="359">
        <v>135.05000000000001</v>
      </c>
      <c r="I119" s="367">
        <v>7.95</v>
      </c>
      <c r="J119" s="350" t="s">
        <v>401</v>
      </c>
      <c r="K119" s="350" t="s">
        <v>856</v>
      </c>
      <c r="L119" s="355">
        <v>100</v>
      </c>
      <c r="M119" s="421"/>
      <c r="N119" s="433"/>
      <c r="O119" s="57"/>
      <c r="P119" s="57"/>
      <c r="R119" s="57"/>
    </row>
    <row r="120" spans="1:18">
      <c r="A120" s="350" t="s">
        <v>1129</v>
      </c>
      <c r="B120" s="351">
        <v>40856</v>
      </c>
      <c r="C120" s="352">
        <v>4301</v>
      </c>
      <c r="D120" s="351">
        <v>40850</v>
      </c>
      <c r="E120" s="352">
        <v>4007.95</v>
      </c>
      <c r="F120" s="352">
        <v>40</v>
      </c>
      <c r="G120" s="353">
        <v>43.01</v>
      </c>
      <c r="H120" s="359">
        <v>293.05</v>
      </c>
      <c r="I120" s="356">
        <v>7.95</v>
      </c>
      <c r="J120" s="350" t="s">
        <v>401</v>
      </c>
      <c r="K120" s="350" t="s">
        <v>856</v>
      </c>
      <c r="L120" s="355">
        <v>100</v>
      </c>
      <c r="M120" s="421"/>
      <c r="N120" s="433" t="s">
        <v>1187</v>
      </c>
      <c r="O120" s="57"/>
      <c r="P120" s="57"/>
      <c r="R120" s="57"/>
    </row>
    <row r="121" spans="1:18">
      <c r="A121" s="350" t="s">
        <v>1130</v>
      </c>
      <c r="B121" s="351">
        <v>40850</v>
      </c>
      <c r="C121" s="352">
        <v>3650</v>
      </c>
      <c r="D121" s="351">
        <v>40848</v>
      </c>
      <c r="E121" s="352">
        <v>3307.95</v>
      </c>
      <c r="F121" s="352">
        <v>33</v>
      </c>
      <c r="G121" s="353">
        <v>36.5</v>
      </c>
      <c r="H121" s="359">
        <v>342.05</v>
      </c>
      <c r="I121" s="391">
        <v>7.95</v>
      </c>
      <c r="J121" s="350" t="s">
        <v>401</v>
      </c>
      <c r="K121" s="350" t="s">
        <v>904</v>
      </c>
      <c r="L121" s="355">
        <v>100</v>
      </c>
      <c r="M121" s="421"/>
      <c r="N121" s="433" t="s">
        <v>1188</v>
      </c>
      <c r="O121" s="57"/>
      <c r="P121" s="57"/>
      <c r="R121" s="57"/>
    </row>
    <row r="122" spans="1:18">
      <c r="A122" s="350" t="s">
        <v>1131</v>
      </c>
      <c r="B122" s="351">
        <v>40802</v>
      </c>
      <c r="C122" s="352">
        <v>1350</v>
      </c>
      <c r="D122" s="351">
        <v>40784</v>
      </c>
      <c r="E122" s="352">
        <v>31.7</v>
      </c>
      <c r="F122" s="352">
        <v>0</v>
      </c>
      <c r="G122" s="353">
        <v>2.7</v>
      </c>
      <c r="H122" s="359">
        <v>1318.3</v>
      </c>
      <c r="I122" s="367">
        <v>31.7</v>
      </c>
      <c r="J122" s="350" t="s">
        <v>888</v>
      </c>
      <c r="K122" s="350" t="s">
        <v>854</v>
      </c>
      <c r="L122" s="355">
        <v>500</v>
      </c>
      <c r="M122" s="421"/>
      <c r="N122" s="433" t="s">
        <v>1171</v>
      </c>
      <c r="O122" s="57"/>
      <c r="P122" s="57"/>
      <c r="R122" s="57"/>
    </row>
    <row r="123" spans="1:18">
      <c r="A123" s="350" t="s">
        <v>1131</v>
      </c>
      <c r="B123" s="351">
        <v>40802</v>
      </c>
      <c r="C123" s="352">
        <v>5000</v>
      </c>
      <c r="D123" s="351">
        <v>40764</v>
      </c>
      <c r="E123" s="352">
        <v>8757.9500000000007</v>
      </c>
      <c r="F123" s="352">
        <v>17.5</v>
      </c>
      <c r="G123" s="353">
        <v>10</v>
      </c>
      <c r="H123" s="359">
        <v>-3757.95</v>
      </c>
      <c r="I123" s="367">
        <v>7.95</v>
      </c>
      <c r="J123" s="350" t="s">
        <v>401</v>
      </c>
      <c r="K123" s="350"/>
      <c r="L123" s="355">
        <v>500</v>
      </c>
      <c r="M123" s="421"/>
      <c r="N123" s="433" t="s">
        <v>1171</v>
      </c>
      <c r="O123" s="57"/>
      <c r="P123" s="57"/>
      <c r="R123" s="57"/>
    </row>
    <row r="124" spans="1:18">
      <c r="A124" s="350" t="s">
        <v>1132</v>
      </c>
      <c r="B124" s="351">
        <v>40866</v>
      </c>
      <c r="C124" s="352">
        <v>130</v>
      </c>
      <c r="D124" s="351">
        <v>40844</v>
      </c>
      <c r="E124" s="352">
        <v>8.6999999999999993</v>
      </c>
      <c r="F124" s="352">
        <v>0</v>
      </c>
      <c r="G124" s="353">
        <v>1.3</v>
      </c>
      <c r="H124" s="359">
        <v>121.3</v>
      </c>
      <c r="I124" s="354">
        <v>8.6999999999999993</v>
      </c>
      <c r="J124" s="350" t="s">
        <v>887</v>
      </c>
      <c r="K124" s="350" t="s">
        <v>900</v>
      </c>
      <c r="L124" s="355">
        <v>100</v>
      </c>
      <c r="M124" s="421"/>
      <c r="N124" s="433" t="s">
        <v>1171</v>
      </c>
      <c r="O124" s="57"/>
      <c r="P124" s="57"/>
      <c r="R124" s="57"/>
    </row>
    <row r="125" spans="1:18">
      <c r="A125" s="350" t="s">
        <v>1133</v>
      </c>
      <c r="B125" s="351">
        <v>40894</v>
      </c>
      <c r="C125" s="352">
        <v>100</v>
      </c>
      <c r="D125" s="351">
        <v>40877</v>
      </c>
      <c r="E125" s="352">
        <v>10.95</v>
      </c>
      <c r="F125" s="352">
        <v>0</v>
      </c>
      <c r="G125" s="353">
        <v>0.25</v>
      </c>
      <c r="H125" s="359">
        <v>89.05</v>
      </c>
      <c r="I125" s="354">
        <v>10.95</v>
      </c>
      <c r="J125" s="350" t="s">
        <v>887</v>
      </c>
      <c r="K125" s="350" t="s">
        <v>939</v>
      </c>
      <c r="L125" s="355">
        <v>400</v>
      </c>
      <c r="M125" s="421"/>
      <c r="N125" s="433" t="s">
        <v>1171</v>
      </c>
      <c r="O125" s="57"/>
      <c r="P125" s="57"/>
      <c r="R125" s="57"/>
    </row>
    <row r="126" spans="1:18">
      <c r="A126" s="350" t="s">
        <v>1133</v>
      </c>
      <c r="B126" s="351">
        <v>40620</v>
      </c>
      <c r="C126" s="352">
        <v>120</v>
      </c>
      <c r="D126" s="351">
        <v>40504</v>
      </c>
      <c r="E126" s="352">
        <v>10.95</v>
      </c>
      <c r="F126" s="352">
        <v>0</v>
      </c>
      <c r="G126" s="353">
        <v>0.3</v>
      </c>
      <c r="H126" s="359">
        <v>109.05</v>
      </c>
      <c r="I126" s="354">
        <v>10.95</v>
      </c>
      <c r="J126" s="350" t="s">
        <v>887</v>
      </c>
      <c r="K126" s="350" t="s">
        <v>52</v>
      </c>
      <c r="L126" s="355">
        <v>400</v>
      </c>
      <c r="M126" s="421"/>
      <c r="N126" s="433" t="s">
        <v>1181</v>
      </c>
      <c r="O126" s="57"/>
      <c r="P126" s="57"/>
      <c r="R126" s="57"/>
    </row>
    <row r="127" spans="1:18">
      <c r="A127" s="392" t="s">
        <v>1133</v>
      </c>
      <c r="B127" s="393">
        <v>40712</v>
      </c>
      <c r="C127" s="394">
        <v>220</v>
      </c>
      <c r="D127" s="393">
        <v>40623</v>
      </c>
      <c r="E127" s="394">
        <v>29.9</v>
      </c>
      <c r="F127" s="394">
        <v>0.02</v>
      </c>
      <c r="G127" s="395">
        <v>0.55000000000000004</v>
      </c>
      <c r="H127" s="396">
        <v>190.1</v>
      </c>
      <c r="I127" s="397">
        <v>21.9</v>
      </c>
      <c r="J127" s="392" t="s">
        <v>51</v>
      </c>
      <c r="K127" s="392" t="s">
        <v>763</v>
      </c>
      <c r="L127" s="398">
        <v>400</v>
      </c>
      <c r="M127" s="422" t="s">
        <v>1157</v>
      </c>
      <c r="N127" s="433" t="s">
        <v>1181</v>
      </c>
      <c r="O127" s="57"/>
      <c r="P127" s="57"/>
      <c r="R127" s="57"/>
    </row>
    <row r="128" spans="1:18">
      <c r="A128" s="350" t="s">
        <v>1133</v>
      </c>
      <c r="B128" s="351">
        <v>40868</v>
      </c>
      <c r="C128" s="352">
        <v>700</v>
      </c>
      <c r="D128" s="351">
        <v>40729</v>
      </c>
      <c r="E128" s="352">
        <v>61.9</v>
      </c>
      <c r="F128" s="352">
        <v>0.1</v>
      </c>
      <c r="G128" s="353">
        <v>1.75</v>
      </c>
      <c r="H128" s="359">
        <v>638.1</v>
      </c>
      <c r="I128" s="354">
        <v>21.9</v>
      </c>
      <c r="J128" s="350" t="s">
        <v>51</v>
      </c>
      <c r="K128" s="350" t="s">
        <v>844</v>
      </c>
      <c r="L128" s="355">
        <v>400</v>
      </c>
      <c r="M128" s="421"/>
      <c r="N128" s="433" t="s">
        <v>1171</v>
      </c>
      <c r="O128" s="57"/>
      <c r="P128" s="57"/>
      <c r="R128" s="57"/>
    </row>
    <row r="129" spans="1:18">
      <c r="A129" s="350" t="s">
        <v>1134</v>
      </c>
      <c r="B129" s="351">
        <v>40739</v>
      </c>
      <c r="C129" s="352">
        <v>125</v>
      </c>
      <c r="D129" s="351">
        <v>40564</v>
      </c>
      <c r="E129" s="352">
        <v>8.6999999999999993</v>
      </c>
      <c r="F129" s="352">
        <v>0</v>
      </c>
      <c r="G129" s="353">
        <v>1.25</v>
      </c>
      <c r="H129" s="359">
        <v>116.3</v>
      </c>
      <c r="I129" s="408">
        <v>8.6999999999999993</v>
      </c>
      <c r="J129" s="350" t="s">
        <v>887</v>
      </c>
      <c r="K129" s="350" t="s">
        <v>794</v>
      </c>
      <c r="L129" s="355">
        <v>100</v>
      </c>
      <c r="M129" s="421"/>
      <c r="N129" s="433" t="s">
        <v>1171</v>
      </c>
      <c r="O129" s="57"/>
      <c r="P129" s="57"/>
      <c r="R129" s="57"/>
    </row>
    <row r="130" spans="1:18">
      <c r="A130" s="350" t="s">
        <v>1135</v>
      </c>
      <c r="B130" s="351">
        <v>40907</v>
      </c>
      <c r="C130" s="352">
        <v>97.2</v>
      </c>
      <c r="D130" s="351">
        <v>40200</v>
      </c>
      <c r="E130" s="352">
        <v>1387.95</v>
      </c>
      <c r="F130" s="352">
        <v>11.5</v>
      </c>
      <c r="G130" s="353">
        <v>0.81</v>
      </c>
      <c r="H130" s="359">
        <v>-1290.75</v>
      </c>
      <c r="I130" s="354">
        <v>7.95</v>
      </c>
      <c r="J130" s="350" t="s">
        <v>401</v>
      </c>
      <c r="K130" s="350" t="s">
        <v>867</v>
      </c>
      <c r="L130" s="355">
        <v>120</v>
      </c>
      <c r="M130" s="421"/>
      <c r="N130" s="433" t="s">
        <v>1189</v>
      </c>
      <c r="O130" s="57"/>
      <c r="P130" s="57"/>
      <c r="R130" s="57"/>
    </row>
    <row r="131" spans="1:18">
      <c r="A131" s="350" t="s">
        <v>1136</v>
      </c>
      <c r="B131" s="351">
        <v>40862</v>
      </c>
      <c r="C131" s="352">
        <v>175</v>
      </c>
      <c r="D131" s="351">
        <v>40805</v>
      </c>
      <c r="E131" s="352">
        <v>11.7</v>
      </c>
      <c r="F131" s="352">
        <v>0</v>
      </c>
      <c r="G131" s="353">
        <v>0.35</v>
      </c>
      <c r="H131" s="359">
        <v>163.30000000000001</v>
      </c>
      <c r="I131" s="354">
        <v>11.7</v>
      </c>
      <c r="J131" s="350" t="s">
        <v>887</v>
      </c>
      <c r="K131" s="350" t="s">
        <v>857</v>
      </c>
      <c r="L131" s="355">
        <v>500</v>
      </c>
      <c r="M131" s="421"/>
      <c r="N131" s="433"/>
      <c r="O131" s="57"/>
      <c r="P131" s="57"/>
      <c r="R131" s="57"/>
    </row>
    <row r="132" spans="1:18">
      <c r="A132" s="369" t="s">
        <v>1137</v>
      </c>
      <c r="B132" s="370">
        <v>40905</v>
      </c>
      <c r="C132" s="371">
        <v>3300</v>
      </c>
      <c r="D132" s="370">
        <v>40804</v>
      </c>
      <c r="E132" s="371">
        <v>3769.95</v>
      </c>
      <c r="F132" s="371">
        <v>12.54</v>
      </c>
      <c r="G132" s="372">
        <v>11</v>
      </c>
      <c r="H132" s="373">
        <v>-469.95</v>
      </c>
      <c r="I132" s="419">
        <v>7.95</v>
      </c>
      <c r="J132" s="369" t="s">
        <v>401</v>
      </c>
      <c r="K132" s="369" t="s">
        <v>46</v>
      </c>
      <c r="L132" s="383">
        <v>300</v>
      </c>
      <c r="M132" s="426" t="s">
        <v>1166</v>
      </c>
      <c r="N132" s="433" t="s">
        <v>1181</v>
      </c>
      <c r="O132" s="57"/>
      <c r="P132" s="57"/>
      <c r="R132" s="57"/>
    </row>
    <row r="133" spans="1:18">
      <c r="A133" s="369" t="s">
        <v>1137</v>
      </c>
      <c r="B133" s="370">
        <v>40905</v>
      </c>
      <c r="C133" s="371">
        <v>240</v>
      </c>
      <c r="D133" s="370">
        <v>40897</v>
      </c>
      <c r="E133" s="371">
        <v>30.2</v>
      </c>
      <c r="F133" s="371">
        <v>0</v>
      </c>
      <c r="G133" s="372">
        <v>0.8</v>
      </c>
      <c r="H133" s="373">
        <v>209.8</v>
      </c>
      <c r="I133" s="419">
        <v>30.2</v>
      </c>
      <c r="J133" s="369" t="s">
        <v>888</v>
      </c>
      <c r="K133" s="369" t="s">
        <v>953</v>
      </c>
      <c r="L133" s="383">
        <v>300</v>
      </c>
      <c r="M133" s="426" t="s">
        <v>1146</v>
      </c>
      <c r="N133" s="433" t="s">
        <v>1181</v>
      </c>
      <c r="O133" s="57"/>
      <c r="P133" s="57"/>
      <c r="R133" s="57"/>
    </row>
    <row r="134" spans="1:18">
      <c r="A134" s="350" t="s">
        <v>1138</v>
      </c>
      <c r="B134" s="351">
        <v>40894</v>
      </c>
      <c r="C134" s="352">
        <v>260</v>
      </c>
      <c r="D134" s="351">
        <v>40877</v>
      </c>
      <c r="E134" s="352">
        <v>8.6999999999999993</v>
      </c>
      <c r="F134" s="352">
        <v>0</v>
      </c>
      <c r="G134" s="353">
        <v>2.6</v>
      </c>
      <c r="H134" s="359">
        <v>251.3</v>
      </c>
      <c r="I134" s="408">
        <v>8.6999999999999993</v>
      </c>
      <c r="J134" s="350" t="s">
        <v>887</v>
      </c>
      <c r="K134" s="350" t="s">
        <v>940</v>
      </c>
      <c r="L134" s="355">
        <v>100</v>
      </c>
      <c r="M134" s="421"/>
      <c r="N134" s="433" t="s">
        <v>1171</v>
      </c>
      <c r="O134" s="57"/>
      <c r="P134" s="57"/>
      <c r="R134" s="57"/>
    </row>
    <row r="135" spans="1:18">
      <c r="A135" s="350" t="s">
        <v>1138</v>
      </c>
      <c r="B135" s="351">
        <v>40834</v>
      </c>
      <c r="C135" s="352">
        <v>495</v>
      </c>
      <c r="D135" s="351">
        <v>40808</v>
      </c>
      <c r="E135" s="352">
        <v>737.4</v>
      </c>
      <c r="F135" s="352">
        <v>7.2</v>
      </c>
      <c r="G135" s="353">
        <v>4.95</v>
      </c>
      <c r="H135" s="359">
        <v>-242.4</v>
      </c>
      <c r="I135" s="354">
        <v>17.399999999999999</v>
      </c>
      <c r="J135" s="350" t="s">
        <v>51</v>
      </c>
      <c r="K135" s="350" t="s">
        <v>873</v>
      </c>
      <c r="L135" s="355">
        <v>100</v>
      </c>
      <c r="M135" s="421"/>
      <c r="N135" s="433" t="s">
        <v>1171</v>
      </c>
      <c r="O135" s="57"/>
      <c r="P135" s="57"/>
      <c r="R135" s="57"/>
    </row>
    <row r="136" spans="1:18">
      <c r="A136" s="374" t="s">
        <v>1138</v>
      </c>
      <c r="B136" s="375">
        <v>40878</v>
      </c>
      <c r="C136" s="376">
        <v>725</v>
      </c>
      <c r="D136" s="375">
        <v>40798</v>
      </c>
      <c r="E136" s="376">
        <v>1607.4</v>
      </c>
      <c r="F136" s="376">
        <v>15.9</v>
      </c>
      <c r="G136" s="377">
        <v>7.25</v>
      </c>
      <c r="H136" s="378">
        <v>-882.4</v>
      </c>
      <c r="I136" s="409">
        <v>17.399999999999999</v>
      </c>
      <c r="J136" s="374" t="s">
        <v>748</v>
      </c>
      <c r="K136" s="374" t="s">
        <v>841</v>
      </c>
      <c r="L136" s="380">
        <v>100</v>
      </c>
      <c r="M136" s="429" t="s">
        <v>1158</v>
      </c>
      <c r="N136" s="433" t="s">
        <v>1181</v>
      </c>
      <c r="O136" s="57"/>
      <c r="P136" s="57"/>
      <c r="R136" s="57"/>
    </row>
    <row r="137" spans="1:18">
      <c r="A137" s="350" t="s">
        <v>1139</v>
      </c>
      <c r="B137" s="351">
        <v>40712</v>
      </c>
      <c r="C137" s="352">
        <v>300</v>
      </c>
      <c r="D137" s="351">
        <v>40687</v>
      </c>
      <c r="E137" s="352">
        <v>15.45</v>
      </c>
      <c r="F137" s="352">
        <v>0</v>
      </c>
      <c r="G137" s="353">
        <v>0.3</v>
      </c>
      <c r="H137" s="359">
        <v>284.55</v>
      </c>
      <c r="I137" s="356">
        <v>15.45</v>
      </c>
      <c r="J137" s="350" t="s">
        <v>887</v>
      </c>
      <c r="K137" s="350" t="s">
        <v>765</v>
      </c>
      <c r="L137" s="355">
        <v>1000</v>
      </c>
      <c r="M137" s="421"/>
      <c r="N137" s="433" t="s">
        <v>1190</v>
      </c>
      <c r="O137" s="57"/>
      <c r="P137" s="57"/>
      <c r="R137" s="57"/>
    </row>
    <row r="138" spans="1:18">
      <c r="A138" s="350" t="s">
        <v>1139</v>
      </c>
      <c r="B138" s="351">
        <v>40866</v>
      </c>
      <c r="C138" s="352">
        <v>300</v>
      </c>
      <c r="D138" s="351">
        <v>40822</v>
      </c>
      <c r="E138" s="352">
        <v>15.45</v>
      </c>
      <c r="F138" s="352">
        <v>0</v>
      </c>
      <c r="G138" s="353">
        <v>0.3</v>
      </c>
      <c r="H138" s="359">
        <v>284.55</v>
      </c>
      <c r="I138" s="356">
        <v>15.45</v>
      </c>
      <c r="J138" s="350" t="s">
        <v>887</v>
      </c>
      <c r="K138" s="350" t="s">
        <v>891</v>
      </c>
      <c r="L138" s="355">
        <v>1000</v>
      </c>
      <c r="M138" s="421"/>
      <c r="N138" s="433" t="s">
        <v>1171</v>
      </c>
      <c r="O138" s="57"/>
      <c r="P138" s="57"/>
      <c r="R138" s="57"/>
    </row>
    <row r="139" spans="1:18">
      <c r="A139" s="350" t="s">
        <v>1139</v>
      </c>
      <c r="B139" s="351">
        <v>40802</v>
      </c>
      <c r="C139" s="352">
        <v>650</v>
      </c>
      <c r="D139" s="351">
        <v>40715</v>
      </c>
      <c r="E139" s="352">
        <v>15.45</v>
      </c>
      <c r="F139" s="352">
        <v>0</v>
      </c>
      <c r="G139" s="353">
        <v>0.65</v>
      </c>
      <c r="H139" s="359">
        <v>634.54999999999995</v>
      </c>
      <c r="I139" s="402">
        <v>15.45</v>
      </c>
      <c r="J139" s="350" t="s">
        <v>887</v>
      </c>
      <c r="K139" s="350" t="s">
        <v>855</v>
      </c>
      <c r="L139" s="355">
        <v>1000</v>
      </c>
      <c r="M139" s="421"/>
      <c r="N139" s="433" t="s">
        <v>1171</v>
      </c>
      <c r="O139" s="57"/>
      <c r="P139" s="57"/>
      <c r="R139" s="57"/>
    </row>
    <row r="140" spans="1:18">
      <c r="A140" s="392" t="s">
        <v>1140</v>
      </c>
      <c r="B140" s="393">
        <v>40623</v>
      </c>
      <c r="C140" s="394">
        <v>4050</v>
      </c>
      <c r="D140" s="393">
        <v>40620</v>
      </c>
      <c r="E140" s="394">
        <v>3703.3</v>
      </c>
      <c r="F140" s="394">
        <v>3.67</v>
      </c>
      <c r="G140" s="395">
        <v>4.05</v>
      </c>
      <c r="H140" s="396">
        <v>346.7</v>
      </c>
      <c r="I140" s="406">
        <v>30.9</v>
      </c>
      <c r="J140" s="392" t="s">
        <v>748</v>
      </c>
      <c r="K140" s="392" t="s">
        <v>593</v>
      </c>
      <c r="L140" s="398">
        <v>1000</v>
      </c>
      <c r="M140" s="422" t="s">
        <v>1159</v>
      </c>
      <c r="N140" s="433" t="s">
        <v>1181</v>
      </c>
      <c r="O140" s="57"/>
      <c r="P140" s="57"/>
      <c r="R140" s="57"/>
    </row>
    <row r="141" spans="1:18">
      <c r="A141" s="350" t="s">
        <v>1141</v>
      </c>
      <c r="B141" s="351">
        <v>40644</v>
      </c>
      <c r="C141" s="352">
        <v>5000</v>
      </c>
      <c r="D141" s="351">
        <v>40632</v>
      </c>
      <c r="E141" s="352">
        <v>4789.6000000000004</v>
      </c>
      <c r="F141" s="352">
        <v>9.5299999999999994</v>
      </c>
      <c r="G141" s="353">
        <v>10</v>
      </c>
      <c r="H141" s="359">
        <v>210.4</v>
      </c>
      <c r="I141" s="356">
        <v>23.4</v>
      </c>
      <c r="J141" s="350" t="s">
        <v>693</v>
      </c>
      <c r="K141" s="350" t="s">
        <v>660</v>
      </c>
      <c r="L141" s="355">
        <v>500</v>
      </c>
      <c r="M141" s="421"/>
      <c r="N141" s="433" t="s">
        <v>1181</v>
      </c>
      <c r="O141" s="57"/>
      <c r="P141" s="57"/>
      <c r="R141" s="57"/>
    </row>
    <row r="142" spans="1:18">
      <c r="A142" s="392" t="s">
        <v>1142</v>
      </c>
      <c r="B142" s="393">
        <v>40584</v>
      </c>
      <c r="C142" s="394">
        <v>1800</v>
      </c>
      <c r="D142" s="393">
        <v>40539</v>
      </c>
      <c r="E142" s="394">
        <v>1514.6</v>
      </c>
      <c r="F142" s="394">
        <v>2.98</v>
      </c>
      <c r="G142" s="395">
        <v>3.6</v>
      </c>
      <c r="H142" s="396">
        <v>285.39999999999998</v>
      </c>
      <c r="I142" s="397">
        <v>23.4</v>
      </c>
      <c r="J142" s="392" t="s">
        <v>693</v>
      </c>
      <c r="K142" s="392" t="s">
        <v>107</v>
      </c>
      <c r="L142" s="398">
        <v>500</v>
      </c>
      <c r="M142" s="422" t="s">
        <v>1160</v>
      </c>
      <c r="N142" s="433" t="s">
        <v>1181</v>
      </c>
      <c r="O142" s="57"/>
      <c r="P142" s="57"/>
      <c r="R142" s="57"/>
    </row>
    <row r="143" spans="1:18">
      <c r="A143" s="392" t="s">
        <v>1143</v>
      </c>
      <c r="B143" s="393">
        <v>40619</v>
      </c>
      <c r="C143" s="394">
        <v>2320</v>
      </c>
      <c r="D143" s="393">
        <v>40539</v>
      </c>
      <c r="E143" s="394">
        <v>1876.86</v>
      </c>
      <c r="F143" s="394">
        <v>4.6399999999999997</v>
      </c>
      <c r="G143" s="395">
        <v>5.8</v>
      </c>
      <c r="H143" s="396">
        <v>443.14</v>
      </c>
      <c r="I143" s="397">
        <v>21.9</v>
      </c>
      <c r="J143" s="392" t="s">
        <v>693</v>
      </c>
      <c r="K143" s="392" t="s">
        <v>53</v>
      </c>
      <c r="L143" s="398">
        <v>400</v>
      </c>
      <c r="M143" s="422" t="s">
        <v>1161</v>
      </c>
      <c r="N143" s="433" t="s">
        <v>1181</v>
      </c>
      <c r="O143" s="57"/>
      <c r="P143" s="57"/>
      <c r="R143" s="57"/>
    </row>
    <row r="144" spans="1:18">
      <c r="A144" s="350" t="s">
        <v>1144</v>
      </c>
      <c r="B144" s="351">
        <v>40565</v>
      </c>
      <c r="C144" s="352">
        <v>315</v>
      </c>
      <c r="D144" s="351">
        <v>40504</v>
      </c>
      <c r="E144" s="352">
        <v>14.7</v>
      </c>
      <c r="F144" s="352">
        <v>0</v>
      </c>
      <c r="G144" s="353">
        <v>0.35</v>
      </c>
      <c r="H144" s="359">
        <v>300.3</v>
      </c>
      <c r="I144" s="354">
        <v>14.7</v>
      </c>
      <c r="J144" s="350" t="s">
        <v>887</v>
      </c>
      <c r="K144" s="350" t="s">
        <v>74</v>
      </c>
      <c r="L144" s="355">
        <v>900</v>
      </c>
      <c r="M144" s="421"/>
      <c r="N144" s="433" t="s">
        <v>1191</v>
      </c>
      <c r="O144" s="57"/>
      <c r="P144" s="57"/>
      <c r="R144" s="57"/>
    </row>
    <row r="145" spans="1:18">
      <c r="A145" s="350" t="s">
        <v>1144</v>
      </c>
      <c r="B145" s="351">
        <v>40864</v>
      </c>
      <c r="C145" s="352">
        <v>225</v>
      </c>
      <c r="D145" s="351">
        <v>40829</v>
      </c>
      <c r="E145" s="352">
        <v>119.4</v>
      </c>
      <c r="F145" s="352">
        <v>0.1</v>
      </c>
      <c r="G145" s="353">
        <v>0.25</v>
      </c>
      <c r="H145" s="359">
        <v>105.6</v>
      </c>
      <c r="I145" s="354">
        <v>29.4</v>
      </c>
      <c r="J145" s="350" t="s">
        <v>51</v>
      </c>
      <c r="K145" s="350" t="s">
        <v>872</v>
      </c>
      <c r="L145" s="355">
        <v>900</v>
      </c>
      <c r="M145" s="421"/>
      <c r="N145" s="433" t="s">
        <v>1171</v>
      </c>
      <c r="O145" s="57"/>
      <c r="P145" s="57"/>
      <c r="R145" s="57"/>
    </row>
    <row r="146" spans="1:18">
      <c r="A146" s="350" t="s">
        <v>1144</v>
      </c>
      <c r="B146" s="351">
        <v>40813</v>
      </c>
      <c r="C146" s="352">
        <v>765</v>
      </c>
      <c r="D146" s="351">
        <v>40714</v>
      </c>
      <c r="E146" s="352">
        <v>254.4</v>
      </c>
      <c r="F146" s="352">
        <v>0.25</v>
      </c>
      <c r="G146" s="353">
        <v>0.85</v>
      </c>
      <c r="H146" s="359">
        <v>510.6</v>
      </c>
      <c r="I146" s="354">
        <v>29.4</v>
      </c>
      <c r="J146" s="350" t="s">
        <v>51</v>
      </c>
      <c r="K146" s="350" t="s">
        <v>849</v>
      </c>
      <c r="L146" s="355">
        <v>900</v>
      </c>
      <c r="M146" s="421"/>
      <c r="N146" s="433" t="s">
        <v>1171</v>
      </c>
      <c r="O146" s="57"/>
      <c r="P146" s="57"/>
      <c r="R146" s="57"/>
    </row>
    <row r="147" spans="1:18">
      <c r="A147" s="350" t="s">
        <v>1144</v>
      </c>
      <c r="B147" s="351">
        <v>40906</v>
      </c>
      <c r="C147" s="352">
        <v>675</v>
      </c>
      <c r="D147" s="351">
        <v>40889</v>
      </c>
      <c r="E147" s="352">
        <v>119.4</v>
      </c>
      <c r="F147" s="352">
        <v>0.1</v>
      </c>
      <c r="G147" s="353">
        <v>0.75</v>
      </c>
      <c r="H147" s="359">
        <v>555.6</v>
      </c>
      <c r="I147" s="354">
        <v>29.4</v>
      </c>
      <c r="J147" s="350" t="s">
        <v>51</v>
      </c>
      <c r="K147" s="350" t="s">
        <v>952</v>
      </c>
      <c r="L147" s="355">
        <v>900</v>
      </c>
      <c r="M147" s="421"/>
      <c r="N147" s="433" t="s">
        <v>1171</v>
      </c>
      <c r="O147" s="57"/>
      <c r="P147" s="57"/>
      <c r="R147" s="57"/>
    </row>
    <row r="148" spans="1:18">
      <c r="A148" s="350" t="s">
        <v>1144</v>
      </c>
      <c r="B148" s="351">
        <v>40712</v>
      </c>
      <c r="C148" s="352">
        <v>540</v>
      </c>
      <c r="D148" s="351">
        <v>40672</v>
      </c>
      <c r="E148" s="352">
        <v>14.7</v>
      </c>
      <c r="F148" s="352">
        <v>0</v>
      </c>
      <c r="G148" s="353">
        <v>0.6</v>
      </c>
      <c r="H148" s="359">
        <v>525.29999999999995</v>
      </c>
      <c r="I148" s="356">
        <v>14.7</v>
      </c>
      <c r="J148" s="350" t="s">
        <v>887</v>
      </c>
      <c r="K148" s="350" t="s">
        <v>761</v>
      </c>
      <c r="L148" s="355">
        <v>900</v>
      </c>
      <c r="M148" s="421"/>
      <c r="N148" s="433" t="s">
        <v>1185</v>
      </c>
      <c r="O148" s="57"/>
      <c r="P148" s="57"/>
      <c r="R148" s="57"/>
    </row>
    <row r="149" spans="1:18">
      <c r="D149" s="57"/>
      <c r="F149" s="57"/>
      <c r="G149" s="267"/>
      <c r="H149" s="357">
        <f>SUM(H2:H148)</f>
        <v>30976.08999999996</v>
      </c>
      <c r="I149" s="336"/>
      <c r="L149" s="289"/>
      <c r="O149" s="57"/>
      <c r="P149" s="57"/>
      <c r="R149" s="57"/>
    </row>
    <row r="150" spans="1:18">
      <c r="D150" s="57"/>
      <c r="F150" s="57"/>
      <c r="G150" s="267"/>
      <c r="H150" s="358"/>
      <c r="I150" s="336"/>
      <c r="L150" s="289"/>
      <c r="O150" s="57"/>
      <c r="P150" s="57"/>
      <c r="R150" s="57"/>
    </row>
    <row r="151" spans="1:18" ht="13.5" thickBot="1">
      <c r="D151" s="57"/>
      <c r="F151" s="57"/>
      <c r="G151" s="267"/>
      <c r="H151" s="358"/>
      <c r="I151" s="237"/>
      <c r="L151" s="289"/>
      <c r="O151" s="57"/>
      <c r="P151" s="57"/>
      <c r="R151" s="57"/>
    </row>
    <row r="152" spans="1:18" ht="13.5" thickBot="1">
      <c r="D152" s="57"/>
      <c r="E152" s="438" t="s">
        <v>1263</v>
      </c>
      <c r="F152" s="439">
        <f>COUNTIF(H2:H148,"&gt;0")/COUNT(H2:H148)</f>
        <v>0.76870748299319724</v>
      </c>
      <c r="G152" s="267"/>
      <c r="H152" s="358"/>
      <c r="I152" s="237"/>
      <c r="L152" s="289"/>
      <c r="O152" s="57"/>
      <c r="P152" s="57"/>
      <c r="R152" s="57"/>
    </row>
    <row r="153" spans="1:18">
      <c r="D153" s="57"/>
      <c r="F153" s="57"/>
      <c r="G153" s="267"/>
      <c r="H153" s="358"/>
      <c r="I153" s="300"/>
      <c r="L153" s="289"/>
      <c r="O153" s="57"/>
      <c r="P153" s="57"/>
      <c r="R153" s="57"/>
    </row>
    <row r="154" spans="1:18">
      <c r="D154" s="57"/>
      <c r="F154" s="57"/>
      <c r="G154" s="267"/>
      <c r="H154" s="358"/>
      <c r="I154" s="324"/>
      <c r="L154" s="289"/>
      <c r="O154" s="57"/>
      <c r="P154" s="57"/>
      <c r="R154" s="57"/>
    </row>
    <row r="155" spans="1:18">
      <c r="D155" s="57"/>
      <c r="F155" s="57"/>
      <c r="G155" s="267"/>
      <c r="H155" s="358"/>
      <c r="I155" s="308"/>
      <c r="L155" s="289"/>
      <c r="O155" s="57"/>
      <c r="P155" s="57"/>
      <c r="R155" s="57"/>
    </row>
    <row r="156" spans="1:18">
      <c r="D156" s="57"/>
      <c r="F156" s="57"/>
      <c r="G156" s="267"/>
      <c r="H156" s="358"/>
      <c r="I156" s="303"/>
      <c r="L156" s="289"/>
      <c r="O156" s="57"/>
      <c r="P156" s="57"/>
      <c r="R156" s="57"/>
    </row>
    <row r="157" spans="1:18">
      <c r="D157" s="57"/>
      <c r="F157" s="57"/>
      <c r="G157" s="267"/>
      <c r="H157" s="358"/>
      <c r="I157" s="237"/>
      <c r="L157" s="289"/>
      <c r="O157" s="57"/>
      <c r="P157" s="57"/>
      <c r="R157" s="57"/>
    </row>
    <row r="158" spans="1:18">
      <c r="D158" s="57"/>
      <c r="F158" s="57"/>
      <c r="G158" s="267"/>
      <c r="H158" s="358"/>
      <c r="I158" s="303"/>
      <c r="L158" s="289"/>
      <c r="O158" s="57"/>
      <c r="P158" s="57"/>
      <c r="R158" s="57"/>
    </row>
    <row r="159" spans="1:18">
      <c r="D159" s="57"/>
      <c r="F159" s="57"/>
      <c r="G159" s="267"/>
      <c r="H159" s="358"/>
      <c r="I159" s="310"/>
      <c r="L159" s="289"/>
      <c r="O159" s="57"/>
      <c r="P159" s="57"/>
      <c r="R159" s="57"/>
    </row>
    <row r="160" spans="1:18">
      <c r="D160" s="57"/>
      <c r="F160" s="57"/>
      <c r="G160" s="267"/>
      <c r="H160" s="358"/>
      <c r="I160" s="309"/>
      <c r="L160" s="289"/>
      <c r="O160" s="57"/>
      <c r="P160" s="57"/>
      <c r="R160" s="57"/>
    </row>
    <row r="161" spans="4:18">
      <c r="D161" s="57"/>
      <c r="F161" s="57"/>
      <c r="G161" s="267"/>
      <c r="H161" s="358"/>
      <c r="I161" s="237"/>
      <c r="L161" s="289"/>
      <c r="O161" s="57"/>
      <c r="P161" s="57"/>
      <c r="R161" s="57"/>
    </row>
    <row r="162" spans="4:18">
      <c r="D162" s="57"/>
      <c r="F162" s="57"/>
      <c r="G162" s="267"/>
      <c r="H162" s="358"/>
      <c r="I162" s="237"/>
      <c r="L162" s="289"/>
      <c r="O162" s="57"/>
      <c r="P162" s="57"/>
      <c r="R162" s="57"/>
    </row>
    <row r="163" spans="4:18">
      <c r="D163" s="57"/>
      <c r="F163" s="57"/>
      <c r="G163" s="267"/>
      <c r="H163" s="358"/>
      <c r="I163" s="237"/>
      <c r="L163" s="289"/>
      <c r="O163" s="57"/>
      <c r="P163" s="57"/>
      <c r="R163" s="57"/>
    </row>
    <row r="164" spans="4:18">
      <c r="D164" s="57"/>
      <c r="F164" s="57"/>
      <c r="G164" s="267"/>
      <c r="H164" s="358"/>
      <c r="I164" s="301"/>
      <c r="L164" s="289"/>
      <c r="O164" s="57"/>
      <c r="P164" s="57"/>
      <c r="R164" s="57"/>
    </row>
    <row r="165" spans="4:18">
      <c r="D165" s="57"/>
      <c r="F165" s="57"/>
      <c r="G165" s="267"/>
      <c r="H165" s="358"/>
      <c r="I165" s="303"/>
      <c r="L165" s="289"/>
      <c r="O165" s="57"/>
      <c r="P165" s="57"/>
      <c r="R165" s="57"/>
    </row>
    <row r="166" spans="4:18">
      <c r="D166" s="57"/>
      <c r="F166" s="57"/>
      <c r="G166" s="267"/>
      <c r="H166" s="358"/>
      <c r="I166" s="336"/>
      <c r="L166" s="289"/>
      <c r="O166" s="57"/>
      <c r="P166" s="57"/>
      <c r="R166" s="57"/>
    </row>
    <row r="167" spans="4:18">
      <c r="D167" s="57"/>
      <c r="F167" s="57"/>
      <c r="G167" s="267"/>
      <c r="H167" s="358"/>
      <c r="I167" s="336"/>
      <c r="L167" s="289"/>
      <c r="O167" s="57"/>
      <c r="P167" s="57"/>
      <c r="R167" s="57"/>
    </row>
    <row r="168" spans="4:18">
      <c r="D168" s="57"/>
      <c r="F168" s="57"/>
      <c r="G168" s="267"/>
      <c r="H168" s="358"/>
      <c r="I168" s="237"/>
      <c r="L168" s="289"/>
      <c r="O168" s="57"/>
      <c r="P168" s="57"/>
      <c r="R168" s="57"/>
    </row>
    <row r="169" spans="4:18">
      <c r="D169" s="57"/>
      <c r="F169" s="57"/>
      <c r="G169" s="267"/>
      <c r="H169" s="358"/>
      <c r="I169" s="324"/>
      <c r="L169" s="289"/>
      <c r="O169" s="57"/>
      <c r="P169" s="57"/>
      <c r="R169" s="57"/>
    </row>
    <row r="170" spans="4:18">
      <c r="D170" s="57"/>
      <c r="F170" s="57"/>
      <c r="G170" s="267"/>
      <c r="H170" s="358"/>
      <c r="I170" s="237"/>
      <c r="L170" s="289"/>
      <c r="O170" s="57"/>
      <c r="P170" s="57"/>
      <c r="R170" s="57"/>
    </row>
    <row r="171" spans="4:18">
      <c r="D171" s="57"/>
      <c r="F171" s="57"/>
      <c r="G171" s="267"/>
      <c r="H171" s="358"/>
      <c r="I171" s="336"/>
      <c r="L171" s="289"/>
      <c r="O171" s="57"/>
      <c r="P171" s="57"/>
      <c r="R171" s="57"/>
    </row>
    <row r="172" spans="4:18">
      <c r="D172" s="57"/>
      <c r="F172" s="57"/>
      <c r="G172" s="267"/>
      <c r="H172" s="358"/>
      <c r="I172" s="336"/>
      <c r="L172" s="289"/>
      <c r="O172" s="57"/>
      <c r="P172" s="57"/>
      <c r="R172" s="57"/>
    </row>
    <row r="173" spans="4:18">
      <c r="D173" s="57"/>
      <c r="F173" s="57"/>
      <c r="G173" s="267"/>
      <c r="H173" s="358"/>
      <c r="I173" s="336"/>
      <c r="L173" s="289"/>
      <c r="O173" s="57"/>
      <c r="P173" s="57"/>
      <c r="R173" s="57"/>
    </row>
    <row r="174" spans="4:18">
      <c r="D174" s="57"/>
      <c r="F174" s="57"/>
      <c r="G174" s="267"/>
      <c r="H174" s="358"/>
      <c r="I174" s="237"/>
      <c r="L174" s="289"/>
      <c r="O174" s="57"/>
      <c r="P174" s="57"/>
      <c r="R174" s="57"/>
    </row>
    <row r="175" spans="4:18">
      <c r="D175" s="57"/>
      <c r="F175" s="57"/>
      <c r="G175" s="267"/>
      <c r="H175" s="358"/>
      <c r="I175" s="237"/>
      <c r="L175" s="289"/>
      <c r="O175" s="57"/>
      <c r="P175" s="57"/>
      <c r="R175" s="57"/>
    </row>
    <row r="176" spans="4:18">
      <c r="D176" s="57"/>
      <c r="F176" s="57"/>
      <c r="G176" s="267"/>
      <c r="H176" s="358"/>
      <c r="I176" s="303"/>
      <c r="L176" s="289"/>
      <c r="O176" s="57"/>
      <c r="P176" s="57"/>
      <c r="R176" s="57"/>
    </row>
    <row r="177" spans="4:18">
      <c r="D177" s="57"/>
      <c r="F177" s="57"/>
      <c r="G177" s="267"/>
      <c r="H177" s="358"/>
      <c r="I177" s="237"/>
      <c r="L177" s="289"/>
      <c r="O177" s="57"/>
      <c r="P177" s="57"/>
      <c r="R177" s="57"/>
    </row>
    <row r="178" spans="4:18">
      <c r="D178" s="57"/>
      <c r="F178" s="57"/>
      <c r="G178" s="267"/>
      <c r="H178" s="358"/>
      <c r="I178" s="237"/>
      <c r="L178" s="289"/>
      <c r="O178" s="57"/>
      <c r="P178" s="57"/>
      <c r="R178" s="57"/>
    </row>
    <row r="179" spans="4:18">
      <c r="D179" s="57"/>
      <c r="F179" s="57"/>
      <c r="G179" s="267"/>
      <c r="H179" s="358"/>
      <c r="I179" s="237"/>
      <c r="L179" s="289"/>
      <c r="O179" s="57"/>
      <c r="P179" s="57"/>
      <c r="R179" s="57"/>
    </row>
    <row r="180" spans="4:18">
      <c r="D180" s="57"/>
      <c r="F180" s="57"/>
      <c r="G180" s="267"/>
      <c r="H180" s="358"/>
      <c r="I180" s="237"/>
      <c r="L180" s="289"/>
      <c r="O180" s="57"/>
      <c r="P180" s="57"/>
      <c r="R180" s="57"/>
    </row>
    <row r="181" spans="4:18">
      <c r="D181" s="57"/>
      <c r="F181" s="57"/>
      <c r="G181" s="267"/>
      <c r="H181" s="358"/>
      <c r="I181" s="237"/>
      <c r="L181" s="289"/>
      <c r="O181" s="57"/>
      <c r="P181" s="57"/>
      <c r="R181" s="57"/>
    </row>
    <row r="182" spans="4:18">
      <c r="D182" s="57"/>
      <c r="F182" s="57"/>
      <c r="G182" s="267"/>
      <c r="H182" s="358"/>
      <c r="I182" s="237"/>
      <c r="L182" s="289"/>
      <c r="O182" s="57"/>
      <c r="P182" s="57"/>
      <c r="R182" s="57"/>
    </row>
    <row r="183" spans="4:18">
      <c r="D183" s="57"/>
      <c r="F183" s="57"/>
      <c r="G183" s="267"/>
      <c r="H183" s="358"/>
      <c r="I183" s="237"/>
      <c r="L183" s="289"/>
      <c r="O183" s="57"/>
      <c r="P183" s="57"/>
      <c r="R183" s="57"/>
    </row>
    <row r="184" spans="4:18">
      <c r="D184" s="57"/>
      <c r="F184" s="57"/>
      <c r="G184" s="267"/>
      <c r="H184" s="358"/>
      <c r="I184" s="237"/>
      <c r="L184" s="289"/>
      <c r="O184" s="57"/>
      <c r="P184" s="57"/>
      <c r="R184" s="57"/>
    </row>
    <row r="185" spans="4:18">
      <c r="D185" s="57"/>
      <c r="F185" s="57"/>
      <c r="G185" s="267"/>
      <c r="H185" s="358"/>
      <c r="I185" s="237"/>
      <c r="L185" s="289"/>
      <c r="O185" s="57"/>
      <c r="P185" s="57"/>
      <c r="R185" s="57"/>
    </row>
    <row r="186" spans="4:18">
      <c r="D186" s="57"/>
      <c r="F186" s="57"/>
      <c r="G186" s="267"/>
      <c r="H186" s="358"/>
      <c r="I186" s="308"/>
      <c r="L186" s="289"/>
      <c r="O186" s="57"/>
      <c r="P186" s="57"/>
      <c r="R186" s="57"/>
    </row>
    <row r="187" spans="4:18">
      <c r="D187" s="57"/>
      <c r="F187" s="57"/>
      <c r="G187" s="267"/>
      <c r="H187" s="358"/>
      <c r="I187" s="308"/>
      <c r="L187" s="289"/>
      <c r="O187" s="57"/>
      <c r="P187" s="57"/>
      <c r="R187" s="57"/>
    </row>
    <row r="188" spans="4:18">
      <c r="D188" s="57"/>
      <c r="F188" s="57"/>
      <c r="G188" s="267"/>
      <c r="H188" s="358"/>
      <c r="I188" s="237"/>
      <c r="L188" s="289"/>
      <c r="O188" s="57"/>
      <c r="P188" s="57"/>
      <c r="R188" s="57"/>
    </row>
    <row r="189" spans="4:18">
      <c r="D189" s="57"/>
      <c r="F189" s="57"/>
      <c r="G189" s="267"/>
      <c r="H189" s="358"/>
      <c r="I189" s="303"/>
      <c r="L189" s="289"/>
      <c r="O189" s="57"/>
      <c r="P189" s="57"/>
      <c r="R189" s="57"/>
    </row>
    <row r="190" spans="4:18">
      <c r="D190" s="57"/>
      <c r="F190" s="57"/>
      <c r="G190" s="267"/>
      <c r="H190" s="358"/>
      <c r="I190" s="324"/>
      <c r="L190" s="289"/>
      <c r="O190" s="57"/>
      <c r="P190" s="57"/>
      <c r="R190" s="57"/>
    </row>
    <row r="191" spans="4:18">
      <c r="D191" s="57"/>
      <c r="F191" s="57"/>
      <c r="G191" s="267"/>
      <c r="H191" s="358"/>
      <c r="I191" s="324"/>
      <c r="L191" s="289"/>
      <c r="O191" s="57"/>
      <c r="P191" s="57"/>
      <c r="R191" s="57"/>
    </row>
    <row r="192" spans="4:18">
      <c r="D192" s="57"/>
      <c r="F192" s="57"/>
      <c r="G192" s="267"/>
      <c r="H192" s="358"/>
      <c r="I192" s="308"/>
      <c r="L192" s="289"/>
      <c r="O192" s="57"/>
      <c r="P192" s="57"/>
      <c r="R192" s="57"/>
    </row>
    <row r="193" spans="4:18">
      <c r="D193" s="57"/>
      <c r="F193" s="57"/>
      <c r="G193" s="267"/>
      <c r="H193" s="358"/>
      <c r="I193" s="237"/>
      <c r="L193" s="289"/>
      <c r="O193" s="57"/>
      <c r="P193" s="57"/>
      <c r="R193" s="57"/>
    </row>
    <row r="194" spans="4:18">
      <c r="D194" s="57"/>
      <c r="F194" s="57"/>
      <c r="G194" s="267"/>
      <c r="H194" s="358"/>
      <c r="I194" s="237"/>
      <c r="L194" s="289"/>
      <c r="O194" s="57"/>
      <c r="P194" s="57"/>
      <c r="R194" s="57"/>
    </row>
    <row r="195" spans="4:18">
      <c r="D195" s="57"/>
      <c r="F195" s="57"/>
      <c r="G195" s="267"/>
      <c r="H195" s="358"/>
      <c r="I195" s="237"/>
      <c r="L195" s="289"/>
      <c r="O195" s="57"/>
      <c r="P195" s="57"/>
      <c r="R195" s="57"/>
    </row>
    <row r="196" spans="4:18">
      <c r="D196" s="57"/>
      <c r="F196" s="57"/>
      <c r="G196" s="267"/>
      <c r="H196" s="358"/>
      <c r="I196" s="237"/>
      <c r="L196" s="289"/>
      <c r="O196" s="57"/>
      <c r="P196" s="57"/>
      <c r="R196" s="57"/>
    </row>
    <row r="197" spans="4:18">
      <c r="D197" s="57"/>
      <c r="F197" s="57"/>
      <c r="G197" s="267"/>
      <c r="H197" s="358"/>
      <c r="I197" s="237"/>
      <c r="L197" s="289"/>
      <c r="O197" s="57"/>
      <c r="P197" s="57"/>
      <c r="R197" s="57"/>
    </row>
    <row r="198" spans="4:18">
      <c r="D198" s="57"/>
      <c r="F198" s="57"/>
      <c r="G198" s="267"/>
      <c r="H198" s="358"/>
      <c r="I198" s="324"/>
      <c r="L198" s="289"/>
      <c r="O198" s="57"/>
      <c r="P198" s="57"/>
      <c r="R198" s="57"/>
    </row>
    <row r="199" spans="4:18">
      <c r="D199" s="57"/>
      <c r="F199" s="57"/>
      <c r="G199" s="267"/>
      <c r="H199" s="358"/>
      <c r="I199" s="237"/>
      <c r="L199" s="289"/>
      <c r="O199" s="57"/>
      <c r="P199" s="57"/>
      <c r="R199" s="57"/>
    </row>
    <row r="200" spans="4:18">
      <c r="D200" s="57"/>
      <c r="F200" s="57"/>
      <c r="G200" s="267"/>
      <c r="H200" s="358"/>
      <c r="I200" s="237"/>
      <c r="L200" s="289"/>
      <c r="O200" s="57"/>
      <c r="P200" s="57"/>
      <c r="R200" s="57"/>
    </row>
    <row r="201" spans="4:18">
      <c r="D201" s="57"/>
      <c r="F201" s="57"/>
      <c r="G201" s="267"/>
      <c r="H201" s="358"/>
      <c r="I201" s="237"/>
      <c r="L201" s="289"/>
      <c r="O201" s="57"/>
      <c r="P201" s="57"/>
      <c r="R201" s="57"/>
    </row>
    <row r="202" spans="4:18">
      <c r="D202" s="57"/>
      <c r="F202" s="57"/>
      <c r="G202" s="267"/>
      <c r="H202" s="358"/>
      <c r="I202" s="237"/>
      <c r="L202" s="289"/>
      <c r="O202" s="57"/>
      <c r="P202" s="57"/>
      <c r="R202" s="57"/>
    </row>
    <row r="203" spans="4:18">
      <c r="D203" s="57"/>
      <c r="F203" s="57"/>
      <c r="G203" s="267"/>
      <c r="H203" s="358"/>
      <c r="I203" s="237"/>
      <c r="L203" s="289"/>
      <c r="O203" s="57"/>
      <c r="P203" s="57"/>
      <c r="R203" s="57"/>
    </row>
    <row r="204" spans="4:18">
      <c r="D204" s="57"/>
      <c r="F204" s="57"/>
      <c r="G204" s="267"/>
      <c r="H204" s="358"/>
      <c r="I204" s="309"/>
      <c r="L204" s="289"/>
      <c r="O204" s="57"/>
      <c r="P204" s="57"/>
      <c r="R204" s="57"/>
    </row>
    <row r="205" spans="4:18">
      <c r="D205" s="57"/>
      <c r="F205" s="57"/>
      <c r="G205" s="267"/>
      <c r="H205" s="358"/>
      <c r="I205" s="324"/>
      <c r="L205" s="289"/>
      <c r="O205" s="57"/>
      <c r="P205" s="57"/>
      <c r="R205" s="57"/>
    </row>
    <row r="206" spans="4:18">
      <c r="D206" s="57"/>
      <c r="F206" s="57"/>
      <c r="G206" s="267"/>
      <c r="H206" s="358"/>
      <c r="I206" s="308"/>
      <c r="L206" s="289"/>
      <c r="O206" s="57"/>
      <c r="P206" s="57"/>
      <c r="R206" s="57"/>
    </row>
    <row r="207" spans="4:18">
      <c r="D207" s="57"/>
      <c r="F207" s="57"/>
      <c r="G207" s="267"/>
      <c r="H207" s="358"/>
      <c r="I207" s="237"/>
      <c r="L207" s="289"/>
      <c r="O207" s="57"/>
      <c r="P207" s="57"/>
      <c r="R207" s="57"/>
    </row>
    <row r="208" spans="4:18">
      <c r="D208" s="57"/>
      <c r="F208" s="57"/>
      <c r="G208" s="267"/>
      <c r="H208" s="358"/>
      <c r="I208" s="312"/>
      <c r="L208" s="289"/>
      <c r="O208" s="57"/>
      <c r="P208" s="57"/>
      <c r="R208" s="57"/>
    </row>
    <row r="209" spans="1:22">
      <c r="D209" s="57"/>
      <c r="F209" s="57"/>
      <c r="G209" s="267"/>
      <c r="H209" s="358"/>
      <c r="I209" s="237"/>
      <c r="L209" s="289"/>
      <c r="O209" s="57"/>
      <c r="P209" s="57"/>
      <c r="R209" s="57"/>
    </row>
    <row r="210" spans="1:22">
      <c r="D210" s="57"/>
      <c r="F210" s="57"/>
      <c r="G210" s="267"/>
      <c r="H210" s="358"/>
      <c r="I210" s="324"/>
      <c r="L210" s="289"/>
      <c r="O210" s="57"/>
      <c r="P210" s="57"/>
      <c r="R210" s="57"/>
    </row>
    <row r="211" spans="1:22">
      <c r="D211" s="57"/>
      <c r="F211" s="57"/>
      <c r="G211" s="267"/>
      <c r="H211" s="358"/>
      <c r="I211" s="237"/>
      <c r="L211" s="289"/>
      <c r="O211" s="57"/>
      <c r="P211" s="57"/>
      <c r="R211" s="57"/>
    </row>
    <row r="212" spans="1:22">
      <c r="D212" s="57"/>
      <c r="F212" s="57"/>
      <c r="G212" s="267"/>
      <c r="H212" s="358"/>
      <c r="I212" s="308"/>
      <c r="L212" s="289"/>
      <c r="O212" s="57"/>
      <c r="P212" s="57"/>
      <c r="R212" s="57"/>
    </row>
    <row r="213" spans="1:22">
      <c r="D213" s="57"/>
      <c r="F213" s="57"/>
      <c r="G213" s="267"/>
      <c r="H213" s="358"/>
      <c r="I213" s="308"/>
      <c r="L213" s="289"/>
      <c r="O213" s="57"/>
      <c r="P213" s="57"/>
      <c r="R213" s="57"/>
    </row>
    <row r="214" spans="1:22">
      <c r="D214" s="57"/>
      <c r="F214" s="57"/>
      <c r="G214" s="267"/>
      <c r="H214" s="358"/>
      <c r="I214" s="237"/>
      <c r="L214" s="289"/>
      <c r="O214" s="57"/>
      <c r="P214" s="57"/>
      <c r="R214" s="57"/>
    </row>
    <row r="215" spans="1:22">
      <c r="D215" s="57"/>
      <c r="F215" s="57"/>
      <c r="G215" s="267"/>
      <c r="H215" s="358"/>
      <c r="I215" s="237"/>
      <c r="L215" s="289"/>
      <c r="O215" s="57"/>
      <c r="P215" s="57"/>
      <c r="R215" s="57"/>
    </row>
    <row r="216" spans="1:22">
      <c r="D216" s="57"/>
      <c r="F216" s="57"/>
      <c r="G216" s="267"/>
      <c r="H216" s="358"/>
      <c r="I216" s="237"/>
      <c r="L216" s="289"/>
      <c r="O216" s="57"/>
      <c r="P216" s="57"/>
      <c r="R216" s="57"/>
    </row>
    <row r="217" spans="1:22">
      <c r="D217" s="57"/>
      <c r="F217" s="57"/>
      <c r="G217" s="267"/>
      <c r="H217" s="358"/>
      <c r="I217" s="237"/>
      <c r="L217" s="289"/>
      <c r="O217" s="57"/>
      <c r="P217" s="57"/>
      <c r="R217" s="57"/>
    </row>
    <row r="218" spans="1:22">
      <c r="A218" s="21"/>
      <c r="B218" s="21"/>
      <c r="C218" s="21"/>
      <c r="D218" s="262"/>
      <c r="E218" s="21"/>
      <c r="F218" s="262"/>
      <c r="G218" s="21"/>
      <c r="H218" s="360"/>
      <c r="I218" s="269"/>
      <c r="J218" s="21"/>
      <c r="K218" s="21"/>
      <c r="L218" s="21"/>
      <c r="M218" s="430"/>
      <c r="N218" s="435"/>
      <c r="O218" s="21"/>
      <c r="P218" s="21"/>
      <c r="Q218" s="21"/>
      <c r="R218" s="21"/>
      <c r="S218" s="21"/>
      <c r="T218" s="21"/>
      <c r="U218" s="21"/>
      <c r="V218" s="21"/>
    </row>
    <row r="219" spans="1:22">
      <c r="A219" s="275"/>
      <c r="B219" s="304"/>
      <c r="C219" s="21"/>
      <c r="D219" s="21"/>
      <c r="E219" s="21"/>
      <c r="F219" s="262"/>
      <c r="G219" s="21"/>
      <c r="H219" s="361"/>
      <c r="I219" s="21"/>
      <c r="J219" s="21"/>
      <c r="K219" s="269"/>
      <c r="L219" s="21"/>
      <c r="M219" s="430"/>
      <c r="N219" s="435"/>
      <c r="O219" s="21"/>
      <c r="P219" s="21"/>
      <c r="Q219" s="21"/>
      <c r="R219" s="21"/>
      <c r="S219" s="21"/>
      <c r="T219" s="21"/>
      <c r="U219" s="21"/>
      <c r="V219" s="21"/>
    </row>
    <row r="220" spans="1:22" ht="13.5" thickBot="1">
      <c r="A220" s="21"/>
      <c r="B220" s="21"/>
      <c r="C220" s="21"/>
      <c r="D220" s="21"/>
      <c r="E220" s="21"/>
      <c r="F220" s="262"/>
      <c r="G220" s="21"/>
      <c r="H220" s="361"/>
      <c r="I220" s="21"/>
      <c r="J220" s="21"/>
      <c r="K220" s="269"/>
      <c r="L220" s="21"/>
      <c r="M220" s="430"/>
      <c r="N220" s="435"/>
      <c r="O220" s="21"/>
      <c r="P220" s="21"/>
      <c r="Q220" s="21"/>
      <c r="R220" s="21"/>
      <c r="S220" s="21"/>
      <c r="T220" s="21"/>
      <c r="U220" s="21"/>
      <c r="V220" s="21"/>
    </row>
    <row r="221" spans="1:22" ht="13.5" thickBot="1">
      <c r="A221" s="224"/>
      <c r="B221" s="225"/>
      <c r="C221" s="225"/>
      <c r="D221" s="226"/>
      <c r="E221" s="225"/>
      <c r="F221" s="226"/>
      <c r="G221" s="227"/>
      <c r="I221" s="287"/>
    </row>
    <row r="222" spans="1:22" ht="13.5" thickBot="1">
      <c r="A222" s="228"/>
      <c r="B222" s="229"/>
      <c r="C222" s="143"/>
      <c r="D222" s="115"/>
      <c r="E222" s="143"/>
      <c r="F222" s="115"/>
      <c r="G222" s="323"/>
      <c r="I222" s="287"/>
      <c r="J222" s="272"/>
    </row>
    <row r="223" spans="1:22" ht="13.5" thickBot="1">
      <c r="C223" s="143"/>
      <c r="E223" s="143"/>
      <c r="G223" s="298"/>
      <c r="I223" s="322"/>
      <c r="J223" s="263"/>
    </row>
    <row r="224" spans="1:22">
      <c r="I224" s="9"/>
    </row>
    <row r="225" spans="1:16">
      <c r="A225" s="60"/>
      <c r="I225" s="9"/>
      <c r="J225" s="60"/>
    </row>
    <row r="226" spans="1:16">
      <c r="I226" s="272"/>
      <c r="J226" s="236"/>
    </row>
    <row r="227" spans="1:16">
      <c r="A227" s="57"/>
      <c r="F227" s="236"/>
      <c r="H227" s="363"/>
      <c r="I227" s="272"/>
      <c r="J227" s="236"/>
    </row>
    <row r="228" spans="1:16">
      <c r="A228" s="57"/>
      <c r="F228" s="236"/>
      <c r="H228" s="364"/>
      <c r="I228" s="272"/>
      <c r="J228" s="236"/>
      <c r="K228" s="298"/>
    </row>
    <row r="229" spans="1:16">
      <c r="A229" s="57"/>
      <c r="F229" s="236"/>
      <c r="H229" s="364"/>
      <c r="I229" s="272"/>
      <c r="J229" s="236"/>
    </row>
    <row r="230" spans="1:16">
      <c r="A230" s="57"/>
      <c r="F230" s="236"/>
      <c r="H230" s="364"/>
      <c r="I230" s="263"/>
      <c r="J230" s="237"/>
      <c r="K230" s="298"/>
    </row>
    <row r="231" spans="1:16">
      <c r="A231" s="57"/>
      <c r="F231" s="236"/>
      <c r="I231" s="315"/>
      <c r="J231" s="316"/>
      <c r="K231" s="317"/>
      <c r="L231" s="318"/>
      <c r="M231" s="431"/>
      <c r="N231" s="436"/>
      <c r="O231" s="318"/>
      <c r="P231" s="318"/>
    </row>
    <row r="232" spans="1:16">
      <c r="A232" s="57"/>
      <c r="F232" s="236"/>
      <c r="I232" s="272"/>
      <c r="J232" s="236"/>
      <c r="L232" s="313"/>
      <c r="M232" s="432"/>
      <c r="N232" s="437"/>
    </row>
    <row r="233" spans="1:16">
      <c r="B233" s="263"/>
      <c r="F233" s="237"/>
      <c r="G233" s="244"/>
      <c r="H233" s="365"/>
      <c r="I233" s="299"/>
      <c r="J233" s="236"/>
      <c r="L233" s="313"/>
      <c r="M233" s="432"/>
      <c r="N233" s="437"/>
    </row>
    <row r="234" spans="1:16">
      <c r="A234" s="60"/>
      <c r="F234" s="236"/>
      <c r="I234" s="299"/>
      <c r="J234" s="236"/>
      <c r="L234" s="313"/>
      <c r="M234" s="432"/>
      <c r="N234" s="437"/>
    </row>
    <row r="235" spans="1:16">
      <c r="F235" s="236"/>
      <c r="I235" s="299"/>
      <c r="J235" s="236"/>
      <c r="L235" s="313"/>
      <c r="M235" s="432"/>
      <c r="N235" s="437"/>
    </row>
    <row r="236" spans="1:16">
      <c r="F236" s="237"/>
      <c r="H236" s="366"/>
      <c r="I236" s="263"/>
      <c r="J236" s="237"/>
      <c r="L236" s="313"/>
      <c r="M236" s="432"/>
      <c r="N236" s="437"/>
    </row>
    <row r="237" spans="1:16">
      <c r="B237" s="298"/>
      <c r="C237" s="298"/>
      <c r="I237" s="273"/>
      <c r="J237" s="274"/>
    </row>
    <row r="238" spans="1:16">
      <c r="I238" s="321"/>
    </row>
    <row r="239" spans="1:16">
      <c r="I239" s="319"/>
      <c r="J239" s="320"/>
    </row>
    <row r="240" spans="1:16">
      <c r="I240" s="319"/>
      <c r="J240" s="320"/>
    </row>
    <row r="241" spans="9:10" customFormat="1">
      <c r="I241" s="273"/>
      <c r="J241" s="274"/>
    </row>
  </sheetData>
  <conditionalFormatting sqref="C222:C223 E222:E223">
    <cfRule type="cellIs" dxfId="169" priority="3" stopIfTrue="1" operator="lessThan">
      <formula>0.1</formula>
    </cfRule>
  </conditionalFormatting>
  <conditionalFormatting sqref="I1:I95 I97:I217">
    <cfRule type="cellIs" dxfId="168" priority="1" operator="lessThan">
      <formula>0</formula>
    </cfRule>
    <cfRule type="cellIs" dxfId="167" priority="2" operator="lessThan">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workbookViewId="0">
      <selection activeCell="E11" sqref="E11"/>
    </sheetView>
  </sheetViews>
  <sheetFormatPr defaultRowHeight="12.75"/>
  <cols>
    <col min="1" max="1" width="21.7109375" customWidth="1"/>
    <col min="2" max="2" width="10" bestFit="1" customWidth="1"/>
    <col min="3" max="3" width="12.85546875" bestFit="1" customWidth="1"/>
    <col min="4" max="4" width="13.28515625" bestFit="1" customWidth="1"/>
    <col min="5" max="5" width="10.140625" bestFit="1" customWidth="1"/>
    <col min="6" max="6" width="10.5703125" bestFit="1" customWidth="1"/>
    <col min="13" max="13" width="21.85546875" customWidth="1"/>
  </cols>
  <sheetData>
    <row r="1" spans="1:13" ht="15">
      <c r="A1" s="337" t="s">
        <v>567</v>
      </c>
      <c r="B1" s="337" t="s">
        <v>752</v>
      </c>
      <c r="C1" s="337" t="s">
        <v>1027</v>
      </c>
      <c r="D1" s="337" t="s">
        <v>1028</v>
      </c>
      <c r="E1" s="337" t="s">
        <v>754</v>
      </c>
      <c r="F1" s="337" t="s">
        <v>322</v>
      </c>
      <c r="G1" s="337" t="s">
        <v>292</v>
      </c>
      <c r="H1" s="337" t="s">
        <v>797</v>
      </c>
      <c r="I1" s="337" t="s">
        <v>278</v>
      </c>
      <c r="J1" s="337" t="s">
        <v>751</v>
      </c>
      <c r="K1" s="337" t="s">
        <v>1029</v>
      </c>
      <c r="L1" s="337" t="s">
        <v>1030</v>
      </c>
      <c r="M1" s="342" t="s">
        <v>371</v>
      </c>
    </row>
    <row r="2" spans="1:13" ht="15">
      <c r="A2" s="338" t="s">
        <v>1031</v>
      </c>
      <c r="B2" s="339">
        <v>40184</v>
      </c>
      <c r="C2" s="340">
        <v>18000</v>
      </c>
      <c r="D2" s="339">
        <v>40087</v>
      </c>
      <c r="E2" s="340">
        <v>9466.9500000000007</v>
      </c>
      <c r="F2" s="340">
        <v>8533.0499999999993</v>
      </c>
      <c r="G2" s="340">
        <v>7.95</v>
      </c>
      <c r="H2" s="341">
        <v>900</v>
      </c>
      <c r="I2" s="340">
        <v>10.51</v>
      </c>
      <c r="J2" s="340">
        <v>20</v>
      </c>
      <c r="K2" s="338" t="s">
        <v>401</v>
      </c>
      <c r="L2" s="338" t="s">
        <v>1032</v>
      </c>
      <c r="M2" s="272" t="s">
        <v>1055</v>
      </c>
    </row>
    <row r="3" spans="1:13" ht="15">
      <c r="A3" s="338" t="s">
        <v>1033</v>
      </c>
      <c r="B3" s="339">
        <v>40184</v>
      </c>
      <c r="C3" s="340">
        <v>6300</v>
      </c>
      <c r="D3" s="339">
        <v>40115</v>
      </c>
      <c r="E3" s="340">
        <v>4645.95</v>
      </c>
      <c r="F3" s="340">
        <v>1654.05</v>
      </c>
      <c r="G3" s="340">
        <v>7.95</v>
      </c>
      <c r="H3" s="341">
        <v>300</v>
      </c>
      <c r="I3" s="340">
        <v>15.46</v>
      </c>
      <c r="J3" s="340">
        <v>21</v>
      </c>
      <c r="K3" s="338" t="s">
        <v>401</v>
      </c>
      <c r="L3" s="338" t="s">
        <v>1032</v>
      </c>
      <c r="M3" s="272" t="s">
        <v>1055</v>
      </c>
    </row>
    <row r="4" spans="1:13" ht="15">
      <c r="A4" s="338" t="s">
        <v>1034</v>
      </c>
      <c r="B4" s="339">
        <v>40226</v>
      </c>
      <c r="C4" s="340">
        <v>4635</v>
      </c>
      <c r="D4" s="339">
        <v>40099</v>
      </c>
      <c r="E4" s="340">
        <v>4282.95</v>
      </c>
      <c r="F4" s="340">
        <v>352.05</v>
      </c>
      <c r="G4" s="340">
        <v>7.95</v>
      </c>
      <c r="H4" s="341">
        <v>900</v>
      </c>
      <c r="I4" s="340">
        <v>4.75</v>
      </c>
      <c r="J4" s="340">
        <v>5.15</v>
      </c>
      <c r="K4" s="338" t="s">
        <v>401</v>
      </c>
      <c r="L4" s="338" t="s">
        <v>1032</v>
      </c>
    </row>
    <row r="5" spans="1:13" ht="15">
      <c r="A5" s="338" t="s">
        <v>1035</v>
      </c>
      <c r="B5" s="339">
        <v>40238</v>
      </c>
      <c r="C5" s="340">
        <v>5400</v>
      </c>
      <c r="D5" s="339">
        <v>40200</v>
      </c>
      <c r="E5" s="340">
        <v>4807.95</v>
      </c>
      <c r="F5" s="340">
        <v>592.04999999999995</v>
      </c>
      <c r="G5" s="340">
        <v>7.95</v>
      </c>
      <c r="H5" s="341">
        <v>150</v>
      </c>
      <c r="I5" s="340">
        <v>32</v>
      </c>
      <c r="J5" s="340">
        <v>36</v>
      </c>
      <c r="K5" s="338" t="s">
        <v>401</v>
      </c>
      <c r="L5" s="338" t="s">
        <v>1032</v>
      </c>
    </row>
    <row r="6" spans="1:13" ht="15">
      <c r="A6" s="338" t="s">
        <v>1036</v>
      </c>
      <c r="B6" s="339">
        <v>40242</v>
      </c>
      <c r="C6" s="340">
        <v>5411</v>
      </c>
      <c r="D6" s="339">
        <v>40106</v>
      </c>
      <c r="E6" s="340">
        <v>5197.95</v>
      </c>
      <c r="F6" s="340">
        <v>213.05</v>
      </c>
      <c r="G6" s="340">
        <v>7.95</v>
      </c>
      <c r="H6" s="341">
        <v>100</v>
      </c>
      <c r="I6" s="340">
        <v>51.9</v>
      </c>
      <c r="J6" s="340">
        <v>54.11</v>
      </c>
      <c r="K6" s="338" t="s">
        <v>401</v>
      </c>
      <c r="L6" s="338" t="s">
        <v>1032</v>
      </c>
    </row>
    <row r="7" spans="1:13" ht="15">
      <c r="A7" s="338" t="s">
        <v>1037</v>
      </c>
      <c r="B7" s="339">
        <v>40246</v>
      </c>
      <c r="C7" s="340">
        <v>11685</v>
      </c>
      <c r="D7" s="339">
        <v>40113</v>
      </c>
      <c r="E7" s="340">
        <v>10062.75</v>
      </c>
      <c r="F7" s="340">
        <v>1622.25</v>
      </c>
      <c r="G7" s="340">
        <v>7.95</v>
      </c>
      <c r="H7" s="341">
        <v>285</v>
      </c>
      <c r="I7" s="340">
        <v>35.28</v>
      </c>
      <c r="J7" s="340">
        <v>41</v>
      </c>
      <c r="K7" s="338" t="s">
        <v>401</v>
      </c>
      <c r="L7" s="338" t="s">
        <v>1032</v>
      </c>
    </row>
    <row r="8" spans="1:13" ht="15">
      <c r="A8" s="338" t="s">
        <v>1038</v>
      </c>
      <c r="B8" s="339">
        <v>40246</v>
      </c>
      <c r="C8" s="340">
        <v>6620</v>
      </c>
      <c r="D8" s="339">
        <v>40199</v>
      </c>
      <c r="E8" s="340">
        <v>5207.95</v>
      </c>
      <c r="F8" s="340">
        <v>1412.05</v>
      </c>
      <c r="G8" s="340">
        <v>7.95</v>
      </c>
      <c r="H8" s="341">
        <v>200</v>
      </c>
      <c r="I8" s="340">
        <v>26</v>
      </c>
      <c r="J8" s="340">
        <v>33.1</v>
      </c>
      <c r="K8" s="338" t="s">
        <v>401</v>
      </c>
      <c r="L8" s="338" t="s">
        <v>1032</v>
      </c>
    </row>
    <row r="9" spans="1:13" ht="15">
      <c r="A9" s="338" t="s">
        <v>1039</v>
      </c>
      <c r="B9" s="339">
        <v>40254</v>
      </c>
      <c r="C9" s="340">
        <v>6000</v>
      </c>
      <c r="D9" s="339">
        <v>40177</v>
      </c>
      <c r="E9" s="340">
        <v>4987.95</v>
      </c>
      <c r="F9" s="340">
        <v>1012.05</v>
      </c>
      <c r="G9" s="340">
        <v>7.95</v>
      </c>
      <c r="H9" s="341">
        <v>300</v>
      </c>
      <c r="I9" s="340">
        <v>16.600000000000001</v>
      </c>
      <c r="J9" s="340">
        <v>20</v>
      </c>
      <c r="K9" s="338" t="s">
        <v>401</v>
      </c>
      <c r="L9" s="338" t="s">
        <v>1032</v>
      </c>
    </row>
    <row r="10" spans="1:13" ht="15">
      <c r="A10" s="338" t="s">
        <v>1038</v>
      </c>
      <c r="B10" s="339">
        <v>40254</v>
      </c>
      <c r="C10" s="340">
        <v>6618</v>
      </c>
      <c r="D10" s="339">
        <v>40199</v>
      </c>
      <c r="E10" s="340">
        <v>5207.95</v>
      </c>
      <c r="F10" s="340">
        <v>1410.05</v>
      </c>
      <c r="G10" s="340">
        <v>7.95</v>
      </c>
      <c r="H10" s="341">
        <v>200</v>
      </c>
      <c r="I10" s="340">
        <v>26</v>
      </c>
      <c r="J10" s="340">
        <v>33.090000000000003</v>
      </c>
      <c r="K10" s="338" t="s">
        <v>401</v>
      </c>
      <c r="L10" s="338" t="s">
        <v>1032</v>
      </c>
    </row>
    <row r="11" spans="1:13" ht="15">
      <c r="A11" s="338" t="s">
        <v>1040</v>
      </c>
      <c r="B11" s="339">
        <v>40260</v>
      </c>
      <c r="C11" s="340">
        <v>9000</v>
      </c>
      <c r="D11" s="339">
        <v>40093</v>
      </c>
      <c r="E11" s="340">
        <v>7675.95</v>
      </c>
      <c r="F11" s="340">
        <v>1324.05</v>
      </c>
      <c r="G11" s="340">
        <v>7.95</v>
      </c>
      <c r="H11" s="341">
        <v>900</v>
      </c>
      <c r="I11" s="340">
        <v>8.52</v>
      </c>
      <c r="J11" s="340">
        <v>10</v>
      </c>
      <c r="K11" s="338" t="s">
        <v>401</v>
      </c>
      <c r="L11" s="338" t="s">
        <v>1032</v>
      </c>
    </row>
    <row r="12" spans="1:13" ht="15">
      <c r="A12" s="338" t="s">
        <v>1041</v>
      </c>
      <c r="B12" s="339">
        <v>40260</v>
      </c>
      <c r="C12" s="340">
        <v>5641.5</v>
      </c>
      <c r="D12" s="339">
        <v>40092</v>
      </c>
      <c r="E12" s="340">
        <v>4712.7</v>
      </c>
      <c r="F12" s="340">
        <v>928.8</v>
      </c>
      <c r="G12" s="340">
        <v>7.95</v>
      </c>
      <c r="H12" s="341">
        <v>25</v>
      </c>
      <c r="I12" s="340">
        <v>188.19</v>
      </c>
      <c r="J12" s="340">
        <v>225.66</v>
      </c>
      <c r="K12" s="338" t="s">
        <v>401</v>
      </c>
      <c r="L12" s="338" t="s">
        <v>1032</v>
      </c>
    </row>
    <row r="13" spans="1:13" ht="15">
      <c r="A13" s="338" t="s">
        <v>1042</v>
      </c>
      <c r="B13" s="339">
        <v>40273</v>
      </c>
      <c r="C13" s="340">
        <v>2730</v>
      </c>
      <c r="D13" s="339">
        <v>40162</v>
      </c>
      <c r="E13" s="340">
        <v>2302.9499999999998</v>
      </c>
      <c r="F13" s="340">
        <v>427.05</v>
      </c>
      <c r="G13" s="340">
        <v>7.95</v>
      </c>
      <c r="H13" s="341">
        <v>150</v>
      </c>
      <c r="I13" s="340">
        <v>15.3</v>
      </c>
      <c r="J13" s="340">
        <v>18.2</v>
      </c>
      <c r="K13" s="338" t="s">
        <v>401</v>
      </c>
      <c r="L13" s="338" t="s">
        <v>1032</v>
      </c>
    </row>
    <row r="14" spans="1:13" ht="15">
      <c r="A14" s="338" t="s">
        <v>1043</v>
      </c>
      <c r="B14" s="339">
        <v>40297</v>
      </c>
      <c r="C14" s="340">
        <v>7500</v>
      </c>
      <c r="D14" s="339">
        <v>40199</v>
      </c>
      <c r="E14" s="340">
        <v>6382.95</v>
      </c>
      <c r="F14" s="340">
        <v>1117.05</v>
      </c>
      <c r="G14" s="340">
        <v>7.95</v>
      </c>
      <c r="H14" s="341">
        <v>150</v>
      </c>
      <c r="I14" s="340">
        <v>42.5</v>
      </c>
      <c r="J14" s="340">
        <v>50</v>
      </c>
      <c r="K14" s="338" t="s">
        <v>401</v>
      </c>
      <c r="L14" s="338" t="s">
        <v>1032</v>
      </c>
    </row>
    <row r="15" spans="1:13" ht="15">
      <c r="A15" s="338" t="s">
        <v>1044</v>
      </c>
      <c r="B15" s="339">
        <v>40372</v>
      </c>
      <c r="C15" s="340">
        <v>140</v>
      </c>
      <c r="D15" s="339">
        <v>40099</v>
      </c>
      <c r="E15" s="340">
        <v>90.388000000000005</v>
      </c>
      <c r="F15" s="340">
        <v>49.612000000000002</v>
      </c>
      <c r="G15" s="340">
        <v>7.95</v>
      </c>
      <c r="H15" s="341">
        <v>10</v>
      </c>
      <c r="I15" s="340">
        <v>8.2438000000000002</v>
      </c>
      <c r="J15" s="340">
        <v>14</v>
      </c>
      <c r="K15" s="338" t="s">
        <v>401</v>
      </c>
      <c r="L15" s="338" t="s">
        <v>1032</v>
      </c>
    </row>
    <row r="16" spans="1:13" ht="15">
      <c r="A16" s="338" t="s">
        <v>1045</v>
      </c>
      <c r="B16" s="339">
        <v>40382</v>
      </c>
      <c r="C16" s="340">
        <v>14000</v>
      </c>
      <c r="D16" s="339">
        <v>40312</v>
      </c>
      <c r="E16" s="340">
        <v>12007.95</v>
      </c>
      <c r="F16" s="340">
        <v>1992.05</v>
      </c>
      <c r="G16" s="340">
        <v>7.95</v>
      </c>
      <c r="H16" s="341">
        <v>100</v>
      </c>
      <c r="I16" s="340">
        <v>120</v>
      </c>
      <c r="J16" s="340">
        <v>140</v>
      </c>
      <c r="K16" s="338" t="s">
        <v>401</v>
      </c>
      <c r="L16" s="338" t="s">
        <v>1032</v>
      </c>
    </row>
    <row r="17" spans="1:12" ht="15">
      <c r="A17" s="338" t="s">
        <v>1046</v>
      </c>
      <c r="B17" s="339">
        <v>40450</v>
      </c>
      <c r="C17" s="340">
        <v>7000</v>
      </c>
      <c r="D17" s="339">
        <v>40305</v>
      </c>
      <c r="E17" s="340">
        <v>6757.95</v>
      </c>
      <c r="F17" s="340">
        <v>242.05</v>
      </c>
      <c r="G17" s="340">
        <v>7.95</v>
      </c>
      <c r="H17" s="341">
        <v>500</v>
      </c>
      <c r="I17" s="340">
        <v>13.5</v>
      </c>
      <c r="J17" s="340">
        <v>14</v>
      </c>
      <c r="K17" s="338" t="s">
        <v>401</v>
      </c>
      <c r="L17" s="338" t="s">
        <v>1032</v>
      </c>
    </row>
    <row r="18" spans="1:12" ht="15">
      <c r="A18" s="338" t="s">
        <v>1047</v>
      </c>
      <c r="B18" s="339">
        <v>40471</v>
      </c>
      <c r="C18" s="340">
        <v>12300</v>
      </c>
      <c r="D18" s="339">
        <v>40086</v>
      </c>
      <c r="E18" s="340">
        <v>9817.9500000000007</v>
      </c>
      <c r="F18" s="340">
        <v>2482.0500000000002</v>
      </c>
      <c r="G18" s="340">
        <v>7.95</v>
      </c>
      <c r="H18" s="341">
        <v>20</v>
      </c>
      <c r="I18" s="340">
        <v>490.5</v>
      </c>
      <c r="J18" s="340">
        <v>615</v>
      </c>
      <c r="K18" s="338" t="s">
        <v>401</v>
      </c>
      <c r="L18" s="338" t="s">
        <v>1032</v>
      </c>
    </row>
    <row r="19" spans="1:12" ht="15">
      <c r="A19" s="338" t="s">
        <v>1048</v>
      </c>
      <c r="B19" s="339">
        <v>40477</v>
      </c>
      <c r="C19" s="340">
        <v>8850</v>
      </c>
      <c r="D19" s="339">
        <v>40315</v>
      </c>
      <c r="E19" s="340">
        <v>8572.9500000000007</v>
      </c>
      <c r="F19" s="340">
        <v>277.05</v>
      </c>
      <c r="G19" s="340">
        <v>7.95</v>
      </c>
      <c r="H19" s="341">
        <v>300</v>
      </c>
      <c r="I19" s="340">
        <v>28.55</v>
      </c>
      <c r="J19" s="340">
        <v>29.5</v>
      </c>
      <c r="K19" s="338" t="s">
        <v>401</v>
      </c>
      <c r="L19" s="338" t="s">
        <v>1032</v>
      </c>
    </row>
    <row r="20" spans="1:12" ht="15">
      <c r="A20" s="338" t="s">
        <v>1049</v>
      </c>
      <c r="B20" s="339">
        <v>40477</v>
      </c>
      <c r="C20" s="340">
        <v>2363.5</v>
      </c>
      <c r="D20" s="339">
        <v>40199</v>
      </c>
      <c r="E20" s="340">
        <v>2132.9499999999998</v>
      </c>
      <c r="F20" s="340">
        <v>230.55</v>
      </c>
      <c r="G20" s="340">
        <v>7.95</v>
      </c>
      <c r="H20" s="341">
        <v>50</v>
      </c>
      <c r="I20" s="340">
        <v>42.5</v>
      </c>
      <c r="J20" s="340">
        <v>47.27</v>
      </c>
      <c r="K20" s="338" t="s">
        <v>401</v>
      </c>
      <c r="L20" s="338" t="s">
        <v>1032</v>
      </c>
    </row>
    <row r="21" spans="1:12" ht="15">
      <c r="A21" s="338" t="s">
        <v>1050</v>
      </c>
      <c r="B21" s="339">
        <v>40483</v>
      </c>
      <c r="C21" s="340">
        <v>55.75</v>
      </c>
      <c r="D21" s="339">
        <v>40200</v>
      </c>
      <c r="E21" s="340">
        <v>41.7</v>
      </c>
      <c r="F21" s="340">
        <v>14.05</v>
      </c>
      <c r="G21" s="340">
        <v>7.95</v>
      </c>
      <c r="H21" s="341">
        <v>25</v>
      </c>
      <c r="I21" s="340">
        <v>1.35</v>
      </c>
      <c r="J21" s="340">
        <v>2.23</v>
      </c>
      <c r="K21" s="338" t="s">
        <v>401</v>
      </c>
      <c r="L21" s="338" t="s">
        <v>1032</v>
      </c>
    </row>
    <row r="22" spans="1:12" ht="15">
      <c r="A22" s="338" t="s">
        <v>1051</v>
      </c>
      <c r="B22" s="339">
        <v>40486</v>
      </c>
      <c r="C22" s="340">
        <v>11275</v>
      </c>
      <c r="D22" s="339">
        <v>40106</v>
      </c>
      <c r="E22" s="340">
        <v>10466.0455</v>
      </c>
      <c r="F22" s="340">
        <v>808.95450000000005</v>
      </c>
      <c r="G22" s="340">
        <v>7.95</v>
      </c>
      <c r="H22" s="341">
        <v>205</v>
      </c>
      <c r="I22" s="340">
        <v>51.015099999999997</v>
      </c>
      <c r="J22" s="340">
        <v>55</v>
      </c>
      <c r="K22" s="338" t="s">
        <v>401</v>
      </c>
      <c r="L22" s="338" t="s">
        <v>1032</v>
      </c>
    </row>
    <row r="23" spans="1:12" ht="45">
      <c r="A23" s="338" t="s">
        <v>1052</v>
      </c>
      <c r="B23" s="339">
        <v>40529</v>
      </c>
      <c r="C23" s="340">
        <v>90</v>
      </c>
      <c r="D23" s="339">
        <v>40494</v>
      </c>
      <c r="E23" s="340">
        <v>14.7</v>
      </c>
      <c r="F23" s="340">
        <v>75.3</v>
      </c>
      <c r="G23" s="340">
        <v>14.7</v>
      </c>
      <c r="H23" s="341">
        <v>900</v>
      </c>
      <c r="I23" s="340">
        <v>0</v>
      </c>
      <c r="J23" s="340">
        <v>0.1</v>
      </c>
      <c r="K23" s="338" t="s">
        <v>887</v>
      </c>
      <c r="L23" s="338" t="s">
        <v>630</v>
      </c>
    </row>
    <row r="24" spans="1:12" ht="15">
      <c r="A24" s="338" t="s">
        <v>1053</v>
      </c>
      <c r="B24" s="339">
        <v>40533</v>
      </c>
      <c r="C24" s="340">
        <v>3000</v>
      </c>
      <c r="D24" s="339">
        <v>40077</v>
      </c>
      <c r="E24" s="340">
        <v>6327.95</v>
      </c>
      <c r="F24" s="340">
        <v>-3327.95</v>
      </c>
      <c r="G24" s="340">
        <v>7.95</v>
      </c>
      <c r="H24" s="341">
        <v>1000</v>
      </c>
      <c r="I24" s="340">
        <v>6.32</v>
      </c>
      <c r="J24" s="340">
        <v>3</v>
      </c>
      <c r="K24" s="338" t="s">
        <v>401</v>
      </c>
      <c r="L24" s="338" t="s">
        <v>1032</v>
      </c>
    </row>
    <row r="25" spans="1:12" ht="15">
      <c r="A25" s="338" t="s">
        <v>1054</v>
      </c>
      <c r="B25" s="339">
        <v>40541</v>
      </c>
      <c r="C25" s="340">
        <v>1200</v>
      </c>
      <c r="D25" s="339">
        <v>40315</v>
      </c>
      <c r="E25" s="340">
        <v>4057.95</v>
      </c>
      <c r="F25" s="340">
        <v>-2857.95</v>
      </c>
      <c r="G25" s="340">
        <v>7.95</v>
      </c>
      <c r="H25" s="341">
        <v>300</v>
      </c>
      <c r="I25" s="340">
        <v>13.5</v>
      </c>
      <c r="J25" s="340">
        <v>4</v>
      </c>
      <c r="K25" s="338" t="s">
        <v>401</v>
      </c>
      <c r="L25" s="338" t="s">
        <v>1032</v>
      </c>
    </row>
    <row r="26" spans="1:12" ht="13.5" thickBot="1"/>
    <row r="27" spans="1:12" ht="13.5" thickBot="1">
      <c r="D27" s="438" t="s">
        <v>1263</v>
      </c>
      <c r="E27" s="439">
        <f>COUNTIF(F2:F25,"&gt;0")/COUNT(F2:F25)</f>
        <v>0.91666666666666663</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445"/>
  <sheetViews>
    <sheetView topLeftCell="A16" zoomScaleNormal="100" workbookViewId="0">
      <selection activeCell="P22" sqref="P22"/>
    </sheetView>
  </sheetViews>
  <sheetFormatPr defaultRowHeight="12.75"/>
  <cols>
    <col min="2" max="2" width="8.5703125" customWidth="1"/>
    <col min="3" max="3" width="6.28515625" customWidth="1"/>
    <col min="4" max="4" width="12.5703125" bestFit="1" customWidth="1"/>
    <col min="5" max="5" width="16.28515625" customWidth="1"/>
    <col min="6" max="6" width="12.140625" bestFit="1" customWidth="1"/>
    <col min="8" max="8" width="13.85546875" customWidth="1"/>
    <col min="9" max="9" width="13.85546875" bestFit="1" customWidth="1"/>
    <col min="10" max="10" width="11.7109375" bestFit="1" customWidth="1"/>
    <col min="14" max="14" width="36.42578125" customWidth="1"/>
    <col min="15" max="15" width="30.5703125" customWidth="1"/>
    <col min="16" max="16" width="24.5703125" customWidth="1"/>
  </cols>
  <sheetData>
    <row r="2" spans="2:23">
      <c r="B2" s="60" t="s">
        <v>224</v>
      </c>
    </row>
    <row r="3" spans="2:23">
      <c r="B3" s="7" t="s">
        <v>566</v>
      </c>
    </row>
    <row r="4" spans="2:23">
      <c r="B4" s="7" t="s">
        <v>451</v>
      </c>
    </row>
    <row r="5" spans="2:23">
      <c r="B5" s="7" t="s">
        <v>449</v>
      </c>
    </row>
    <row r="6" spans="2:23">
      <c r="B6" s="7" t="s">
        <v>700</v>
      </c>
    </row>
    <row r="7" spans="2:23">
      <c r="B7" s="7" t="s">
        <v>267</v>
      </c>
    </row>
    <row r="8" spans="2:23">
      <c r="B8" s="7" t="s">
        <v>457</v>
      </c>
    </row>
    <row r="9" spans="2:23">
      <c r="B9" s="7" t="s">
        <v>206</v>
      </c>
    </row>
    <row r="10" spans="2:23">
      <c r="B10" s="7" t="s">
        <v>90</v>
      </c>
    </row>
    <row r="11" spans="2:23" ht="13.5" thickBot="1"/>
    <row r="12" spans="2:23" ht="36.75" customHeight="1">
      <c r="B12" s="168" t="s">
        <v>537</v>
      </c>
      <c r="C12" s="169"/>
      <c r="D12" s="170"/>
      <c r="E12" s="170"/>
      <c r="F12" s="170"/>
      <c r="G12" s="170"/>
      <c r="H12" s="170"/>
      <c r="N12" s="92" t="s">
        <v>836</v>
      </c>
      <c r="O12" s="95"/>
      <c r="P12" s="26"/>
      <c r="Q12" s="26"/>
      <c r="R12" s="26"/>
      <c r="S12" s="26"/>
      <c r="T12" s="26"/>
      <c r="U12" s="26"/>
      <c r="V12" s="26"/>
      <c r="W12" s="26"/>
    </row>
    <row r="13" spans="2:23" ht="35.25" customHeight="1">
      <c r="B13" s="171" t="s">
        <v>5</v>
      </c>
      <c r="C13" s="172"/>
      <c r="D13" s="173"/>
      <c r="E13" s="174"/>
      <c r="F13" s="175"/>
      <c r="G13" s="176"/>
      <c r="H13" s="174"/>
      <c r="I13" s="29"/>
      <c r="J13" s="3"/>
      <c r="K13" s="40"/>
      <c r="L13" s="3"/>
      <c r="N13" s="96" t="s">
        <v>411</v>
      </c>
      <c r="O13" s="97" t="s">
        <v>48</v>
      </c>
      <c r="P13" s="26"/>
      <c r="Q13" s="26"/>
      <c r="R13" s="26"/>
      <c r="S13" s="26"/>
      <c r="T13" s="26"/>
      <c r="U13" s="26"/>
      <c r="V13" s="26"/>
      <c r="W13" s="26"/>
    </row>
    <row r="14" spans="2:23" ht="51">
      <c r="B14" s="171" t="s">
        <v>6</v>
      </c>
      <c r="C14" s="172"/>
      <c r="D14" s="177"/>
      <c r="E14" s="178"/>
      <c r="F14" s="178"/>
      <c r="G14" s="179"/>
      <c r="H14" s="180"/>
      <c r="I14" s="30"/>
      <c r="J14" s="22"/>
      <c r="K14" s="43"/>
      <c r="L14" s="46"/>
      <c r="N14" s="96" t="s">
        <v>71</v>
      </c>
      <c r="O14" s="295" t="s">
        <v>837</v>
      </c>
      <c r="P14" s="26"/>
      <c r="Q14" s="26"/>
      <c r="R14" s="26"/>
      <c r="S14" s="26"/>
      <c r="T14" s="26"/>
      <c r="U14" s="26"/>
      <c r="V14" s="26"/>
      <c r="W14" s="26"/>
    </row>
    <row r="15" spans="2:23" ht="38.25">
      <c r="B15" s="171" t="s">
        <v>741</v>
      </c>
      <c r="C15" s="172"/>
      <c r="D15" s="177"/>
      <c r="E15" s="178"/>
      <c r="F15" s="178"/>
      <c r="G15" s="179"/>
      <c r="H15" s="180"/>
      <c r="I15" s="30"/>
      <c r="J15" s="22"/>
      <c r="K15" s="41"/>
      <c r="L15" s="46"/>
      <c r="N15" s="96" t="s">
        <v>345</v>
      </c>
      <c r="O15" s="97"/>
      <c r="P15" s="26"/>
      <c r="Q15" s="26"/>
      <c r="R15" s="26"/>
      <c r="S15" s="26"/>
      <c r="T15" s="26"/>
      <c r="U15" s="26"/>
      <c r="V15" s="26"/>
      <c r="W15" s="26"/>
    </row>
    <row r="16" spans="2:23" ht="51">
      <c r="B16" s="171" t="s">
        <v>708</v>
      </c>
      <c r="C16" s="172"/>
      <c r="D16" s="177"/>
      <c r="E16" s="178"/>
      <c r="F16" s="178"/>
      <c r="G16" s="179"/>
      <c r="H16" s="180"/>
      <c r="I16" s="30"/>
      <c r="J16" s="22"/>
      <c r="K16" s="41"/>
      <c r="L16" s="46"/>
      <c r="N16" s="96" t="s">
        <v>149</v>
      </c>
      <c r="O16" s="97"/>
      <c r="P16" s="26"/>
      <c r="Q16" s="26"/>
      <c r="R16" s="26"/>
      <c r="S16" s="26"/>
      <c r="T16" s="26"/>
      <c r="U16" s="26"/>
      <c r="V16" s="26"/>
      <c r="W16" s="26"/>
    </row>
    <row r="17" spans="2:23" ht="25.5">
      <c r="B17" s="171" t="s">
        <v>709</v>
      </c>
      <c r="C17" s="172"/>
      <c r="D17" s="177"/>
      <c r="E17" s="178"/>
      <c r="F17" s="178"/>
      <c r="G17" s="179"/>
      <c r="H17" s="180"/>
      <c r="I17" s="30"/>
      <c r="J17" s="22"/>
      <c r="K17" s="42"/>
      <c r="L17" s="46"/>
      <c r="N17" s="96" t="s">
        <v>222</v>
      </c>
      <c r="O17" s="97"/>
      <c r="P17" s="26"/>
      <c r="Q17" s="26"/>
      <c r="R17" s="26"/>
      <c r="S17" s="26"/>
      <c r="T17" s="26"/>
      <c r="U17" s="26"/>
      <c r="V17" s="26"/>
      <c r="W17" s="26"/>
    </row>
    <row r="18" spans="2:23" ht="24" customHeight="1" thickBot="1">
      <c r="B18" s="181" t="s">
        <v>710</v>
      </c>
      <c r="C18" s="182"/>
      <c r="D18" s="177"/>
      <c r="E18" s="178"/>
      <c r="F18" s="178"/>
      <c r="G18" s="179"/>
      <c r="H18" s="180"/>
      <c r="I18" s="30"/>
      <c r="J18" s="22"/>
      <c r="K18" s="42"/>
      <c r="L18" s="46"/>
      <c r="N18" s="98" t="s">
        <v>223</v>
      </c>
      <c r="O18" s="99" t="s">
        <v>410</v>
      </c>
      <c r="P18" s="26"/>
      <c r="Q18" s="26"/>
      <c r="R18" s="26"/>
      <c r="S18" s="26"/>
      <c r="T18" s="26"/>
      <c r="U18" s="26"/>
      <c r="V18" s="26"/>
      <c r="W18" s="26"/>
    </row>
    <row r="19" spans="2:23">
      <c r="B19" s="1"/>
      <c r="C19" s="8"/>
      <c r="D19" s="17"/>
      <c r="E19" s="1"/>
      <c r="F19" s="1"/>
      <c r="G19" s="11"/>
      <c r="H19" s="20"/>
      <c r="I19" s="30"/>
      <c r="J19" s="22"/>
      <c r="K19" s="42"/>
      <c r="L19" s="46"/>
      <c r="N19" s="26"/>
      <c r="O19" s="26"/>
      <c r="P19" s="26"/>
      <c r="Q19" s="26"/>
      <c r="R19" s="26"/>
      <c r="S19" s="26"/>
      <c r="T19" s="26"/>
      <c r="U19" s="26"/>
      <c r="V19" s="26"/>
      <c r="W19" s="26"/>
    </row>
    <row r="20" spans="2:23" ht="13.5" thickBot="1">
      <c r="B20" s="52"/>
      <c r="C20" s="152"/>
      <c r="D20" s="153"/>
      <c r="E20" s="52"/>
      <c r="F20" s="52"/>
      <c r="G20" s="128"/>
      <c r="H20" s="154"/>
      <c r="I20" s="155"/>
      <c r="J20" s="156"/>
      <c r="K20" s="157"/>
      <c r="L20" s="158"/>
      <c r="O20" s="26"/>
      <c r="P20" s="26"/>
      <c r="Q20" s="26"/>
      <c r="R20" s="26"/>
      <c r="S20" s="26"/>
      <c r="T20" s="26"/>
      <c r="U20" s="26"/>
      <c r="V20" s="26"/>
      <c r="W20" s="26"/>
    </row>
    <row r="21" spans="2:23" ht="26.25" thickBot="1">
      <c r="B21" s="168" t="s">
        <v>49</v>
      </c>
      <c r="C21" s="183"/>
      <c r="D21" s="184"/>
      <c r="E21" s="185"/>
      <c r="F21" s="185"/>
      <c r="G21" s="186"/>
      <c r="H21" s="187"/>
      <c r="I21" s="188"/>
      <c r="J21" s="189"/>
      <c r="K21" s="190"/>
      <c r="L21" s="191"/>
      <c r="N21" s="294" t="s">
        <v>838</v>
      </c>
      <c r="O21" s="95"/>
      <c r="P21" s="26"/>
      <c r="Q21" s="26"/>
      <c r="R21" s="26"/>
      <c r="S21" s="26"/>
      <c r="T21" s="26"/>
      <c r="U21" s="26"/>
      <c r="V21" s="26"/>
    </row>
    <row r="22" spans="2:23">
      <c r="B22" s="192"/>
      <c r="C22" s="193"/>
      <c r="D22" s="177"/>
      <c r="E22" s="178"/>
      <c r="F22" s="178"/>
      <c r="G22" s="179"/>
      <c r="H22" s="180"/>
      <c r="I22" s="194"/>
      <c r="J22" s="195"/>
      <c r="K22" s="196"/>
      <c r="L22" s="197"/>
      <c r="N22" s="224" t="s">
        <v>827</v>
      </c>
      <c r="O22" s="97"/>
      <c r="P22" s="26"/>
      <c r="Q22" s="26"/>
      <c r="R22" s="26"/>
      <c r="S22" s="26"/>
      <c r="T22" s="26"/>
      <c r="U22" s="26"/>
      <c r="V22" s="26"/>
    </row>
    <row r="23" spans="2:23">
      <c r="B23" s="198" t="s">
        <v>606</v>
      </c>
      <c r="C23" s="199"/>
      <c r="D23" s="200"/>
      <c r="E23" s="178"/>
      <c r="F23" s="178"/>
      <c r="G23" s="179"/>
      <c r="H23" s="180"/>
      <c r="I23" s="194"/>
      <c r="J23" s="195"/>
      <c r="K23" s="196"/>
      <c r="L23" s="197"/>
      <c r="N23" s="292" t="s">
        <v>828</v>
      </c>
      <c r="O23" s="97"/>
      <c r="P23" s="26"/>
      <c r="Q23" s="26"/>
      <c r="R23" s="26"/>
      <c r="S23" s="26"/>
      <c r="T23" s="26"/>
      <c r="U23" s="26"/>
      <c r="V23" s="26"/>
    </row>
    <row r="24" spans="2:23">
      <c r="B24" s="198" t="s">
        <v>607</v>
      </c>
      <c r="C24" s="199"/>
      <c r="D24" s="200"/>
      <c r="E24" s="178"/>
      <c r="F24" s="178"/>
      <c r="G24" s="179"/>
      <c r="H24" s="180"/>
      <c r="I24" s="194"/>
      <c r="J24" s="195"/>
      <c r="K24" s="196"/>
      <c r="L24" s="197"/>
      <c r="N24" s="292" t="s">
        <v>829</v>
      </c>
      <c r="O24" s="97"/>
      <c r="P24" s="26"/>
      <c r="Q24" s="26"/>
      <c r="R24" s="26"/>
      <c r="S24" s="26"/>
      <c r="T24" s="26"/>
      <c r="U24" s="26"/>
      <c r="V24" s="26"/>
    </row>
    <row r="25" spans="2:23">
      <c r="B25" s="198" t="s">
        <v>221</v>
      </c>
      <c r="C25" s="199"/>
      <c r="D25" s="200"/>
      <c r="E25" s="178"/>
      <c r="F25" s="178"/>
      <c r="G25" s="179"/>
      <c r="H25" s="180"/>
      <c r="I25" s="194"/>
      <c r="J25" s="195"/>
      <c r="K25" s="196"/>
      <c r="L25" s="197"/>
      <c r="N25" s="292" t="s">
        <v>830</v>
      </c>
      <c r="O25" s="97"/>
      <c r="P25" s="26"/>
      <c r="Q25" s="26"/>
      <c r="R25" s="26"/>
      <c r="S25" s="26"/>
      <c r="T25" s="26"/>
      <c r="U25" s="26"/>
      <c r="V25" s="26"/>
    </row>
    <row r="26" spans="2:23">
      <c r="B26" s="198" t="s">
        <v>725</v>
      </c>
      <c r="C26" s="199"/>
      <c r="D26" s="200"/>
      <c r="E26" s="178"/>
      <c r="F26" s="178"/>
      <c r="G26" s="179"/>
      <c r="H26" s="180"/>
      <c r="I26" s="194"/>
      <c r="J26" s="201"/>
      <c r="K26" s="202"/>
      <c r="L26" s="197"/>
      <c r="N26" s="296" t="s">
        <v>839</v>
      </c>
      <c r="O26" s="97"/>
      <c r="P26" s="26"/>
      <c r="Q26" s="26"/>
      <c r="R26" s="26"/>
      <c r="S26" s="26"/>
      <c r="T26" s="26"/>
      <c r="U26" s="26"/>
      <c r="V26" s="26"/>
    </row>
    <row r="27" spans="2:23">
      <c r="B27" s="198" t="s">
        <v>225</v>
      </c>
      <c r="C27" s="199"/>
      <c r="D27" s="200"/>
      <c r="E27" s="178"/>
      <c r="F27" s="178"/>
      <c r="G27" s="179"/>
      <c r="H27" s="180"/>
      <c r="I27" s="194"/>
      <c r="J27" s="195"/>
      <c r="K27" s="196"/>
      <c r="L27" s="197"/>
      <c r="N27" s="297" t="s">
        <v>831</v>
      </c>
      <c r="O27" s="97"/>
      <c r="P27" s="26"/>
      <c r="Q27" s="26"/>
      <c r="R27" s="26"/>
      <c r="S27" s="26"/>
      <c r="T27" s="26"/>
      <c r="U27" s="26"/>
      <c r="V27" s="26"/>
    </row>
    <row r="28" spans="2:23">
      <c r="B28" s="220" t="s">
        <v>621</v>
      </c>
      <c r="C28" s="199"/>
      <c r="D28" s="200"/>
      <c r="E28" s="178"/>
      <c r="F28" s="178"/>
      <c r="G28" s="179"/>
      <c r="H28" s="180"/>
      <c r="I28" s="194"/>
      <c r="J28" s="195"/>
      <c r="K28" s="196"/>
      <c r="L28" s="197"/>
      <c r="N28" s="292" t="s">
        <v>832</v>
      </c>
      <c r="O28" s="97"/>
      <c r="P28" s="26"/>
      <c r="Q28" s="26"/>
      <c r="R28" s="26"/>
      <c r="S28" s="26"/>
      <c r="T28" s="26"/>
      <c r="U28" s="26"/>
      <c r="V28" s="26"/>
    </row>
    <row r="29" spans="2:23">
      <c r="B29" s="198" t="s">
        <v>282</v>
      </c>
      <c r="C29" s="199"/>
      <c r="D29" s="200"/>
      <c r="E29" s="178"/>
      <c r="F29" s="178"/>
      <c r="G29" s="203"/>
      <c r="H29" s="180"/>
      <c r="I29" s="194"/>
      <c r="J29" s="195"/>
      <c r="K29" s="204"/>
      <c r="L29" s="197"/>
      <c r="N29" s="297" t="s">
        <v>833</v>
      </c>
      <c r="O29" s="97"/>
      <c r="P29" s="26"/>
      <c r="Q29" s="26"/>
      <c r="R29" s="26"/>
      <c r="S29" s="26"/>
      <c r="T29" s="26"/>
      <c r="U29" s="26"/>
      <c r="V29" s="26"/>
    </row>
    <row r="30" spans="2:23" ht="13.5" thickBot="1">
      <c r="B30" s="198" t="s">
        <v>403</v>
      </c>
      <c r="C30" s="199"/>
      <c r="D30" s="200"/>
      <c r="E30" s="205"/>
      <c r="F30" s="205"/>
      <c r="G30" s="203"/>
      <c r="H30" s="180"/>
      <c r="I30" s="194"/>
      <c r="J30" s="195"/>
      <c r="K30" s="206"/>
      <c r="L30" s="197"/>
      <c r="N30" s="293" t="s">
        <v>835</v>
      </c>
      <c r="O30" s="97"/>
      <c r="P30" s="26"/>
      <c r="Q30" s="26"/>
      <c r="R30" s="26"/>
      <c r="S30" s="26"/>
      <c r="T30" s="26"/>
      <c r="U30" s="26"/>
      <c r="V30" s="26"/>
    </row>
    <row r="31" spans="2:23" ht="13.5" thickBot="1">
      <c r="B31" s="198" t="s">
        <v>404</v>
      </c>
      <c r="C31" s="199"/>
      <c r="D31" s="200"/>
      <c r="E31" s="207"/>
      <c r="F31" s="207"/>
      <c r="G31" s="203"/>
      <c r="H31" s="180"/>
      <c r="I31" s="194"/>
      <c r="J31" s="195"/>
      <c r="K31" s="208"/>
      <c r="L31" s="197"/>
      <c r="N31" s="293" t="s">
        <v>834</v>
      </c>
      <c r="O31" s="94"/>
    </row>
    <row r="32" spans="2:23">
      <c r="B32" s="198" t="s">
        <v>551</v>
      </c>
      <c r="C32" s="199"/>
      <c r="D32" s="200"/>
      <c r="E32" s="207"/>
      <c r="F32" s="207"/>
      <c r="G32" s="203"/>
      <c r="H32" s="180"/>
      <c r="I32" s="194"/>
      <c r="J32" s="201"/>
      <c r="K32" s="209"/>
      <c r="L32" s="197"/>
      <c r="O32" s="21"/>
      <c r="P32" s="93"/>
    </row>
    <row r="33" spans="2:16">
      <c r="B33" s="198" t="s">
        <v>334</v>
      </c>
      <c r="C33" s="199"/>
      <c r="D33" s="200"/>
      <c r="E33" s="207"/>
      <c r="F33" s="207"/>
      <c r="G33" s="203"/>
      <c r="H33" s="180"/>
      <c r="I33" s="194"/>
      <c r="J33" s="195"/>
      <c r="K33" s="209"/>
      <c r="L33" s="197"/>
      <c r="O33" s="21"/>
      <c r="P33" s="93"/>
    </row>
    <row r="34" spans="2:16">
      <c r="B34" s="198" t="s">
        <v>335</v>
      </c>
      <c r="C34" s="199"/>
      <c r="D34" s="200"/>
      <c r="E34" s="207"/>
      <c r="F34" s="207"/>
      <c r="G34" s="203"/>
      <c r="H34" s="180"/>
      <c r="I34" s="194"/>
      <c r="J34" s="195"/>
      <c r="K34" s="209"/>
      <c r="L34" s="197"/>
      <c r="O34" s="21"/>
      <c r="P34" s="93"/>
    </row>
    <row r="35" spans="2:16">
      <c r="B35" s="198" t="s">
        <v>243</v>
      </c>
      <c r="C35" s="199"/>
      <c r="D35" s="200"/>
      <c r="E35" s="207"/>
      <c r="F35" s="207"/>
      <c r="G35" s="203"/>
      <c r="H35" s="180"/>
      <c r="I35" s="194"/>
      <c r="J35" s="195"/>
      <c r="K35" s="209"/>
      <c r="L35" s="197"/>
      <c r="N35" s="292"/>
      <c r="O35" s="21"/>
      <c r="P35" s="93"/>
    </row>
    <row r="36" spans="2:16" ht="13.5" thickBot="1">
      <c r="B36" s="210" t="s">
        <v>370</v>
      </c>
      <c r="C36" s="211"/>
      <c r="D36" s="212"/>
      <c r="E36" s="213"/>
      <c r="F36" s="213"/>
      <c r="G36" s="214"/>
      <c r="H36" s="215"/>
      <c r="I36" s="216"/>
      <c r="J36" s="217"/>
      <c r="K36" s="218"/>
      <c r="L36" s="219"/>
      <c r="O36" s="115"/>
      <c r="P36" s="94"/>
    </row>
    <row r="37" spans="2:16">
      <c r="B37" s="80"/>
      <c r="C37" s="159"/>
      <c r="D37" s="160"/>
      <c r="E37" s="161"/>
      <c r="F37" s="161"/>
      <c r="G37" s="162"/>
      <c r="H37" s="163"/>
      <c r="I37" s="164"/>
      <c r="J37" s="165"/>
      <c r="K37" s="166"/>
      <c r="L37" s="167"/>
    </row>
    <row r="38" spans="2:16" ht="13.5" thickBot="1">
      <c r="B38" s="1"/>
      <c r="C38" s="8"/>
      <c r="D38" s="17"/>
      <c r="E38" s="32"/>
      <c r="F38" s="32"/>
      <c r="G38" s="31"/>
      <c r="H38" s="20"/>
      <c r="I38" s="30"/>
      <c r="J38" s="22"/>
      <c r="K38" s="44"/>
      <c r="L38" s="47"/>
    </row>
    <row r="39" spans="2:16">
      <c r="B39" s="1"/>
      <c r="C39" s="8"/>
      <c r="D39" s="17"/>
      <c r="E39" s="32"/>
      <c r="F39" s="32"/>
      <c r="G39" s="31"/>
      <c r="H39" s="20"/>
      <c r="I39" s="30"/>
      <c r="J39" s="22"/>
      <c r="K39" s="44"/>
      <c r="L39" s="47"/>
      <c r="N39" s="92" t="s">
        <v>444</v>
      </c>
    </row>
    <row r="40" spans="2:16">
      <c r="B40" s="1"/>
      <c r="C40" s="8"/>
      <c r="D40" s="17"/>
      <c r="E40" s="32"/>
      <c r="F40" s="32"/>
      <c r="G40" s="31"/>
      <c r="H40" s="20"/>
      <c r="I40" s="30"/>
      <c r="J40" s="22"/>
      <c r="K40" s="45"/>
      <c r="L40" s="47"/>
      <c r="N40" s="100"/>
    </row>
    <row r="41" spans="2:16">
      <c r="B41" s="1"/>
      <c r="C41" s="8"/>
      <c r="D41" s="17"/>
      <c r="E41" s="32"/>
      <c r="F41" s="32"/>
      <c r="G41" s="31"/>
      <c r="H41" s="20"/>
      <c r="I41" s="30"/>
      <c r="J41" s="33"/>
      <c r="K41" s="45"/>
      <c r="L41" s="47"/>
      <c r="N41" s="101" t="s">
        <v>606</v>
      </c>
    </row>
    <row r="42" spans="2:16">
      <c r="B42" s="1"/>
      <c r="C42" s="8"/>
      <c r="D42" s="17"/>
      <c r="E42" s="32"/>
      <c r="F42" s="32"/>
      <c r="G42" s="31"/>
      <c r="H42" s="20"/>
      <c r="I42" s="30"/>
      <c r="J42" s="22"/>
      <c r="K42" s="44"/>
      <c r="L42" s="47"/>
      <c r="N42" s="101" t="s">
        <v>607</v>
      </c>
    </row>
    <row r="43" spans="2:16" ht="13.5" thickBot="1">
      <c r="B43" s="34"/>
      <c r="C43" s="35"/>
      <c r="D43" s="48"/>
      <c r="E43" s="36"/>
      <c r="F43" s="36"/>
      <c r="G43" s="37"/>
      <c r="H43" s="49"/>
      <c r="I43" s="38"/>
      <c r="J43" s="39"/>
      <c r="K43" s="50"/>
      <c r="L43" s="51"/>
      <c r="N43" s="101" t="s">
        <v>445</v>
      </c>
    </row>
    <row r="44" spans="2:16">
      <c r="N44" s="101" t="s">
        <v>725</v>
      </c>
    </row>
    <row r="45" spans="2:16">
      <c r="N45" s="101" t="s">
        <v>225</v>
      </c>
    </row>
    <row r="46" spans="2:16">
      <c r="B46" s="102" t="s">
        <v>287</v>
      </c>
      <c r="N46" s="101" t="s">
        <v>446</v>
      </c>
    </row>
    <row r="47" spans="2:16" ht="13.5" thickBot="1">
      <c r="N47" s="101" t="s">
        <v>447</v>
      </c>
    </row>
    <row r="48" spans="2:16">
      <c r="B48" s="92" t="s">
        <v>96</v>
      </c>
      <c r="N48" s="101" t="s">
        <v>7</v>
      </c>
    </row>
    <row r="49" spans="2:15">
      <c r="B49" t="s">
        <v>416</v>
      </c>
      <c r="N49" s="101" t="s">
        <v>422</v>
      </c>
    </row>
    <row r="50" spans="2:15">
      <c r="B50" t="s">
        <v>662</v>
      </c>
      <c r="C50" s="61"/>
      <c r="D50" s="61"/>
      <c r="E50" s="61"/>
      <c r="F50" s="61"/>
      <c r="H50" s="9"/>
      <c r="I50" s="9"/>
      <c r="J50" s="9"/>
      <c r="L50" s="27"/>
      <c r="M50" s="65"/>
      <c r="N50" s="101" t="s">
        <v>551</v>
      </c>
      <c r="O50" s="13"/>
    </row>
    <row r="51" spans="2:15">
      <c r="B51" t="s">
        <v>707</v>
      </c>
      <c r="C51" s="67"/>
      <c r="D51" s="62"/>
      <c r="E51" s="62"/>
      <c r="F51" s="62"/>
      <c r="H51" s="9"/>
      <c r="I51" s="9"/>
      <c r="J51" s="9"/>
      <c r="L51" s="27"/>
      <c r="M51" s="65"/>
      <c r="N51" s="101" t="s">
        <v>334</v>
      </c>
      <c r="O51" s="13"/>
    </row>
    <row r="52" spans="2:15">
      <c r="B52" t="s">
        <v>311</v>
      </c>
      <c r="C52" s="67"/>
      <c r="D52" s="62"/>
      <c r="E52" s="62"/>
      <c r="F52" s="62"/>
      <c r="H52" s="9"/>
      <c r="I52" s="9"/>
      <c r="J52" s="9"/>
      <c r="L52" s="27"/>
      <c r="M52" s="65"/>
      <c r="N52" s="101" t="s">
        <v>423</v>
      </c>
      <c r="O52" s="13"/>
    </row>
    <row r="53" spans="2:15">
      <c r="B53" t="s">
        <v>312</v>
      </c>
      <c r="C53" s="67"/>
      <c r="D53" s="62"/>
      <c r="E53" s="62"/>
      <c r="F53" s="62"/>
      <c r="H53" s="9"/>
      <c r="I53" s="9"/>
      <c r="J53" s="9"/>
      <c r="L53" s="27"/>
      <c r="M53" s="65"/>
      <c r="N53" s="101" t="s">
        <v>323</v>
      </c>
      <c r="O53" s="13"/>
    </row>
    <row r="54" spans="2:15">
      <c r="B54" t="s">
        <v>313</v>
      </c>
      <c r="C54" s="67"/>
      <c r="D54" s="62"/>
      <c r="E54" s="62"/>
      <c r="F54" s="62"/>
      <c r="H54" s="9"/>
      <c r="I54" s="9"/>
      <c r="J54" s="9"/>
      <c r="L54" s="27"/>
      <c r="M54" s="65"/>
      <c r="N54" s="101" t="s">
        <v>95</v>
      </c>
      <c r="O54" s="13"/>
    </row>
    <row r="55" spans="2:15">
      <c r="C55" s="67"/>
      <c r="D55" s="62"/>
      <c r="E55" s="62"/>
      <c r="F55" s="62"/>
      <c r="H55" s="9"/>
      <c r="I55" s="9"/>
      <c r="J55" s="9"/>
      <c r="L55" s="27"/>
      <c r="M55" s="65"/>
      <c r="O55" s="13"/>
    </row>
    <row r="56" spans="2:15" ht="13.5" thickBot="1">
      <c r="C56" s="67"/>
      <c r="D56" s="62"/>
      <c r="E56" s="62"/>
      <c r="F56" s="62"/>
      <c r="H56" s="9"/>
      <c r="I56" s="9"/>
      <c r="J56" s="9"/>
      <c r="L56" s="27"/>
      <c r="M56" s="65"/>
      <c r="O56" s="13"/>
    </row>
    <row r="57" spans="2:15">
      <c r="B57" s="92" t="s">
        <v>288</v>
      </c>
      <c r="C57" s="67"/>
      <c r="D57" s="62"/>
      <c r="E57" s="62"/>
      <c r="F57" s="62"/>
      <c r="H57" s="9"/>
      <c r="I57" s="9"/>
      <c r="J57" s="9"/>
      <c r="L57" s="27"/>
      <c r="M57" s="65"/>
      <c r="O57" s="13"/>
    </row>
    <row r="58" spans="2:15">
      <c r="B58" t="s">
        <v>596</v>
      </c>
      <c r="C58" s="67"/>
      <c r="D58" s="62"/>
      <c r="E58" s="62"/>
      <c r="F58" s="62"/>
      <c r="H58" s="9"/>
      <c r="I58" s="9"/>
      <c r="J58" s="9"/>
      <c r="L58" s="27"/>
      <c r="M58" s="65"/>
      <c r="N58" s="103" t="s">
        <v>88</v>
      </c>
      <c r="O58" s="13"/>
    </row>
    <row r="59" spans="2:15" ht="13.5" thickBot="1">
      <c r="B59" t="s">
        <v>195</v>
      </c>
      <c r="C59" s="67"/>
      <c r="D59" s="62"/>
      <c r="E59" s="62"/>
      <c r="F59" s="62"/>
      <c r="H59" s="9"/>
      <c r="I59" s="9"/>
      <c r="J59" s="9"/>
      <c r="L59" s="27"/>
      <c r="M59" s="65"/>
      <c r="O59" s="13"/>
    </row>
    <row r="60" spans="2:15">
      <c r="B60" t="s">
        <v>196</v>
      </c>
      <c r="C60" s="67"/>
      <c r="D60" s="62"/>
      <c r="E60" s="62"/>
      <c r="F60" s="62"/>
      <c r="H60" s="9"/>
      <c r="I60" s="9"/>
      <c r="J60" s="9"/>
      <c r="L60" s="27"/>
      <c r="M60" s="65"/>
      <c r="N60" s="92" t="s">
        <v>539</v>
      </c>
      <c r="O60" s="13"/>
    </row>
    <row r="61" spans="2:15">
      <c r="B61" t="s">
        <v>197</v>
      </c>
      <c r="C61" s="67"/>
      <c r="D61" s="62"/>
      <c r="E61" s="62"/>
      <c r="F61" s="62"/>
      <c r="H61" s="9"/>
      <c r="I61" s="9"/>
      <c r="J61" s="9"/>
      <c r="L61" s="27"/>
      <c r="M61" s="65"/>
      <c r="N61" t="s">
        <v>226</v>
      </c>
      <c r="O61" s="13"/>
    </row>
    <row r="62" spans="2:15">
      <c r="B62" t="s">
        <v>294</v>
      </c>
      <c r="C62" s="67"/>
      <c r="D62" s="62"/>
      <c r="E62" s="63"/>
      <c r="F62" s="62"/>
      <c r="H62" s="9"/>
      <c r="I62" s="9"/>
      <c r="J62" s="9"/>
      <c r="L62" s="27"/>
      <c r="M62" s="65"/>
      <c r="N62" t="s">
        <v>516</v>
      </c>
      <c r="O62" s="13"/>
    </row>
    <row r="63" spans="2:15">
      <c r="B63" t="s">
        <v>686</v>
      </c>
      <c r="C63" s="67"/>
      <c r="D63" s="62"/>
      <c r="E63" s="62"/>
      <c r="F63" s="62"/>
      <c r="H63" s="9"/>
      <c r="I63" s="9"/>
      <c r="J63" s="9"/>
      <c r="L63" s="27"/>
      <c r="M63" s="65"/>
      <c r="N63" t="s">
        <v>517</v>
      </c>
      <c r="O63" s="13"/>
    </row>
    <row r="64" spans="2:15">
      <c r="C64" s="67"/>
      <c r="D64" s="62"/>
      <c r="E64" s="62"/>
      <c r="F64" s="62"/>
      <c r="H64" s="9"/>
      <c r="I64" s="9"/>
      <c r="J64" s="9"/>
      <c r="L64" s="27"/>
      <c r="M64" s="65"/>
      <c r="N64" t="s">
        <v>402</v>
      </c>
      <c r="O64" s="13"/>
    </row>
    <row r="65" spans="2:15" ht="13.5" thickBot="1">
      <c r="C65" s="67"/>
      <c r="D65" s="62"/>
      <c r="E65" s="62"/>
      <c r="F65" s="62"/>
      <c r="H65" s="9"/>
      <c r="I65" s="9"/>
      <c r="J65" s="9"/>
      <c r="L65" s="27"/>
      <c r="M65" s="65"/>
      <c r="N65" t="s">
        <v>86</v>
      </c>
      <c r="O65" s="13"/>
    </row>
    <row r="66" spans="2:15">
      <c r="B66" s="92" t="s">
        <v>687</v>
      </c>
      <c r="C66" s="67"/>
      <c r="D66" s="62"/>
      <c r="E66" s="62"/>
      <c r="F66" s="62"/>
      <c r="H66" s="9"/>
      <c r="I66" s="9"/>
      <c r="J66" s="9"/>
      <c r="L66" s="27"/>
      <c r="M66" s="65"/>
      <c r="N66" t="s">
        <v>87</v>
      </c>
      <c r="O66" s="13"/>
    </row>
    <row r="67" spans="2:15">
      <c r="B67" s="100"/>
      <c r="C67" s="67"/>
      <c r="D67" s="62"/>
      <c r="E67" s="62"/>
      <c r="F67" s="62"/>
      <c r="H67" s="9"/>
      <c r="I67" s="9"/>
      <c r="J67" s="9"/>
      <c r="L67" s="27"/>
      <c r="M67" s="65"/>
      <c r="O67" s="13"/>
    </row>
    <row r="68" spans="2:15" ht="13.5" thickBot="1">
      <c r="B68" s="101" t="s">
        <v>419</v>
      </c>
      <c r="C68" s="67"/>
      <c r="D68" s="62"/>
      <c r="E68" s="63"/>
      <c r="F68" s="62"/>
      <c r="H68" s="9"/>
      <c r="I68" s="9"/>
      <c r="J68" s="9"/>
      <c r="L68" s="27"/>
      <c r="M68" s="65"/>
      <c r="O68" s="13"/>
    </row>
    <row r="69" spans="2:15">
      <c r="B69" s="101" t="s">
        <v>607</v>
      </c>
      <c r="C69" s="67"/>
      <c r="D69" s="62"/>
      <c r="E69" s="62"/>
      <c r="F69" s="62"/>
      <c r="H69" s="9"/>
      <c r="I69" s="9"/>
      <c r="J69" s="9"/>
      <c r="L69" s="27"/>
      <c r="M69" s="65"/>
      <c r="N69" s="92" t="s">
        <v>89</v>
      </c>
      <c r="O69" s="13"/>
    </row>
    <row r="70" spans="2:15">
      <c r="B70" s="101" t="s">
        <v>221</v>
      </c>
      <c r="C70" s="67"/>
      <c r="D70" s="62"/>
      <c r="E70" s="62"/>
      <c r="F70" s="62"/>
      <c r="H70" s="9"/>
      <c r="I70" s="9"/>
      <c r="J70" s="9"/>
      <c r="L70" s="27"/>
      <c r="M70" s="65"/>
      <c r="N70" t="s">
        <v>93</v>
      </c>
      <c r="O70" s="13"/>
    </row>
    <row r="71" spans="2:15">
      <c r="B71" s="101" t="s">
        <v>725</v>
      </c>
      <c r="C71" s="67"/>
      <c r="D71" s="62"/>
      <c r="E71" s="62"/>
      <c r="F71" s="62"/>
      <c r="H71" s="9"/>
      <c r="I71" s="9"/>
      <c r="J71" s="9"/>
      <c r="L71" s="27"/>
      <c r="M71" s="65"/>
      <c r="N71" t="s">
        <v>121</v>
      </c>
      <c r="O71" s="13"/>
    </row>
    <row r="72" spans="2:15">
      <c r="B72" s="101" t="s">
        <v>225</v>
      </c>
      <c r="C72" s="67"/>
      <c r="D72" s="62"/>
      <c r="E72" s="62"/>
      <c r="F72" s="62"/>
      <c r="H72" s="9"/>
      <c r="I72" s="9"/>
      <c r="J72" s="9"/>
      <c r="L72" s="27"/>
      <c r="M72" s="65"/>
      <c r="N72" t="s">
        <v>344</v>
      </c>
      <c r="O72" s="13"/>
    </row>
    <row r="73" spans="2:15">
      <c r="B73" s="101" t="s">
        <v>73</v>
      </c>
      <c r="C73" s="67"/>
      <c r="D73" s="62"/>
      <c r="E73" s="62"/>
      <c r="F73" s="62"/>
      <c r="H73" s="9"/>
      <c r="I73" s="9"/>
      <c r="J73" s="9"/>
      <c r="L73" s="27"/>
      <c r="M73" s="65"/>
      <c r="N73" t="s">
        <v>658</v>
      </c>
      <c r="O73" s="13"/>
    </row>
    <row r="74" spans="2:15">
      <c r="B74" s="101" t="s">
        <v>447</v>
      </c>
      <c r="C74" s="67"/>
      <c r="D74" s="62"/>
      <c r="E74" s="62"/>
      <c r="F74" s="62"/>
      <c r="H74" s="9"/>
      <c r="I74" s="9"/>
      <c r="J74" s="9"/>
      <c r="L74" s="27"/>
      <c r="M74" s="65"/>
      <c r="N74" t="s">
        <v>540</v>
      </c>
      <c r="O74" s="13"/>
    </row>
    <row r="75" spans="2:15">
      <c r="B75" s="101" t="s">
        <v>7</v>
      </c>
      <c r="C75" s="67"/>
      <c r="D75" s="62"/>
      <c r="E75" s="62"/>
      <c r="F75" s="62"/>
      <c r="H75" s="9"/>
      <c r="I75" s="9"/>
      <c r="J75" s="9"/>
      <c r="L75" s="27"/>
      <c r="M75" s="65"/>
      <c r="N75" t="s">
        <v>541</v>
      </c>
      <c r="O75" s="13"/>
    </row>
    <row r="76" spans="2:15">
      <c r="B76" s="101" t="s">
        <v>340</v>
      </c>
      <c r="C76" s="67"/>
      <c r="D76" s="62"/>
      <c r="E76" s="63"/>
      <c r="F76" s="62"/>
      <c r="H76" s="9"/>
      <c r="I76" s="9"/>
      <c r="J76" s="9"/>
      <c r="L76" s="27"/>
      <c r="M76" s="65"/>
      <c r="N76" t="s">
        <v>686</v>
      </c>
      <c r="O76" s="13"/>
    </row>
    <row r="77" spans="2:15">
      <c r="B77" s="101" t="s">
        <v>551</v>
      </c>
      <c r="C77" s="67"/>
      <c r="D77" s="62"/>
      <c r="E77" s="62"/>
      <c r="F77" s="62"/>
      <c r="H77" s="9"/>
      <c r="I77" s="9"/>
      <c r="J77" s="9"/>
      <c r="L77" s="27"/>
      <c r="M77" s="65"/>
      <c r="O77" s="13"/>
    </row>
    <row r="78" spans="2:15" ht="13.5" thickBot="1">
      <c r="B78" s="101" t="s">
        <v>334</v>
      </c>
      <c r="C78" s="67"/>
      <c r="D78" s="62"/>
      <c r="E78" s="63"/>
      <c r="F78" s="62"/>
      <c r="H78" s="9"/>
      <c r="I78" s="9"/>
      <c r="J78" s="9"/>
      <c r="L78" s="27"/>
      <c r="M78" s="65"/>
      <c r="O78" s="13"/>
    </row>
    <row r="79" spans="2:15">
      <c r="B79" s="101" t="s">
        <v>335</v>
      </c>
      <c r="C79" s="67"/>
      <c r="D79" s="62"/>
      <c r="E79" s="63"/>
      <c r="F79" s="62"/>
      <c r="H79" s="9"/>
      <c r="I79" s="9"/>
      <c r="J79" s="9"/>
      <c r="L79" s="27"/>
      <c r="M79" s="65"/>
      <c r="N79" s="92" t="s">
        <v>542</v>
      </c>
      <c r="O79" s="13"/>
    </row>
    <row r="80" spans="2:15">
      <c r="B80" s="101" t="s">
        <v>500</v>
      </c>
      <c r="C80" s="67"/>
      <c r="D80" s="62"/>
      <c r="E80" s="62"/>
      <c r="F80" s="62"/>
      <c r="H80" s="9"/>
      <c r="I80" s="9"/>
      <c r="J80" s="9"/>
      <c r="L80" s="27"/>
      <c r="M80" s="65"/>
      <c r="N80" t="s">
        <v>496</v>
      </c>
      <c r="O80" s="13"/>
    </row>
    <row r="81" spans="2:15">
      <c r="B81" s="101" t="s">
        <v>590</v>
      </c>
      <c r="C81" s="67"/>
      <c r="D81" s="62"/>
      <c r="E81" s="62"/>
      <c r="F81" s="62"/>
      <c r="H81" s="9"/>
      <c r="I81" s="9"/>
      <c r="J81" s="9"/>
      <c r="L81" s="27"/>
      <c r="M81" s="65"/>
      <c r="N81" t="s">
        <v>121</v>
      </c>
      <c r="O81" s="13"/>
    </row>
    <row r="82" spans="2:15">
      <c r="C82" s="67"/>
      <c r="D82" s="62"/>
      <c r="E82" s="62"/>
      <c r="F82" s="62"/>
      <c r="H82" s="9"/>
      <c r="I82" s="9"/>
      <c r="J82" s="9"/>
      <c r="L82" s="27"/>
      <c r="M82" s="65"/>
      <c r="N82" t="s">
        <v>344</v>
      </c>
      <c r="O82" s="13"/>
    </row>
    <row r="83" spans="2:15" ht="13.5" thickBot="1">
      <c r="B83" s="77"/>
      <c r="C83" s="67"/>
      <c r="D83" s="62"/>
      <c r="E83" s="63"/>
      <c r="F83" s="62"/>
      <c r="H83" s="9"/>
      <c r="I83" s="9"/>
      <c r="J83" s="9"/>
      <c r="L83" s="27"/>
      <c r="M83" s="65"/>
      <c r="N83" t="s">
        <v>658</v>
      </c>
      <c r="O83" s="13"/>
    </row>
    <row r="84" spans="2:15">
      <c r="B84" s="92" t="s">
        <v>591</v>
      </c>
      <c r="C84" s="67"/>
      <c r="D84" s="62"/>
      <c r="E84" s="62"/>
      <c r="F84" s="62"/>
      <c r="H84" s="9"/>
      <c r="I84" s="9"/>
      <c r="J84" s="9"/>
      <c r="L84" s="27"/>
      <c r="M84" s="65"/>
      <c r="N84" t="s">
        <v>540</v>
      </c>
      <c r="O84" s="13"/>
    </row>
    <row r="85" spans="2:15">
      <c r="B85" s="100"/>
      <c r="C85" s="67"/>
      <c r="D85" s="62"/>
      <c r="E85" s="63"/>
      <c r="F85" s="62"/>
      <c r="H85" s="9"/>
      <c r="I85" s="9"/>
      <c r="J85" s="9"/>
      <c r="L85" s="27"/>
      <c r="M85" s="65"/>
      <c r="N85" t="s">
        <v>541</v>
      </c>
      <c r="O85" s="13"/>
    </row>
    <row r="86" spans="2:15">
      <c r="B86" s="101" t="s">
        <v>419</v>
      </c>
      <c r="C86" s="67"/>
      <c r="D86" s="62"/>
      <c r="E86" s="62"/>
      <c r="F86" s="62"/>
      <c r="H86" s="9"/>
      <c r="I86" s="9"/>
      <c r="J86" s="9"/>
      <c r="L86" s="27"/>
      <c r="M86" s="65"/>
      <c r="N86" t="s">
        <v>686</v>
      </c>
      <c r="O86" s="13"/>
    </row>
    <row r="87" spans="2:15">
      <c r="B87" s="101" t="s">
        <v>607</v>
      </c>
      <c r="C87" s="67"/>
      <c r="D87" s="62"/>
      <c r="E87" s="62"/>
      <c r="F87" s="62"/>
      <c r="H87" s="9"/>
      <c r="I87" s="9"/>
      <c r="J87" s="9"/>
      <c r="L87" s="27"/>
      <c r="M87" s="65"/>
      <c r="O87" s="13"/>
    </row>
    <row r="88" spans="2:15">
      <c r="B88" s="101" t="s">
        <v>445</v>
      </c>
      <c r="C88" s="67"/>
      <c r="D88" s="62"/>
      <c r="E88" s="63"/>
      <c r="F88" s="62"/>
      <c r="H88" s="9"/>
      <c r="I88" s="9"/>
      <c r="J88" s="9"/>
      <c r="L88" s="27"/>
      <c r="M88" s="65"/>
      <c r="O88" s="13"/>
    </row>
    <row r="89" spans="2:15" ht="13.5" thickBot="1">
      <c r="B89" s="101" t="s">
        <v>725</v>
      </c>
      <c r="C89" s="67"/>
      <c r="D89" s="62"/>
      <c r="E89" s="63"/>
      <c r="F89" s="62"/>
      <c r="H89" s="9"/>
      <c r="I89" s="9"/>
      <c r="J89" s="9"/>
      <c r="L89" s="27"/>
      <c r="M89" s="65"/>
      <c r="O89" s="13"/>
    </row>
    <row r="90" spans="2:15">
      <c r="B90" s="101" t="s">
        <v>225</v>
      </c>
      <c r="C90" s="67"/>
      <c r="D90" s="62"/>
      <c r="E90" s="62"/>
      <c r="F90" s="62"/>
      <c r="H90" s="9"/>
      <c r="I90" s="9"/>
      <c r="J90" s="9"/>
      <c r="L90" s="27"/>
      <c r="M90" s="65"/>
      <c r="N90" s="92" t="s">
        <v>497</v>
      </c>
      <c r="O90" s="13"/>
    </row>
    <row r="91" spans="2:15">
      <c r="B91" s="101" t="s">
        <v>592</v>
      </c>
      <c r="C91" s="67"/>
      <c r="D91" s="62"/>
      <c r="E91" s="62"/>
      <c r="F91" s="62"/>
      <c r="H91" s="9"/>
      <c r="I91" s="9"/>
      <c r="J91" s="9"/>
      <c r="L91" s="27"/>
      <c r="M91" s="65"/>
      <c r="N91" t="s">
        <v>534</v>
      </c>
      <c r="O91" s="13"/>
    </row>
    <row r="92" spans="2:15">
      <c r="B92" s="101" t="s">
        <v>282</v>
      </c>
      <c r="C92" s="67"/>
      <c r="D92" s="62"/>
      <c r="E92" s="62"/>
      <c r="F92" s="62"/>
      <c r="H92" s="9"/>
      <c r="I92" s="9"/>
      <c r="J92" s="9"/>
      <c r="L92" s="27"/>
      <c r="M92" s="65"/>
      <c r="N92" t="s">
        <v>121</v>
      </c>
      <c r="O92" s="13"/>
    </row>
    <row r="93" spans="2:15">
      <c r="B93" s="101" t="s">
        <v>598</v>
      </c>
      <c r="C93" s="67"/>
      <c r="D93" s="62"/>
      <c r="E93" s="62"/>
      <c r="F93" s="62"/>
      <c r="H93" s="9"/>
      <c r="I93" s="9"/>
      <c r="J93" s="9"/>
      <c r="L93" s="27"/>
      <c r="M93" s="65"/>
      <c r="N93" t="s">
        <v>106</v>
      </c>
      <c r="O93" s="13"/>
    </row>
    <row r="94" spans="2:15">
      <c r="B94" s="101" t="s">
        <v>289</v>
      </c>
      <c r="C94" s="67"/>
      <c r="D94" s="62"/>
      <c r="E94" s="62"/>
      <c r="F94" s="62"/>
      <c r="H94" s="9"/>
      <c r="I94" s="9"/>
      <c r="J94" s="9"/>
      <c r="L94" s="27"/>
      <c r="M94" s="65"/>
      <c r="N94" t="s">
        <v>231</v>
      </c>
      <c r="O94" s="13"/>
    </row>
    <row r="95" spans="2:15">
      <c r="B95" s="101" t="s">
        <v>551</v>
      </c>
      <c r="C95" s="67"/>
      <c r="D95" s="62"/>
      <c r="E95" s="63"/>
      <c r="F95" s="62"/>
      <c r="H95" s="9"/>
      <c r="I95" s="9"/>
      <c r="J95" s="9"/>
      <c r="L95" s="27"/>
      <c r="M95" s="65"/>
      <c r="N95" t="s">
        <v>112</v>
      </c>
      <c r="O95" s="13"/>
    </row>
    <row r="96" spans="2:15">
      <c r="B96" s="101" t="s">
        <v>334</v>
      </c>
      <c r="C96" s="67"/>
      <c r="D96" s="62"/>
      <c r="E96" s="62"/>
      <c r="F96" s="62"/>
      <c r="H96" s="9"/>
      <c r="I96" s="9"/>
      <c r="J96" s="9"/>
      <c r="L96" s="27"/>
      <c r="M96" s="65"/>
      <c r="N96" t="s">
        <v>342</v>
      </c>
      <c r="O96" s="13"/>
    </row>
    <row r="97" spans="2:18">
      <c r="B97" s="101" t="s">
        <v>423</v>
      </c>
      <c r="C97" s="67"/>
      <c r="D97" s="62"/>
      <c r="E97" s="63"/>
      <c r="F97" s="62"/>
      <c r="H97" s="9"/>
      <c r="I97" s="9"/>
      <c r="J97" s="9"/>
      <c r="L97" s="27"/>
      <c r="M97" s="65"/>
      <c r="N97" t="s">
        <v>686</v>
      </c>
      <c r="O97" s="13"/>
    </row>
    <row r="98" spans="2:18">
      <c r="B98" s="101" t="s">
        <v>94</v>
      </c>
      <c r="C98" s="67"/>
      <c r="D98" s="62"/>
      <c r="E98" s="62"/>
      <c r="F98" s="62"/>
      <c r="H98" s="9"/>
      <c r="I98" s="9"/>
      <c r="J98" s="9"/>
      <c r="L98" s="27"/>
      <c r="M98" s="65"/>
      <c r="O98" s="13"/>
    </row>
    <row r="99" spans="2:18">
      <c r="B99" s="101" t="s">
        <v>111</v>
      </c>
      <c r="C99" s="67"/>
      <c r="D99" s="62"/>
      <c r="E99" s="63"/>
      <c r="F99" s="62"/>
      <c r="H99" s="9"/>
      <c r="I99" s="9"/>
      <c r="J99" s="9"/>
      <c r="L99" s="27"/>
      <c r="M99" s="65"/>
      <c r="O99" s="13"/>
    </row>
    <row r="100" spans="2:18">
      <c r="C100" s="67"/>
      <c r="D100" s="62"/>
      <c r="E100" s="62"/>
      <c r="F100" s="62"/>
      <c r="H100" s="9"/>
      <c r="I100" s="9"/>
      <c r="J100" s="9"/>
      <c r="L100" s="27"/>
      <c r="M100" s="65"/>
      <c r="O100" s="13"/>
    </row>
    <row r="101" spans="2:18">
      <c r="C101" s="67"/>
      <c r="D101" s="62"/>
      <c r="E101" s="62"/>
      <c r="F101" s="62"/>
      <c r="H101" s="9"/>
      <c r="I101" s="9"/>
      <c r="J101" s="9"/>
      <c r="L101" s="27"/>
      <c r="M101" s="65"/>
      <c r="O101" s="13"/>
    </row>
    <row r="102" spans="2:18">
      <c r="C102" s="148"/>
      <c r="D102" s="149"/>
      <c r="E102" s="149"/>
      <c r="F102" s="149"/>
      <c r="H102" s="9"/>
      <c r="I102" s="9"/>
      <c r="J102" s="9"/>
      <c r="L102" s="27"/>
      <c r="M102" s="65"/>
      <c r="O102" s="13"/>
    </row>
    <row r="103" spans="2:18">
      <c r="H103" s="9"/>
      <c r="I103" s="9"/>
      <c r="J103" s="9"/>
      <c r="L103" s="27"/>
      <c r="M103" s="65"/>
      <c r="O103" s="13"/>
    </row>
    <row r="104" spans="2:18" ht="13.5" thickBot="1">
      <c r="H104" s="9"/>
      <c r="I104" s="9"/>
      <c r="J104" s="9"/>
      <c r="L104" s="27"/>
      <c r="M104" s="65"/>
      <c r="O104" s="13"/>
    </row>
    <row r="105" spans="2:18">
      <c r="H105" s="9"/>
      <c r="I105" s="9"/>
      <c r="J105" s="9"/>
      <c r="L105" s="27"/>
      <c r="M105" s="65"/>
      <c r="N105" s="646" t="s">
        <v>343</v>
      </c>
      <c r="O105" s="647"/>
      <c r="P105" s="647"/>
      <c r="Q105" s="647"/>
      <c r="R105" s="648"/>
    </row>
    <row r="106" spans="2:18">
      <c r="H106" s="9"/>
      <c r="I106" s="9"/>
      <c r="J106" s="9"/>
      <c r="L106" s="27"/>
      <c r="M106" s="65"/>
      <c r="N106" s="104" t="s">
        <v>81</v>
      </c>
      <c r="O106" s="105" t="s">
        <v>123</v>
      </c>
      <c r="P106" s="106" t="s">
        <v>47</v>
      </c>
      <c r="Q106" s="21"/>
      <c r="R106" s="93"/>
    </row>
    <row r="107" spans="2:18">
      <c r="H107" s="9"/>
      <c r="I107" s="9"/>
      <c r="J107" s="9"/>
      <c r="L107" s="27"/>
      <c r="M107" s="65"/>
      <c r="N107" s="107"/>
      <c r="O107" s="108"/>
      <c r="P107" s="109"/>
      <c r="Q107" s="21"/>
      <c r="R107" s="93"/>
    </row>
    <row r="108" spans="2:18" ht="38.25">
      <c r="C108" s="150"/>
      <c r="D108" s="151"/>
      <c r="E108" s="151"/>
      <c r="F108" s="151"/>
      <c r="H108" s="9"/>
      <c r="I108" s="9"/>
      <c r="J108" s="9"/>
      <c r="L108" s="27"/>
      <c r="M108" s="65"/>
      <c r="N108" s="110" t="s">
        <v>412</v>
      </c>
      <c r="O108" s="111" t="s">
        <v>124</v>
      </c>
      <c r="P108" s="112" t="s">
        <v>3</v>
      </c>
      <c r="Q108" s="21"/>
      <c r="R108" s="93"/>
    </row>
    <row r="109" spans="2:18">
      <c r="C109" s="67"/>
      <c r="D109" s="62"/>
      <c r="E109" s="62"/>
      <c r="F109" s="62"/>
      <c r="H109" s="9"/>
      <c r="I109" s="9"/>
      <c r="J109" s="9"/>
      <c r="L109" s="27"/>
      <c r="M109" s="65"/>
      <c r="N109" s="107"/>
      <c r="O109" s="108"/>
      <c r="P109" s="108"/>
      <c r="Q109" s="21"/>
      <c r="R109" s="93"/>
    </row>
    <row r="110" spans="2:18" ht="51">
      <c r="C110" s="67"/>
      <c r="D110" s="62"/>
      <c r="E110" s="63"/>
      <c r="F110" s="62"/>
      <c r="H110" s="9"/>
      <c r="I110" s="9"/>
      <c r="J110" s="9"/>
      <c r="L110" s="27"/>
      <c r="M110" s="65"/>
      <c r="N110" s="107"/>
      <c r="O110" s="111" t="s">
        <v>154</v>
      </c>
      <c r="P110" s="108"/>
      <c r="Q110" s="21"/>
      <c r="R110" s="93"/>
    </row>
    <row r="111" spans="2:18" ht="25.5">
      <c r="C111" s="67"/>
      <c r="D111" s="62"/>
      <c r="E111" s="63"/>
      <c r="F111" s="62"/>
      <c r="H111" s="9"/>
      <c r="I111" s="9"/>
      <c r="J111" s="9"/>
      <c r="L111" s="27"/>
      <c r="M111" s="65"/>
      <c r="N111" s="110" t="s">
        <v>214</v>
      </c>
      <c r="O111" s="108"/>
      <c r="P111" s="112" t="s">
        <v>3</v>
      </c>
      <c r="Q111" s="21"/>
      <c r="R111" s="93"/>
    </row>
    <row r="112" spans="2:18" ht="51">
      <c r="C112" s="67"/>
      <c r="D112" s="62"/>
      <c r="E112" s="62"/>
      <c r="F112" s="62"/>
      <c r="H112" s="9"/>
      <c r="I112" s="9"/>
      <c r="J112" s="9"/>
      <c r="L112" s="27"/>
      <c r="M112" s="65"/>
      <c r="N112" s="107"/>
      <c r="O112" s="111" t="s">
        <v>36</v>
      </c>
      <c r="P112" s="108"/>
      <c r="Q112" s="21"/>
      <c r="R112" s="93"/>
    </row>
    <row r="113" spans="3:18" ht="51">
      <c r="C113" s="67"/>
      <c r="D113" s="62"/>
      <c r="E113" s="63"/>
      <c r="F113" s="62"/>
      <c r="H113" s="9"/>
      <c r="I113" s="9"/>
      <c r="J113" s="9"/>
      <c r="L113" s="27"/>
      <c r="M113" s="65"/>
      <c r="N113" s="110" t="s">
        <v>122</v>
      </c>
      <c r="O113" s="111" t="s">
        <v>448</v>
      </c>
      <c r="P113" s="108"/>
      <c r="Q113" s="21"/>
      <c r="R113" s="93"/>
    </row>
    <row r="114" spans="3:18">
      <c r="C114" s="67"/>
      <c r="D114" s="62"/>
      <c r="E114" s="63"/>
      <c r="F114" s="62"/>
      <c r="H114" s="9"/>
      <c r="I114" s="9"/>
      <c r="J114" s="9"/>
      <c r="L114" s="27"/>
      <c r="M114" s="65"/>
      <c r="N114" s="110"/>
      <c r="O114" s="111"/>
      <c r="P114" s="112" t="s">
        <v>3</v>
      </c>
      <c r="Q114" s="21"/>
      <c r="R114" s="93"/>
    </row>
    <row r="115" spans="3:18" ht="38.25">
      <c r="C115" s="67"/>
      <c r="D115" s="62"/>
      <c r="E115" s="63"/>
      <c r="F115" s="62"/>
      <c r="H115" s="9"/>
      <c r="I115" s="9"/>
      <c r="J115" s="9"/>
      <c r="L115" s="27"/>
      <c r="M115" s="65"/>
      <c r="N115" s="110" t="s">
        <v>122</v>
      </c>
      <c r="O115" s="111"/>
      <c r="P115" s="108"/>
      <c r="Q115" s="21"/>
      <c r="R115" s="93"/>
    </row>
    <row r="116" spans="3:18">
      <c r="C116" s="67"/>
      <c r="D116" s="62"/>
      <c r="E116" s="62"/>
      <c r="F116" s="62"/>
      <c r="H116" s="9"/>
      <c r="I116" s="9"/>
      <c r="J116" s="9"/>
      <c r="L116" s="27"/>
      <c r="M116" s="65"/>
      <c r="N116" s="110"/>
      <c r="O116" s="111"/>
      <c r="P116" s="108"/>
      <c r="Q116" s="21"/>
      <c r="R116" s="93"/>
    </row>
    <row r="117" spans="3:18">
      <c r="C117" s="67"/>
      <c r="D117" s="62"/>
      <c r="E117" s="62"/>
      <c r="F117" s="62"/>
      <c r="H117" s="9"/>
      <c r="I117" s="9"/>
      <c r="J117" s="9"/>
      <c r="L117" s="27"/>
      <c r="M117" s="65"/>
      <c r="N117" s="110"/>
      <c r="O117" s="111"/>
      <c r="P117" s="112"/>
      <c r="Q117" s="21"/>
      <c r="R117" s="93"/>
    </row>
    <row r="118" spans="3:18">
      <c r="C118" s="67"/>
      <c r="D118" s="62"/>
      <c r="E118" s="62"/>
      <c r="F118" s="62"/>
      <c r="H118" s="9"/>
      <c r="I118" s="9"/>
      <c r="J118" s="9"/>
      <c r="L118" s="27"/>
      <c r="M118" s="65"/>
      <c r="N118" s="110"/>
      <c r="O118" s="111"/>
      <c r="P118" s="112"/>
      <c r="Q118" s="21"/>
      <c r="R118" s="93"/>
    </row>
    <row r="119" spans="3:18" ht="13.5" thickBot="1">
      <c r="C119" s="67"/>
      <c r="D119" s="62"/>
      <c r="E119" s="62"/>
      <c r="F119" s="62"/>
      <c r="H119" s="9"/>
      <c r="I119" s="9"/>
      <c r="J119" s="9"/>
      <c r="L119" s="27"/>
      <c r="M119" s="65"/>
      <c r="N119" s="113"/>
      <c r="O119" s="114"/>
      <c r="P119" s="114" t="s">
        <v>4</v>
      </c>
      <c r="Q119" s="115"/>
      <c r="R119" s="94"/>
    </row>
    <row r="120" spans="3:18">
      <c r="C120" s="67"/>
      <c r="D120" s="62"/>
      <c r="E120" s="62"/>
      <c r="F120" s="62"/>
      <c r="H120" s="9"/>
      <c r="I120" s="9"/>
      <c r="J120" s="9"/>
      <c r="L120" s="27"/>
      <c r="M120" s="65"/>
      <c r="O120" s="13"/>
    </row>
    <row r="121" spans="3:18">
      <c r="C121" s="67"/>
      <c r="D121" s="62"/>
      <c r="E121" s="62"/>
      <c r="F121" s="62"/>
      <c r="H121" s="9"/>
      <c r="I121" s="9"/>
      <c r="J121" s="9"/>
      <c r="L121" s="27"/>
      <c r="M121" s="65"/>
      <c r="O121" s="13"/>
    </row>
    <row r="122" spans="3:18">
      <c r="C122" s="67"/>
      <c r="D122" s="62"/>
      <c r="E122" s="62"/>
      <c r="F122" s="62"/>
      <c r="H122" s="9"/>
      <c r="I122" s="9"/>
      <c r="J122" s="9"/>
      <c r="L122" s="27"/>
      <c r="M122" s="65"/>
      <c r="O122" s="13"/>
    </row>
    <row r="123" spans="3:18">
      <c r="C123" s="67"/>
      <c r="D123" s="62"/>
      <c r="E123" s="63"/>
      <c r="F123" s="62"/>
      <c r="H123" s="9"/>
      <c r="I123" s="9"/>
      <c r="J123" s="9"/>
      <c r="L123" s="27"/>
      <c r="M123" s="65"/>
      <c r="O123" s="13"/>
    </row>
    <row r="124" spans="3:18">
      <c r="C124" s="67"/>
      <c r="D124" s="62"/>
      <c r="E124" s="63"/>
      <c r="F124" s="62"/>
      <c r="H124" s="9"/>
      <c r="I124" s="9"/>
      <c r="J124" s="9"/>
      <c r="L124" s="27"/>
      <c r="M124" s="65"/>
      <c r="O124" s="13"/>
    </row>
    <row r="125" spans="3:18">
      <c r="C125" s="67"/>
      <c r="D125" s="62"/>
      <c r="E125" s="62"/>
      <c r="F125" s="62"/>
      <c r="H125" s="9"/>
      <c r="I125" s="9"/>
      <c r="J125" s="9"/>
      <c r="L125" s="27"/>
      <c r="M125" s="65"/>
      <c r="O125" s="13"/>
    </row>
    <row r="126" spans="3:18">
      <c r="C126" s="67"/>
      <c r="D126" s="62"/>
      <c r="E126" s="63"/>
      <c r="F126" s="62"/>
      <c r="H126" s="9"/>
      <c r="I126" s="9"/>
      <c r="J126" s="9"/>
      <c r="L126" s="27"/>
      <c r="M126" s="65"/>
      <c r="O126" s="13"/>
    </row>
    <row r="127" spans="3:18">
      <c r="C127" s="67"/>
      <c r="D127" s="62"/>
      <c r="E127" s="62"/>
      <c r="F127" s="62"/>
      <c r="H127" s="9"/>
      <c r="I127" s="9"/>
      <c r="J127" s="9"/>
      <c r="L127" s="27"/>
      <c r="M127" s="65"/>
      <c r="O127" s="13"/>
    </row>
    <row r="128" spans="3:18">
      <c r="C128" s="67"/>
      <c r="D128" s="62"/>
      <c r="E128" s="62"/>
      <c r="F128" s="62"/>
      <c r="H128" s="9"/>
      <c r="I128" s="9"/>
      <c r="J128" s="9"/>
      <c r="L128" s="27"/>
      <c r="M128" s="65"/>
      <c r="O128" s="13"/>
    </row>
    <row r="129" spans="3:15">
      <c r="C129" s="67"/>
      <c r="D129" s="62"/>
      <c r="E129" s="62"/>
      <c r="F129" s="62"/>
      <c r="H129" s="9"/>
      <c r="I129" s="9"/>
      <c r="J129" s="9"/>
      <c r="L129" s="27"/>
      <c r="M129" s="65"/>
      <c r="O129" s="13"/>
    </row>
    <row r="130" spans="3:15">
      <c r="C130" s="67"/>
      <c r="D130" s="62"/>
      <c r="E130" s="62"/>
      <c r="F130" s="62"/>
      <c r="H130" s="9"/>
      <c r="I130" s="9"/>
      <c r="J130" s="9"/>
      <c r="L130" s="27"/>
      <c r="M130" s="65"/>
      <c r="O130" s="13"/>
    </row>
    <row r="131" spans="3:15">
      <c r="C131" s="67"/>
      <c r="D131" s="62"/>
      <c r="E131" s="63"/>
      <c r="F131" s="62"/>
      <c r="H131" s="9"/>
      <c r="I131" s="9"/>
      <c r="J131" s="9"/>
      <c r="L131" s="27"/>
      <c r="M131" s="65"/>
      <c r="O131" s="13"/>
    </row>
    <row r="132" spans="3:15">
      <c r="C132" s="67"/>
      <c r="D132" s="62"/>
      <c r="E132" s="62"/>
      <c r="F132" s="62"/>
      <c r="H132" s="9"/>
      <c r="I132" s="9"/>
      <c r="J132" s="9"/>
      <c r="L132" s="27"/>
      <c r="M132" s="65"/>
      <c r="O132" s="13"/>
    </row>
    <row r="133" spans="3:15">
      <c r="C133" s="67"/>
      <c r="D133" s="62"/>
      <c r="E133" s="62"/>
      <c r="F133" s="62"/>
      <c r="H133" s="9"/>
      <c r="I133" s="9"/>
      <c r="J133" s="9"/>
      <c r="L133" s="27"/>
      <c r="M133" s="65"/>
      <c r="O133" s="13"/>
    </row>
    <row r="134" spans="3:15">
      <c r="C134" s="67"/>
      <c r="D134" s="62"/>
      <c r="E134" s="62"/>
      <c r="F134" s="62"/>
      <c r="H134" s="9"/>
      <c r="I134" s="9"/>
      <c r="J134" s="9"/>
      <c r="L134" s="27"/>
      <c r="M134" s="65"/>
      <c r="O134" s="13"/>
    </row>
    <row r="135" spans="3:15">
      <c r="C135" s="67"/>
      <c r="D135" s="62"/>
      <c r="E135" s="63"/>
      <c r="F135" s="62"/>
      <c r="H135" s="9"/>
      <c r="I135" s="9"/>
      <c r="J135" s="9"/>
      <c r="L135" s="27"/>
      <c r="M135" s="65"/>
      <c r="O135" s="13"/>
    </row>
    <row r="136" spans="3:15">
      <c r="C136" s="67"/>
      <c r="D136" s="62"/>
      <c r="E136" s="62"/>
      <c r="F136" s="62"/>
      <c r="H136" s="9"/>
      <c r="I136" s="9"/>
      <c r="J136" s="9"/>
      <c r="L136" s="27"/>
      <c r="M136" s="65"/>
      <c r="O136" s="13"/>
    </row>
    <row r="137" spans="3:15">
      <c r="C137" s="67"/>
      <c r="D137" s="62"/>
      <c r="E137" s="62"/>
      <c r="F137" s="62"/>
      <c r="H137" s="9"/>
      <c r="I137" s="9"/>
      <c r="J137" s="9"/>
      <c r="L137" s="27"/>
      <c r="M137" s="65"/>
      <c r="O137" s="13"/>
    </row>
    <row r="138" spans="3:15">
      <c r="C138" s="67"/>
      <c r="D138" s="62"/>
      <c r="E138" s="62"/>
      <c r="F138" s="62"/>
      <c r="H138" s="9"/>
      <c r="I138" s="9"/>
      <c r="J138" s="9"/>
      <c r="L138" s="27"/>
      <c r="M138" s="65"/>
      <c r="O138" s="13"/>
    </row>
    <row r="139" spans="3:15">
      <c r="C139" s="67"/>
      <c r="D139" s="62"/>
      <c r="E139" s="62"/>
      <c r="F139" s="62"/>
      <c r="H139" s="9"/>
      <c r="I139" s="9"/>
      <c r="J139" s="9"/>
      <c r="L139" s="27"/>
      <c r="M139" s="65"/>
      <c r="O139" s="13"/>
    </row>
    <row r="140" spans="3:15">
      <c r="C140" s="67"/>
      <c r="D140" s="62"/>
      <c r="E140" s="63"/>
      <c r="F140" s="62"/>
      <c r="H140" s="9"/>
      <c r="I140" s="9"/>
      <c r="J140" s="9"/>
      <c r="L140" s="27"/>
      <c r="M140" s="65"/>
      <c r="O140" s="13"/>
    </row>
    <row r="141" spans="3:15">
      <c r="C141" s="67"/>
      <c r="D141" s="62"/>
      <c r="E141" s="62"/>
      <c r="F141" s="62"/>
      <c r="H141" s="9"/>
      <c r="I141" s="9"/>
      <c r="J141" s="9"/>
      <c r="L141" s="27"/>
      <c r="M141" s="65"/>
      <c r="O141" s="13"/>
    </row>
    <row r="142" spans="3:15">
      <c r="C142" s="67"/>
      <c r="D142" s="62"/>
      <c r="E142" s="63"/>
      <c r="F142" s="62"/>
      <c r="H142" s="9"/>
      <c r="I142" s="9"/>
      <c r="J142" s="9"/>
      <c r="L142" s="27"/>
      <c r="M142" s="65"/>
      <c r="O142" s="13"/>
    </row>
    <row r="143" spans="3:15">
      <c r="C143" s="67"/>
      <c r="D143" s="62"/>
      <c r="E143" s="62"/>
      <c r="F143" s="62"/>
      <c r="H143" s="9"/>
      <c r="I143" s="9"/>
      <c r="J143" s="9"/>
      <c r="L143" s="27"/>
      <c r="M143" s="65"/>
      <c r="O143" s="13"/>
    </row>
    <row r="144" spans="3:15">
      <c r="C144" s="67"/>
      <c r="D144" s="62"/>
      <c r="E144" s="62"/>
      <c r="F144" s="62"/>
      <c r="H144" s="9"/>
      <c r="I144" s="9"/>
      <c r="J144" s="9"/>
      <c r="L144" s="27"/>
      <c r="M144" s="65"/>
      <c r="O144" s="13"/>
    </row>
    <row r="145" spans="3:15">
      <c r="C145" s="67"/>
      <c r="D145" s="62"/>
      <c r="E145" s="63"/>
      <c r="F145" s="62"/>
      <c r="H145" s="9"/>
      <c r="I145" s="9"/>
      <c r="J145" s="9"/>
      <c r="L145" s="27"/>
      <c r="M145" s="65"/>
      <c r="O145" s="13"/>
    </row>
    <row r="146" spans="3:15">
      <c r="C146" s="67"/>
      <c r="D146" s="62"/>
      <c r="E146" s="63"/>
      <c r="F146" s="62"/>
      <c r="H146" s="9"/>
      <c r="I146" s="9"/>
      <c r="J146" s="9"/>
      <c r="L146" s="27"/>
      <c r="M146" s="65"/>
      <c r="O146" s="13"/>
    </row>
    <row r="147" spans="3:15">
      <c r="C147" s="67"/>
      <c r="D147" s="62"/>
      <c r="E147" s="63"/>
      <c r="F147" s="62"/>
      <c r="H147" s="9"/>
      <c r="I147" s="9"/>
      <c r="J147" s="9"/>
      <c r="L147" s="27"/>
      <c r="M147" s="65"/>
      <c r="O147" s="13"/>
    </row>
    <row r="148" spans="3:15">
      <c r="C148" s="67"/>
      <c r="D148" s="62"/>
      <c r="E148" s="62"/>
      <c r="F148" s="62"/>
      <c r="H148" s="9"/>
      <c r="I148" s="9"/>
      <c r="J148" s="9"/>
      <c r="L148" s="27"/>
      <c r="M148" s="65"/>
      <c r="O148" s="13"/>
    </row>
    <row r="149" spans="3:15">
      <c r="C149" s="67"/>
      <c r="D149" s="62"/>
      <c r="E149" s="62"/>
      <c r="F149" s="62"/>
      <c r="H149" s="9"/>
      <c r="I149" s="9"/>
      <c r="J149" s="9"/>
      <c r="L149" s="27"/>
      <c r="M149" s="65"/>
      <c r="O149" s="13"/>
    </row>
    <row r="150" spans="3:15">
      <c r="C150" s="67"/>
      <c r="D150" s="62"/>
      <c r="E150" s="63"/>
      <c r="F150" s="62"/>
      <c r="H150" s="9"/>
      <c r="I150" s="9"/>
      <c r="J150" s="9"/>
      <c r="L150" s="27"/>
      <c r="M150" s="65"/>
      <c r="O150" s="13"/>
    </row>
    <row r="151" spans="3:15">
      <c r="C151" s="67"/>
      <c r="D151" s="62"/>
      <c r="E151" s="62"/>
      <c r="F151" s="62"/>
      <c r="H151" s="9"/>
      <c r="I151" s="9"/>
      <c r="J151" s="9"/>
      <c r="L151" s="27"/>
      <c r="M151" s="65"/>
      <c r="O151" s="13"/>
    </row>
    <row r="152" spans="3:15">
      <c r="C152" s="67"/>
      <c r="D152" s="62"/>
      <c r="E152" s="63"/>
      <c r="F152" s="62"/>
      <c r="H152" s="9"/>
      <c r="I152" s="9"/>
      <c r="J152" s="9"/>
      <c r="L152" s="27"/>
      <c r="M152" s="65"/>
      <c r="O152" s="13"/>
    </row>
    <row r="153" spans="3:15">
      <c r="C153" s="67"/>
      <c r="D153" s="62"/>
      <c r="E153" s="62"/>
      <c r="F153" s="62"/>
      <c r="H153" s="9"/>
      <c r="I153" s="9"/>
      <c r="J153" s="9"/>
      <c r="L153" s="27"/>
      <c r="M153" s="65"/>
      <c r="O153" s="13"/>
    </row>
    <row r="154" spans="3:15">
      <c r="C154" s="67"/>
      <c r="D154" s="62"/>
      <c r="E154" s="63"/>
      <c r="F154" s="62"/>
      <c r="H154" s="9"/>
      <c r="I154" s="9"/>
      <c r="J154" s="9"/>
      <c r="L154" s="27"/>
      <c r="M154" s="65"/>
      <c r="O154" s="13"/>
    </row>
    <row r="155" spans="3:15">
      <c r="C155" s="67"/>
      <c r="D155" s="62"/>
      <c r="E155" s="63"/>
      <c r="F155" s="62"/>
      <c r="H155" s="9"/>
      <c r="I155" s="9"/>
      <c r="J155" s="9"/>
      <c r="L155" s="27"/>
      <c r="M155" s="65"/>
      <c r="O155" s="13"/>
    </row>
    <row r="156" spans="3:15">
      <c r="C156" s="67"/>
      <c r="D156" s="62"/>
      <c r="E156" s="62"/>
      <c r="F156" s="62"/>
      <c r="H156" s="9"/>
      <c r="I156" s="9"/>
      <c r="J156" s="9"/>
      <c r="L156" s="27"/>
      <c r="M156" s="65"/>
      <c r="O156" s="13"/>
    </row>
    <row r="157" spans="3:15">
      <c r="C157" s="67"/>
      <c r="D157" s="62"/>
      <c r="E157" s="62"/>
      <c r="F157" s="62"/>
      <c r="H157" s="9"/>
      <c r="I157" s="9"/>
      <c r="J157" s="9"/>
      <c r="L157" s="27"/>
      <c r="M157" s="65"/>
      <c r="O157" s="13"/>
    </row>
    <row r="158" spans="3:15">
      <c r="C158" s="67"/>
      <c r="D158" s="62"/>
      <c r="E158" s="63"/>
      <c r="F158" s="62"/>
      <c r="H158" s="9"/>
      <c r="I158" s="9"/>
      <c r="J158" s="9"/>
      <c r="L158" s="27"/>
      <c r="M158" s="65"/>
      <c r="O158" s="13"/>
    </row>
    <row r="159" spans="3:15">
      <c r="C159" s="67"/>
      <c r="D159" s="62"/>
      <c r="E159" s="63"/>
      <c r="F159" s="62"/>
      <c r="H159" s="9"/>
      <c r="I159" s="9"/>
      <c r="J159" s="9"/>
      <c r="L159" s="27"/>
      <c r="M159" s="65"/>
      <c r="O159" s="13"/>
    </row>
    <row r="160" spans="3:15">
      <c r="C160" s="67"/>
      <c r="D160" s="62"/>
      <c r="E160" s="62"/>
      <c r="F160" s="62"/>
      <c r="H160" s="9"/>
      <c r="I160" s="9"/>
      <c r="J160" s="9"/>
      <c r="L160" s="27"/>
      <c r="M160" s="65"/>
      <c r="O160" s="13"/>
    </row>
    <row r="161" spans="3:15">
      <c r="C161" s="67"/>
      <c r="D161" s="62"/>
      <c r="E161" s="62"/>
      <c r="F161" s="62"/>
      <c r="H161" s="9"/>
      <c r="I161" s="9"/>
      <c r="J161" s="9"/>
      <c r="L161" s="27"/>
      <c r="M161" s="65"/>
      <c r="O161" s="13"/>
    </row>
    <row r="162" spans="3:15">
      <c r="C162" s="67"/>
      <c r="D162" s="62"/>
      <c r="E162" s="62"/>
      <c r="F162" s="62"/>
      <c r="H162" s="9"/>
      <c r="I162" s="9"/>
      <c r="J162" s="9"/>
      <c r="L162" s="27"/>
      <c r="M162" s="65"/>
      <c r="O162" s="13"/>
    </row>
    <row r="163" spans="3:15">
      <c r="C163" s="67"/>
      <c r="D163" s="62"/>
      <c r="E163" s="62"/>
      <c r="F163" s="62"/>
      <c r="H163" s="9"/>
      <c r="I163" s="9"/>
      <c r="J163" s="9"/>
      <c r="L163" s="27"/>
      <c r="M163" s="65"/>
      <c r="O163" s="13"/>
    </row>
    <row r="164" spans="3:15">
      <c r="C164" s="67"/>
      <c r="D164" s="62"/>
      <c r="E164" s="63"/>
      <c r="F164" s="62"/>
      <c r="H164" s="9"/>
      <c r="I164" s="9"/>
      <c r="J164" s="9"/>
      <c r="L164" s="27"/>
      <c r="M164" s="65"/>
      <c r="O164" s="13"/>
    </row>
    <row r="165" spans="3:15">
      <c r="C165" s="67"/>
      <c r="D165" s="62"/>
      <c r="E165" s="63"/>
      <c r="F165" s="62"/>
      <c r="H165" s="9"/>
      <c r="I165" s="9"/>
      <c r="J165" s="9"/>
      <c r="L165" s="27"/>
      <c r="M165" s="65"/>
      <c r="O165" s="13"/>
    </row>
    <row r="166" spans="3:15">
      <c r="C166" s="67"/>
      <c r="D166" s="62"/>
      <c r="E166" s="63"/>
      <c r="F166" s="62"/>
      <c r="H166" s="9"/>
      <c r="I166" s="9"/>
      <c r="J166" s="9"/>
      <c r="L166" s="27"/>
      <c r="M166" s="65"/>
      <c r="O166" s="13"/>
    </row>
    <row r="167" spans="3:15">
      <c r="C167" s="67"/>
      <c r="D167" s="62"/>
      <c r="E167" s="62"/>
      <c r="F167" s="62"/>
      <c r="H167" s="9"/>
      <c r="I167" s="9"/>
      <c r="J167" s="9"/>
      <c r="L167" s="27"/>
      <c r="M167" s="65"/>
      <c r="O167" s="13"/>
    </row>
    <row r="168" spans="3:15">
      <c r="C168" s="67"/>
      <c r="D168" s="62"/>
      <c r="E168" s="62"/>
      <c r="F168" s="62"/>
      <c r="H168" s="9"/>
      <c r="I168" s="9"/>
      <c r="J168" s="9"/>
      <c r="L168" s="27"/>
      <c r="M168" s="65"/>
      <c r="O168" s="13"/>
    </row>
    <row r="169" spans="3:15">
      <c r="C169" s="67"/>
      <c r="D169" s="62"/>
      <c r="E169" s="63"/>
      <c r="F169" s="62"/>
      <c r="H169" s="9"/>
      <c r="I169" s="9"/>
      <c r="J169" s="9"/>
      <c r="L169" s="27"/>
      <c r="M169" s="65"/>
      <c r="O169" s="13"/>
    </row>
    <row r="170" spans="3:15">
      <c r="C170" s="67"/>
      <c r="D170" s="62"/>
      <c r="E170" s="62"/>
      <c r="F170" s="62"/>
      <c r="H170" s="9"/>
      <c r="I170" s="9"/>
      <c r="J170" s="9"/>
      <c r="L170" s="27"/>
      <c r="M170" s="65"/>
      <c r="O170" s="13"/>
    </row>
    <row r="171" spans="3:15">
      <c r="C171" s="67"/>
      <c r="D171" s="62"/>
      <c r="E171" s="63"/>
      <c r="F171" s="62"/>
      <c r="H171" s="9"/>
      <c r="I171" s="9"/>
      <c r="J171" s="9"/>
      <c r="L171" s="27"/>
      <c r="M171" s="65"/>
      <c r="O171" s="13"/>
    </row>
    <row r="172" spans="3:15">
      <c r="C172" s="67"/>
      <c r="D172" s="62"/>
      <c r="E172" s="62"/>
      <c r="F172" s="62"/>
      <c r="H172" s="9"/>
      <c r="I172" s="9"/>
      <c r="J172" s="9"/>
      <c r="L172" s="27"/>
      <c r="M172" s="65"/>
      <c r="O172" s="13"/>
    </row>
    <row r="173" spans="3:15">
      <c r="C173" s="67"/>
      <c r="D173" s="62"/>
      <c r="E173" s="63"/>
      <c r="F173" s="62"/>
      <c r="H173" s="9"/>
      <c r="I173" s="9"/>
      <c r="J173" s="9"/>
      <c r="L173" s="27"/>
      <c r="M173" s="65"/>
      <c r="O173" s="13"/>
    </row>
    <row r="174" spans="3:15">
      <c r="C174" s="67"/>
      <c r="D174" s="62"/>
      <c r="E174" s="63"/>
      <c r="F174" s="62"/>
      <c r="H174" s="9"/>
      <c r="I174" s="9"/>
      <c r="J174" s="9"/>
      <c r="L174" s="27"/>
      <c r="M174" s="65"/>
      <c r="O174" s="13"/>
    </row>
    <row r="175" spans="3:15">
      <c r="C175" s="67"/>
      <c r="D175" s="62"/>
      <c r="E175" s="62"/>
      <c r="F175" s="62"/>
      <c r="H175" s="9"/>
      <c r="I175" s="9"/>
      <c r="J175" s="9"/>
      <c r="L175" s="27"/>
      <c r="M175" s="65"/>
      <c r="O175" s="13"/>
    </row>
    <row r="176" spans="3:15">
      <c r="C176" s="67"/>
      <c r="D176" s="62"/>
      <c r="E176" s="63"/>
      <c r="F176" s="62"/>
      <c r="H176" s="9"/>
      <c r="I176" s="9"/>
      <c r="J176" s="9"/>
      <c r="L176" s="27"/>
      <c r="M176" s="65"/>
      <c r="O176" s="13"/>
    </row>
    <row r="177" spans="3:15">
      <c r="C177" s="67"/>
      <c r="D177" s="62"/>
      <c r="E177" s="62"/>
      <c r="F177" s="62"/>
      <c r="H177" s="9"/>
      <c r="I177" s="9"/>
      <c r="J177" s="9"/>
      <c r="L177" s="27"/>
      <c r="M177" s="65"/>
      <c r="O177" s="13"/>
    </row>
    <row r="178" spans="3:15">
      <c r="C178" s="67"/>
      <c r="D178" s="62"/>
      <c r="E178" s="62"/>
      <c r="F178" s="62"/>
      <c r="H178" s="9"/>
      <c r="I178" s="9"/>
      <c r="J178" s="9"/>
      <c r="L178" s="27"/>
      <c r="M178" s="65"/>
      <c r="O178" s="13"/>
    </row>
    <row r="179" spans="3:15">
      <c r="C179" s="67"/>
      <c r="D179" s="62"/>
      <c r="E179" s="62"/>
      <c r="F179" s="62"/>
      <c r="H179" s="9"/>
      <c r="I179" s="9"/>
      <c r="J179" s="9"/>
      <c r="L179" s="27"/>
      <c r="M179" s="65"/>
      <c r="O179" s="13"/>
    </row>
    <row r="180" spans="3:15">
      <c r="C180" s="67"/>
      <c r="D180" s="62"/>
      <c r="E180" s="62"/>
      <c r="F180" s="62"/>
      <c r="H180" s="9"/>
      <c r="I180" s="9"/>
      <c r="J180" s="9"/>
      <c r="L180" s="27"/>
      <c r="M180" s="65"/>
      <c r="O180" s="13"/>
    </row>
    <row r="181" spans="3:15">
      <c r="C181" s="67"/>
      <c r="D181" s="62"/>
      <c r="E181" s="62"/>
      <c r="F181" s="62"/>
      <c r="H181" s="9"/>
      <c r="I181" s="9"/>
      <c r="J181" s="9"/>
      <c r="L181" s="27"/>
      <c r="M181" s="65"/>
      <c r="O181" s="13"/>
    </row>
    <row r="182" spans="3:15">
      <c r="C182" s="67"/>
      <c r="D182" s="62"/>
      <c r="E182" s="62"/>
      <c r="F182" s="62"/>
      <c r="H182" s="9"/>
      <c r="I182" s="9"/>
      <c r="J182" s="9"/>
      <c r="L182" s="27"/>
      <c r="M182" s="65"/>
      <c r="O182" s="13"/>
    </row>
    <row r="183" spans="3:15">
      <c r="C183" s="67"/>
      <c r="D183" s="62"/>
      <c r="E183" s="63"/>
      <c r="F183" s="62"/>
      <c r="H183" s="9"/>
      <c r="I183" s="9"/>
      <c r="J183" s="9"/>
      <c r="L183" s="27"/>
      <c r="M183" s="65"/>
      <c r="O183" s="13"/>
    </row>
    <row r="184" spans="3:15">
      <c r="C184" s="67"/>
      <c r="D184" s="62"/>
      <c r="E184" s="62"/>
      <c r="F184" s="62"/>
      <c r="H184" s="9"/>
      <c r="I184" s="9"/>
      <c r="J184" s="9"/>
      <c r="L184" s="27"/>
      <c r="M184" s="65"/>
      <c r="O184" s="13"/>
    </row>
    <row r="185" spans="3:15">
      <c r="C185" s="67"/>
      <c r="D185" s="62"/>
      <c r="E185" s="63"/>
      <c r="F185" s="62"/>
      <c r="H185" s="9"/>
      <c r="I185" s="9"/>
      <c r="J185" s="9"/>
      <c r="L185" s="27"/>
      <c r="M185" s="65"/>
      <c r="O185" s="13"/>
    </row>
    <row r="186" spans="3:15">
      <c r="C186" s="67"/>
      <c r="D186" s="62"/>
      <c r="E186" s="62"/>
      <c r="F186" s="62"/>
      <c r="H186" s="9"/>
      <c r="I186" s="9"/>
      <c r="J186" s="9"/>
      <c r="L186" s="27"/>
      <c r="M186" s="65"/>
      <c r="O186" s="13"/>
    </row>
    <row r="187" spans="3:15">
      <c r="C187" s="67"/>
      <c r="D187" s="62"/>
      <c r="E187" s="63"/>
      <c r="F187" s="62"/>
      <c r="H187" s="9"/>
      <c r="I187" s="9"/>
      <c r="J187" s="9"/>
      <c r="L187" s="27"/>
      <c r="M187" s="65"/>
      <c r="O187" s="13"/>
    </row>
    <row r="188" spans="3:15">
      <c r="C188" s="67"/>
      <c r="D188" s="62"/>
      <c r="E188" s="63"/>
      <c r="F188" s="62"/>
      <c r="H188" s="9"/>
      <c r="I188" s="9"/>
      <c r="J188" s="9"/>
      <c r="L188" s="27"/>
      <c r="M188" s="65"/>
      <c r="O188" s="13"/>
    </row>
    <row r="189" spans="3:15">
      <c r="C189" s="67"/>
      <c r="D189" s="62"/>
      <c r="E189" s="62"/>
      <c r="F189" s="62"/>
      <c r="H189" s="9"/>
      <c r="I189" s="9"/>
      <c r="J189" s="9"/>
      <c r="L189" s="27"/>
      <c r="M189" s="65"/>
      <c r="O189" s="13"/>
    </row>
    <row r="190" spans="3:15">
      <c r="C190" s="67"/>
      <c r="D190" s="62"/>
      <c r="E190" s="62"/>
      <c r="F190" s="62"/>
      <c r="H190" s="9"/>
      <c r="I190" s="9"/>
      <c r="J190" s="9"/>
      <c r="L190" s="27"/>
      <c r="M190" s="65"/>
      <c r="O190" s="13"/>
    </row>
    <row r="191" spans="3:15">
      <c r="C191" s="67"/>
      <c r="D191" s="62"/>
      <c r="E191" s="62"/>
      <c r="F191" s="62"/>
      <c r="H191" s="9"/>
      <c r="I191" s="9"/>
      <c r="J191" s="9"/>
      <c r="L191" s="27"/>
      <c r="M191" s="65"/>
      <c r="O191" s="13"/>
    </row>
    <row r="192" spans="3:15">
      <c r="C192" s="67"/>
      <c r="D192" s="62"/>
      <c r="E192" s="62"/>
      <c r="F192" s="62"/>
      <c r="H192" s="9"/>
      <c r="I192" s="9"/>
      <c r="J192" s="9"/>
      <c r="L192" s="27"/>
      <c r="M192" s="65"/>
      <c r="O192" s="13"/>
    </row>
    <row r="193" spans="3:15">
      <c r="C193" s="67"/>
      <c r="D193" s="62"/>
      <c r="E193" s="62"/>
      <c r="F193" s="62"/>
      <c r="H193" s="9"/>
      <c r="I193" s="9"/>
      <c r="J193" s="9"/>
      <c r="L193" s="27"/>
      <c r="M193" s="65"/>
      <c r="O193" s="13"/>
    </row>
    <row r="194" spans="3:15">
      <c r="C194" s="67"/>
      <c r="D194" s="62"/>
      <c r="E194" s="62"/>
      <c r="F194" s="62"/>
      <c r="H194" s="9"/>
      <c r="I194" s="9"/>
      <c r="J194" s="9"/>
      <c r="L194" s="27"/>
      <c r="M194" s="65"/>
      <c r="O194" s="13"/>
    </row>
    <row r="195" spans="3:15">
      <c r="C195" s="67"/>
      <c r="D195" s="62"/>
      <c r="E195" s="62"/>
      <c r="F195" s="62"/>
      <c r="H195" s="9"/>
      <c r="I195" s="9"/>
      <c r="J195" s="9"/>
      <c r="L195" s="27"/>
      <c r="M195" s="65"/>
      <c r="O195" s="13"/>
    </row>
    <row r="196" spans="3:15">
      <c r="C196" s="67"/>
      <c r="D196" s="62"/>
      <c r="E196" s="62"/>
      <c r="F196" s="62"/>
      <c r="H196" s="9"/>
      <c r="I196" s="9"/>
      <c r="J196" s="9"/>
      <c r="L196" s="27"/>
      <c r="M196" s="65"/>
      <c r="O196" s="13"/>
    </row>
    <row r="197" spans="3:15">
      <c r="C197" s="67"/>
      <c r="D197" s="62"/>
      <c r="E197" s="63"/>
      <c r="F197" s="62"/>
      <c r="H197" s="9"/>
      <c r="I197" s="9"/>
      <c r="J197" s="9"/>
      <c r="L197" s="27"/>
      <c r="M197" s="65"/>
      <c r="O197" s="13"/>
    </row>
    <row r="198" spans="3:15">
      <c r="C198" s="67"/>
      <c r="D198" s="62"/>
      <c r="E198" s="62"/>
      <c r="F198" s="62"/>
      <c r="H198" s="9"/>
      <c r="I198" s="9"/>
      <c r="J198" s="9"/>
      <c r="L198" s="27"/>
      <c r="M198" s="65"/>
      <c r="O198" s="13"/>
    </row>
    <row r="199" spans="3:15">
      <c r="C199" s="67"/>
      <c r="D199" s="62"/>
      <c r="E199" s="62"/>
      <c r="F199" s="62"/>
      <c r="H199" s="9"/>
      <c r="I199" s="9"/>
      <c r="J199" s="9"/>
      <c r="L199" s="27"/>
      <c r="M199" s="65"/>
      <c r="O199" s="13"/>
    </row>
    <row r="200" spans="3:15">
      <c r="C200" s="67"/>
      <c r="D200" s="62"/>
      <c r="E200" s="62"/>
      <c r="F200" s="62"/>
      <c r="H200" s="9"/>
      <c r="I200" s="9"/>
      <c r="J200" s="9"/>
      <c r="L200" s="27"/>
      <c r="M200" s="65"/>
      <c r="O200" s="13"/>
    </row>
    <row r="201" spans="3:15">
      <c r="C201" s="67"/>
      <c r="D201" s="62"/>
      <c r="E201" s="62"/>
      <c r="F201" s="62"/>
      <c r="H201" s="9"/>
      <c r="I201" s="9"/>
      <c r="J201" s="9"/>
      <c r="L201" s="27"/>
      <c r="M201" s="65"/>
      <c r="O201" s="13"/>
    </row>
    <row r="202" spans="3:15">
      <c r="C202" s="67"/>
      <c r="D202" s="62"/>
      <c r="E202" s="63"/>
      <c r="F202" s="62"/>
      <c r="H202" s="9"/>
      <c r="I202" s="9"/>
      <c r="J202" s="9"/>
      <c r="L202" s="27"/>
      <c r="M202" s="65"/>
      <c r="O202" s="13"/>
    </row>
    <row r="203" spans="3:15">
      <c r="C203" s="67"/>
      <c r="D203" s="62"/>
      <c r="E203" s="63"/>
      <c r="F203" s="62"/>
      <c r="H203" s="9"/>
      <c r="I203" s="9"/>
      <c r="J203" s="9"/>
      <c r="L203" s="27"/>
      <c r="M203" s="65"/>
      <c r="O203" s="13"/>
    </row>
    <row r="204" spans="3:15">
      <c r="C204" s="67"/>
      <c r="D204" s="62"/>
      <c r="E204" s="62"/>
      <c r="F204" s="62"/>
      <c r="H204" s="9"/>
      <c r="I204" s="9"/>
      <c r="J204" s="9"/>
      <c r="L204" s="27"/>
      <c r="M204" s="65"/>
      <c r="O204" s="13"/>
    </row>
    <row r="205" spans="3:15">
      <c r="C205" s="67"/>
      <c r="D205" s="62"/>
      <c r="E205" s="62"/>
      <c r="F205" s="62"/>
      <c r="H205" s="9"/>
      <c r="I205" s="9"/>
      <c r="J205" s="9"/>
      <c r="L205" s="27"/>
      <c r="M205" s="65"/>
      <c r="O205" s="13"/>
    </row>
    <row r="206" spans="3:15">
      <c r="C206" s="67"/>
      <c r="D206" s="62"/>
      <c r="E206" s="62"/>
      <c r="F206" s="62"/>
      <c r="H206" s="9"/>
      <c r="I206" s="9"/>
      <c r="J206" s="9"/>
      <c r="L206" s="27"/>
      <c r="M206" s="65"/>
      <c r="O206" s="13"/>
    </row>
    <row r="207" spans="3:15">
      <c r="C207" s="67"/>
      <c r="D207" s="62"/>
      <c r="E207" s="63"/>
      <c r="F207" s="62"/>
      <c r="H207" s="9"/>
      <c r="I207" s="9"/>
      <c r="J207" s="9"/>
      <c r="L207" s="27"/>
      <c r="M207" s="65"/>
      <c r="O207" s="13"/>
    </row>
    <row r="208" spans="3:15">
      <c r="C208" s="67"/>
      <c r="D208" s="62"/>
      <c r="E208" s="62"/>
      <c r="F208" s="62"/>
      <c r="H208" s="9"/>
      <c r="I208" s="9"/>
      <c r="J208" s="9"/>
      <c r="L208" s="27"/>
      <c r="M208" s="65"/>
      <c r="O208" s="13"/>
    </row>
    <row r="209" spans="3:15">
      <c r="C209" s="67"/>
      <c r="D209" s="62"/>
      <c r="E209" s="62"/>
      <c r="F209" s="62"/>
      <c r="H209" s="9"/>
      <c r="I209" s="9"/>
      <c r="J209" s="9"/>
      <c r="L209" s="27"/>
      <c r="M209" s="65"/>
      <c r="O209" s="13"/>
    </row>
    <row r="210" spans="3:15">
      <c r="C210" s="67"/>
      <c r="D210" s="62"/>
      <c r="E210" s="62"/>
      <c r="F210" s="62"/>
      <c r="H210" s="9"/>
      <c r="I210" s="9"/>
      <c r="J210" s="9"/>
      <c r="L210" s="27"/>
      <c r="M210" s="65"/>
      <c r="O210" s="13"/>
    </row>
    <row r="211" spans="3:15">
      <c r="C211" s="67"/>
      <c r="D211" s="62"/>
      <c r="E211" s="63"/>
      <c r="F211" s="62"/>
      <c r="H211" s="9"/>
      <c r="I211" s="9"/>
      <c r="J211" s="9"/>
      <c r="L211" s="27"/>
      <c r="M211" s="65"/>
      <c r="O211" s="13"/>
    </row>
    <row r="212" spans="3:15">
      <c r="C212" s="67"/>
      <c r="D212" s="62"/>
      <c r="E212" s="63"/>
      <c r="F212" s="62"/>
      <c r="H212" s="9"/>
      <c r="I212" s="9"/>
      <c r="J212" s="9"/>
      <c r="L212" s="27"/>
      <c r="M212" s="65"/>
      <c r="O212" s="13"/>
    </row>
    <row r="213" spans="3:15">
      <c r="C213" s="67"/>
      <c r="D213" s="62"/>
      <c r="E213" s="62"/>
      <c r="F213" s="62"/>
      <c r="H213" s="9"/>
      <c r="I213" s="9"/>
      <c r="J213" s="9"/>
      <c r="L213" s="27"/>
      <c r="M213" s="65"/>
      <c r="O213" s="13"/>
    </row>
    <row r="214" spans="3:15">
      <c r="C214" s="67"/>
      <c r="D214" s="62"/>
      <c r="E214" s="63"/>
      <c r="F214" s="62"/>
      <c r="H214" s="9"/>
      <c r="I214" s="9"/>
      <c r="J214" s="9"/>
      <c r="L214" s="27"/>
      <c r="M214" s="65"/>
      <c r="O214" s="13"/>
    </row>
    <row r="215" spans="3:15">
      <c r="C215" s="67"/>
      <c r="D215" s="62"/>
      <c r="E215" s="63"/>
      <c r="F215" s="62"/>
      <c r="H215" s="9"/>
      <c r="I215" s="9"/>
      <c r="J215" s="9"/>
      <c r="L215" s="27"/>
      <c r="M215" s="65"/>
      <c r="O215" s="13"/>
    </row>
    <row r="216" spans="3:15">
      <c r="C216" s="67"/>
      <c r="D216" s="62"/>
      <c r="E216" s="63"/>
      <c r="F216" s="62"/>
      <c r="H216" s="9"/>
      <c r="I216" s="9"/>
      <c r="J216" s="9"/>
      <c r="L216" s="27"/>
      <c r="M216" s="65"/>
      <c r="O216" s="13"/>
    </row>
    <row r="217" spans="3:15">
      <c r="C217" s="67"/>
      <c r="D217" s="62"/>
      <c r="E217" s="63"/>
      <c r="F217" s="62"/>
      <c r="H217" s="9"/>
      <c r="I217" s="9"/>
      <c r="J217" s="9"/>
      <c r="L217" s="27"/>
      <c r="M217" s="65"/>
      <c r="O217" s="13"/>
    </row>
    <row r="218" spans="3:15">
      <c r="C218" s="67"/>
      <c r="D218" s="62"/>
      <c r="E218" s="62"/>
      <c r="F218" s="62"/>
      <c r="H218" s="9"/>
      <c r="I218" s="9"/>
      <c r="J218" s="9"/>
      <c r="L218" s="27"/>
      <c r="M218" s="65"/>
      <c r="O218" s="13"/>
    </row>
    <row r="219" spans="3:15">
      <c r="C219" s="67"/>
      <c r="D219" s="62"/>
      <c r="E219" s="63"/>
      <c r="F219" s="62"/>
      <c r="H219" s="9"/>
      <c r="I219" s="9"/>
      <c r="J219" s="9"/>
      <c r="L219" s="27"/>
      <c r="M219" s="65"/>
      <c r="O219" s="13"/>
    </row>
    <row r="220" spans="3:15">
      <c r="C220" s="67"/>
      <c r="D220" s="62"/>
      <c r="E220" s="62"/>
      <c r="F220" s="62"/>
      <c r="H220" s="9"/>
      <c r="I220" s="9"/>
      <c r="J220" s="9"/>
      <c r="L220" s="27"/>
      <c r="M220" s="65"/>
      <c r="O220" s="13"/>
    </row>
    <row r="221" spans="3:15">
      <c r="C221" s="67"/>
      <c r="D221" s="62"/>
      <c r="E221" s="63"/>
      <c r="F221" s="62"/>
      <c r="H221" s="9"/>
      <c r="I221" s="9"/>
      <c r="J221" s="9"/>
      <c r="L221" s="27"/>
      <c r="M221" s="65"/>
      <c r="O221" s="13"/>
    </row>
    <row r="222" spans="3:15">
      <c r="C222" s="67"/>
      <c r="D222" s="62"/>
      <c r="E222" s="63"/>
      <c r="F222" s="62"/>
      <c r="H222" s="9"/>
      <c r="I222" s="9"/>
      <c r="J222" s="9"/>
      <c r="L222" s="27"/>
      <c r="M222" s="65"/>
      <c r="O222" s="13"/>
    </row>
    <row r="223" spans="3:15">
      <c r="C223" s="67"/>
      <c r="D223" s="62"/>
      <c r="E223" s="62"/>
      <c r="F223" s="62"/>
      <c r="H223" s="9"/>
      <c r="I223" s="9"/>
      <c r="J223" s="9"/>
      <c r="L223" s="27"/>
      <c r="M223" s="65"/>
      <c r="O223" s="13"/>
    </row>
    <row r="224" spans="3:15">
      <c r="C224" s="67"/>
      <c r="D224" s="62"/>
      <c r="E224" s="63"/>
      <c r="F224" s="62"/>
      <c r="H224" s="9"/>
      <c r="I224" s="9"/>
      <c r="J224" s="9"/>
      <c r="L224" s="27"/>
      <c r="M224" s="65"/>
      <c r="O224" s="13"/>
    </row>
    <row r="225" spans="3:15">
      <c r="C225" s="67"/>
      <c r="D225" s="62"/>
      <c r="E225" s="62"/>
      <c r="F225" s="62"/>
      <c r="H225" s="9"/>
      <c r="I225" s="9"/>
      <c r="J225" s="9"/>
      <c r="L225" s="27"/>
      <c r="M225" s="65"/>
      <c r="O225" s="13"/>
    </row>
    <row r="226" spans="3:15">
      <c r="C226" s="67"/>
      <c r="D226" s="62"/>
      <c r="E226" s="62"/>
      <c r="F226" s="62"/>
      <c r="H226" s="9"/>
      <c r="I226" s="9"/>
      <c r="J226" s="9"/>
      <c r="L226" s="27"/>
      <c r="M226" s="65"/>
      <c r="O226" s="13"/>
    </row>
    <row r="227" spans="3:15">
      <c r="C227" s="67"/>
      <c r="D227" s="62"/>
      <c r="E227" s="62"/>
      <c r="F227" s="62"/>
      <c r="H227" s="9"/>
      <c r="I227" s="9"/>
      <c r="J227" s="9"/>
      <c r="L227" s="27"/>
      <c r="M227" s="65"/>
      <c r="O227" s="13"/>
    </row>
    <row r="228" spans="3:15">
      <c r="C228" s="67"/>
      <c r="D228" s="62"/>
      <c r="E228" s="62"/>
      <c r="F228" s="62"/>
      <c r="H228" s="9"/>
      <c r="I228" s="9"/>
      <c r="J228" s="9"/>
      <c r="L228" s="27"/>
      <c r="M228" s="65"/>
      <c r="O228" s="13"/>
    </row>
    <row r="229" spans="3:15">
      <c r="C229" s="67"/>
      <c r="D229" s="62"/>
      <c r="E229" s="62"/>
      <c r="F229" s="62"/>
      <c r="H229" s="9"/>
      <c r="I229" s="9"/>
      <c r="J229" s="9"/>
      <c r="L229" s="27"/>
      <c r="M229" s="65"/>
      <c r="O229" s="13"/>
    </row>
    <row r="230" spans="3:15">
      <c r="C230" s="67"/>
      <c r="D230" s="62"/>
      <c r="E230" s="63"/>
      <c r="F230" s="62"/>
      <c r="H230" s="9"/>
      <c r="I230" s="9"/>
      <c r="J230" s="9"/>
      <c r="L230" s="27"/>
      <c r="M230" s="65"/>
      <c r="O230" s="13"/>
    </row>
    <row r="231" spans="3:15">
      <c r="C231" s="67"/>
      <c r="D231" s="62"/>
      <c r="E231" s="63"/>
      <c r="F231" s="62"/>
      <c r="H231" s="9"/>
      <c r="I231" s="9"/>
      <c r="J231" s="9"/>
      <c r="L231" s="27"/>
      <c r="M231" s="65"/>
      <c r="O231" s="13"/>
    </row>
    <row r="232" spans="3:15">
      <c r="C232" s="67"/>
      <c r="D232" s="62"/>
      <c r="E232" s="63"/>
      <c r="F232" s="62"/>
      <c r="H232" s="9"/>
      <c r="I232" s="9"/>
      <c r="J232" s="9"/>
      <c r="L232" s="27"/>
      <c r="M232" s="65"/>
      <c r="O232" s="13"/>
    </row>
    <row r="233" spans="3:15">
      <c r="C233" s="67"/>
      <c r="D233" s="62"/>
      <c r="E233" s="63"/>
      <c r="F233" s="62"/>
      <c r="H233" s="9"/>
      <c r="I233" s="9"/>
      <c r="J233" s="9"/>
      <c r="L233" s="27"/>
      <c r="M233" s="65"/>
      <c r="O233" s="13"/>
    </row>
    <row r="234" spans="3:15">
      <c r="C234" s="67"/>
      <c r="D234" s="62"/>
      <c r="E234" s="62"/>
      <c r="F234" s="62"/>
      <c r="H234" s="9"/>
      <c r="I234" s="9"/>
      <c r="J234" s="9"/>
      <c r="L234" s="27"/>
      <c r="M234" s="65"/>
      <c r="O234" s="13"/>
    </row>
    <row r="235" spans="3:15">
      <c r="C235" s="67"/>
      <c r="D235" s="62"/>
      <c r="E235" s="63"/>
      <c r="F235" s="62"/>
      <c r="H235" s="9"/>
      <c r="I235" s="9"/>
      <c r="J235" s="9"/>
      <c r="L235" s="27"/>
      <c r="M235" s="65"/>
      <c r="O235" s="13"/>
    </row>
    <row r="236" spans="3:15">
      <c r="C236" s="67"/>
      <c r="D236" s="62"/>
      <c r="E236" s="63"/>
      <c r="F236" s="62"/>
      <c r="H236" s="9"/>
      <c r="I236" s="9"/>
      <c r="J236" s="9"/>
      <c r="L236" s="27"/>
      <c r="M236" s="65"/>
      <c r="O236" s="13"/>
    </row>
    <row r="237" spans="3:15">
      <c r="C237" s="67"/>
      <c r="D237" s="62"/>
      <c r="E237" s="62"/>
      <c r="F237" s="62"/>
      <c r="H237" s="9"/>
      <c r="I237" s="9"/>
      <c r="J237" s="9"/>
      <c r="L237" s="27"/>
      <c r="M237" s="65"/>
      <c r="O237" s="13"/>
    </row>
    <row r="238" spans="3:15">
      <c r="C238" s="67"/>
      <c r="D238" s="62"/>
      <c r="E238" s="62"/>
      <c r="F238" s="62"/>
      <c r="H238" s="9"/>
      <c r="I238" s="9"/>
      <c r="J238" s="9"/>
      <c r="L238" s="27"/>
      <c r="M238" s="65"/>
      <c r="O238" s="13"/>
    </row>
    <row r="239" spans="3:15">
      <c r="C239" s="67"/>
      <c r="D239" s="62"/>
      <c r="E239" s="63"/>
      <c r="F239" s="62"/>
      <c r="H239" s="9"/>
      <c r="I239" s="9"/>
      <c r="J239" s="9"/>
      <c r="L239" s="27"/>
      <c r="M239" s="65"/>
      <c r="O239" s="13"/>
    </row>
    <row r="240" spans="3:15">
      <c r="C240" s="67"/>
      <c r="D240" s="62"/>
      <c r="E240" s="62"/>
      <c r="F240" s="62"/>
      <c r="H240" s="9"/>
      <c r="I240" s="9"/>
      <c r="J240" s="9"/>
      <c r="L240" s="27"/>
      <c r="M240" s="65"/>
      <c r="O240" s="13"/>
    </row>
    <row r="241" spans="3:15">
      <c r="C241" s="67"/>
      <c r="D241" s="62"/>
      <c r="E241" s="63"/>
      <c r="F241" s="62"/>
      <c r="H241" s="9"/>
      <c r="I241" s="9"/>
      <c r="J241" s="9"/>
      <c r="L241" s="27"/>
      <c r="M241" s="65"/>
      <c r="O241" s="13"/>
    </row>
    <row r="242" spans="3:15">
      <c r="C242" s="67"/>
      <c r="D242" s="62"/>
      <c r="E242" s="63"/>
      <c r="F242" s="62"/>
      <c r="H242" s="9"/>
      <c r="I242" s="9"/>
      <c r="J242" s="9"/>
      <c r="L242" s="27"/>
      <c r="M242" s="65"/>
      <c r="O242" s="13"/>
    </row>
    <row r="243" spans="3:15">
      <c r="C243" s="67"/>
      <c r="D243" s="62"/>
      <c r="E243" s="63"/>
      <c r="F243" s="62"/>
      <c r="H243" s="9"/>
      <c r="I243" s="9"/>
      <c r="J243" s="9"/>
      <c r="L243" s="27"/>
      <c r="M243" s="65"/>
      <c r="O243" s="13"/>
    </row>
    <row r="244" spans="3:15">
      <c r="C244" s="67"/>
      <c r="D244" s="62"/>
      <c r="E244" s="62"/>
      <c r="F244" s="62"/>
      <c r="H244" s="9"/>
      <c r="I244" s="9"/>
      <c r="J244" s="9"/>
      <c r="L244" s="27"/>
      <c r="M244" s="65"/>
      <c r="O244" s="13"/>
    </row>
    <row r="245" spans="3:15">
      <c r="C245" s="67"/>
      <c r="D245" s="62"/>
      <c r="E245" s="63"/>
      <c r="F245" s="62"/>
      <c r="H245" s="9"/>
      <c r="I245" s="9"/>
      <c r="J245" s="9"/>
      <c r="L245" s="27"/>
      <c r="M245" s="65"/>
      <c r="O245" s="13"/>
    </row>
    <row r="246" spans="3:15">
      <c r="C246" s="67"/>
      <c r="D246" s="62"/>
      <c r="E246" s="62"/>
      <c r="F246" s="62"/>
      <c r="H246" s="9"/>
      <c r="I246" s="9"/>
      <c r="J246" s="9"/>
      <c r="L246" s="27"/>
      <c r="M246" s="65"/>
      <c r="O246" s="13"/>
    </row>
    <row r="247" spans="3:15">
      <c r="C247" s="67"/>
      <c r="D247" s="62"/>
      <c r="E247" s="62"/>
      <c r="F247" s="62"/>
      <c r="H247" s="9"/>
      <c r="I247" s="9"/>
      <c r="J247" s="9"/>
      <c r="L247" s="27"/>
      <c r="M247" s="65"/>
      <c r="O247" s="13"/>
    </row>
    <row r="248" spans="3:15">
      <c r="C248" s="67"/>
      <c r="D248" s="62"/>
      <c r="E248" s="62"/>
      <c r="F248" s="62"/>
      <c r="H248" s="9"/>
      <c r="I248" s="9"/>
      <c r="J248" s="9"/>
      <c r="L248" s="27"/>
      <c r="M248" s="65"/>
      <c r="O248" s="13"/>
    </row>
    <row r="249" spans="3:15">
      <c r="C249" s="67"/>
      <c r="D249" s="62"/>
      <c r="E249" s="62"/>
      <c r="F249" s="62"/>
      <c r="H249" s="9"/>
      <c r="I249" s="9"/>
      <c r="J249" s="9"/>
      <c r="L249" s="27"/>
      <c r="M249" s="65"/>
      <c r="O249" s="13"/>
    </row>
    <row r="250" spans="3:15">
      <c r="C250" s="67"/>
      <c r="D250" s="62"/>
      <c r="E250" s="62"/>
      <c r="F250" s="62"/>
      <c r="H250" s="9"/>
      <c r="I250" s="9"/>
      <c r="J250" s="9"/>
      <c r="L250" s="27"/>
      <c r="M250" s="65"/>
      <c r="O250" s="13"/>
    </row>
    <row r="251" spans="3:15">
      <c r="C251" s="67"/>
      <c r="D251" s="62"/>
      <c r="E251" s="63"/>
      <c r="F251" s="62"/>
      <c r="H251" s="9"/>
      <c r="I251" s="9"/>
      <c r="J251" s="9"/>
      <c r="L251" s="27"/>
      <c r="M251" s="65"/>
      <c r="O251" s="13"/>
    </row>
    <row r="252" spans="3:15">
      <c r="C252" s="67"/>
      <c r="D252" s="62"/>
      <c r="E252" s="63"/>
      <c r="F252" s="62"/>
      <c r="H252" s="9"/>
      <c r="I252" s="9"/>
      <c r="J252" s="9"/>
      <c r="L252" s="27"/>
      <c r="M252" s="65"/>
      <c r="O252" s="13"/>
    </row>
    <row r="253" spans="3:15">
      <c r="C253" s="67"/>
      <c r="D253" s="62"/>
      <c r="E253" s="63"/>
      <c r="F253" s="62"/>
      <c r="H253" s="9"/>
      <c r="I253" s="9"/>
      <c r="J253" s="9"/>
      <c r="L253" s="27"/>
      <c r="M253" s="65"/>
      <c r="O253" s="13"/>
    </row>
    <row r="254" spans="3:15">
      <c r="C254" s="67"/>
      <c r="D254" s="62"/>
      <c r="E254" s="62"/>
      <c r="F254" s="62"/>
      <c r="H254" s="9"/>
      <c r="I254" s="9"/>
      <c r="J254" s="9"/>
      <c r="L254" s="27"/>
      <c r="M254" s="65"/>
      <c r="O254" s="13"/>
    </row>
    <row r="255" spans="3:15">
      <c r="C255" s="67"/>
      <c r="D255" s="62"/>
      <c r="E255" s="62"/>
      <c r="F255" s="62"/>
      <c r="H255" s="9"/>
      <c r="I255" s="9"/>
      <c r="J255" s="9"/>
      <c r="L255" s="27"/>
      <c r="M255" s="65"/>
      <c r="O255" s="13"/>
    </row>
    <row r="256" spans="3:15">
      <c r="C256" s="67"/>
      <c r="D256" s="62"/>
      <c r="E256" s="63"/>
      <c r="F256" s="62"/>
      <c r="H256" s="9"/>
      <c r="I256" s="9"/>
      <c r="J256" s="9"/>
      <c r="L256" s="27"/>
      <c r="M256" s="65"/>
      <c r="O256" s="13"/>
    </row>
    <row r="257" spans="3:15">
      <c r="C257" s="67"/>
      <c r="D257" s="62"/>
      <c r="E257" s="62"/>
      <c r="F257" s="62"/>
      <c r="H257" s="9"/>
      <c r="I257" s="9"/>
      <c r="J257" s="9"/>
      <c r="L257" s="27"/>
      <c r="M257" s="65"/>
      <c r="O257" s="13"/>
    </row>
    <row r="258" spans="3:15">
      <c r="C258" s="67"/>
      <c r="D258" s="62"/>
      <c r="E258" s="63"/>
      <c r="F258" s="62"/>
      <c r="H258" s="9"/>
      <c r="I258" s="9"/>
      <c r="J258" s="9"/>
      <c r="L258" s="27"/>
      <c r="M258" s="65"/>
      <c r="O258" s="13"/>
    </row>
    <row r="259" spans="3:15">
      <c r="C259" s="67"/>
      <c r="D259" s="62"/>
      <c r="E259" s="62"/>
      <c r="F259" s="62"/>
      <c r="H259" s="9"/>
      <c r="I259" s="9"/>
      <c r="J259" s="9"/>
      <c r="L259" s="27"/>
      <c r="M259" s="65"/>
      <c r="O259" s="13"/>
    </row>
    <row r="260" spans="3:15">
      <c r="C260" s="67"/>
      <c r="D260" s="62"/>
      <c r="E260" s="62"/>
      <c r="F260" s="62"/>
      <c r="H260" s="9"/>
      <c r="I260" s="9"/>
      <c r="J260" s="9"/>
      <c r="L260" s="27"/>
      <c r="M260" s="65"/>
      <c r="O260" s="13"/>
    </row>
    <row r="261" spans="3:15">
      <c r="C261" s="67"/>
      <c r="D261" s="62"/>
      <c r="E261" s="63"/>
      <c r="F261" s="62"/>
      <c r="H261" s="9"/>
      <c r="I261" s="9"/>
      <c r="J261" s="9"/>
      <c r="L261" s="27"/>
      <c r="M261" s="65"/>
      <c r="O261" s="13"/>
    </row>
    <row r="262" spans="3:15">
      <c r="C262" s="67"/>
      <c r="D262" s="62"/>
      <c r="E262" s="63"/>
      <c r="F262" s="62"/>
      <c r="H262" s="9"/>
      <c r="I262" s="9"/>
      <c r="J262" s="9"/>
      <c r="L262" s="27"/>
      <c r="M262" s="65"/>
      <c r="O262" s="13"/>
    </row>
    <row r="263" spans="3:15">
      <c r="C263" s="67"/>
      <c r="D263" s="62"/>
      <c r="E263" s="62"/>
      <c r="F263" s="62"/>
      <c r="H263" s="9"/>
      <c r="I263" s="9"/>
      <c r="J263" s="9"/>
      <c r="L263" s="27"/>
      <c r="M263" s="65"/>
      <c r="O263" s="13"/>
    </row>
    <row r="264" spans="3:15">
      <c r="C264" s="67"/>
      <c r="D264" s="62"/>
      <c r="E264" s="62"/>
      <c r="F264" s="62"/>
      <c r="H264" s="9"/>
      <c r="I264" s="9"/>
      <c r="J264" s="9"/>
      <c r="L264" s="27"/>
      <c r="M264" s="65"/>
      <c r="O264" s="13"/>
    </row>
    <row r="265" spans="3:15">
      <c r="C265" s="67"/>
      <c r="D265" s="62"/>
      <c r="E265" s="62"/>
      <c r="F265" s="62"/>
      <c r="H265" s="9"/>
      <c r="I265" s="9"/>
      <c r="J265" s="9"/>
      <c r="L265" s="27"/>
      <c r="M265" s="65"/>
      <c r="O265" s="13"/>
    </row>
    <row r="266" spans="3:15">
      <c r="C266" s="67"/>
      <c r="D266" s="62"/>
      <c r="E266" s="62"/>
      <c r="F266" s="62"/>
      <c r="H266" s="9"/>
      <c r="I266" s="9"/>
      <c r="J266" s="9"/>
      <c r="L266" s="27"/>
      <c r="M266" s="65"/>
      <c r="O266" s="13"/>
    </row>
    <row r="267" spans="3:15">
      <c r="C267" s="67"/>
      <c r="D267" s="62"/>
      <c r="E267" s="62"/>
      <c r="F267" s="62"/>
      <c r="H267" s="9"/>
      <c r="I267" s="9"/>
      <c r="J267" s="9"/>
      <c r="L267" s="27"/>
      <c r="M267" s="65"/>
      <c r="O267" s="13"/>
    </row>
    <row r="268" spans="3:15">
      <c r="C268" s="67"/>
      <c r="D268" s="62"/>
      <c r="E268" s="62"/>
      <c r="F268" s="62"/>
      <c r="H268" s="9"/>
      <c r="I268" s="9"/>
      <c r="J268" s="9"/>
      <c r="L268" s="27"/>
      <c r="M268" s="65"/>
      <c r="O268" s="13"/>
    </row>
    <row r="269" spans="3:15">
      <c r="C269" s="67"/>
      <c r="D269" s="62"/>
      <c r="E269" s="62"/>
      <c r="F269" s="62"/>
      <c r="H269" s="9"/>
      <c r="I269" s="9"/>
      <c r="J269" s="9"/>
      <c r="L269" s="27"/>
      <c r="M269" s="65"/>
      <c r="O269" s="13"/>
    </row>
    <row r="270" spans="3:15">
      <c r="C270" s="67"/>
      <c r="D270" s="62"/>
      <c r="E270" s="63"/>
      <c r="F270" s="62"/>
      <c r="H270" s="9"/>
      <c r="I270" s="9"/>
      <c r="J270" s="9"/>
      <c r="L270" s="27"/>
      <c r="M270" s="65"/>
      <c r="O270" s="13"/>
    </row>
    <row r="271" spans="3:15">
      <c r="C271" s="67"/>
      <c r="D271" s="62"/>
      <c r="E271" s="62"/>
      <c r="F271" s="62"/>
      <c r="H271" s="9"/>
      <c r="I271" s="9"/>
      <c r="J271" s="9"/>
      <c r="L271" s="27"/>
      <c r="M271" s="65"/>
      <c r="O271" s="13"/>
    </row>
    <row r="272" spans="3:15">
      <c r="C272" s="67"/>
      <c r="D272" s="62"/>
      <c r="E272" s="62"/>
      <c r="F272" s="62"/>
      <c r="H272" s="9"/>
      <c r="I272" s="9"/>
      <c r="J272" s="9"/>
      <c r="L272" s="27"/>
      <c r="M272" s="65"/>
      <c r="O272" s="13"/>
    </row>
    <row r="273" spans="3:15">
      <c r="C273" s="67"/>
      <c r="D273" s="62"/>
      <c r="E273" s="63"/>
      <c r="F273" s="62"/>
      <c r="H273" s="9"/>
      <c r="I273" s="9"/>
      <c r="J273" s="9"/>
      <c r="L273" s="27"/>
      <c r="M273" s="65"/>
      <c r="O273" s="13"/>
    </row>
    <row r="274" spans="3:15">
      <c r="C274" s="67"/>
      <c r="D274" s="62"/>
      <c r="E274" s="63"/>
      <c r="F274" s="62"/>
      <c r="H274" s="9"/>
      <c r="I274" s="9"/>
      <c r="J274" s="9"/>
      <c r="L274" s="27"/>
      <c r="M274" s="65"/>
      <c r="O274" s="13"/>
    </row>
    <row r="275" spans="3:15">
      <c r="C275" s="67"/>
      <c r="D275" s="62"/>
      <c r="E275" s="63"/>
      <c r="F275" s="62"/>
      <c r="H275" s="9"/>
      <c r="I275" s="9"/>
      <c r="J275" s="9"/>
      <c r="L275" s="27"/>
      <c r="M275" s="65"/>
      <c r="O275" s="13"/>
    </row>
    <row r="276" spans="3:15">
      <c r="C276" s="67"/>
      <c r="D276" s="62"/>
      <c r="E276" s="63"/>
      <c r="F276" s="62"/>
      <c r="H276" s="9"/>
      <c r="I276" s="9"/>
      <c r="J276" s="9"/>
      <c r="L276" s="27"/>
      <c r="M276" s="65"/>
      <c r="O276" s="13"/>
    </row>
    <row r="277" spans="3:15">
      <c r="C277" s="67"/>
      <c r="D277" s="62"/>
      <c r="E277" s="63"/>
      <c r="F277" s="62"/>
      <c r="H277" s="9"/>
      <c r="I277" s="9"/>
      <c r="J277" s="9"/>
      <c r="L277" s="27"/>
      <c r="M277" s="65"/>
      <c r="O277" s="13"/>
    </row>
    <row r="278" spans="3:15">
      <c r="C278" s="67"/>
      <c r="D278" s="62"/>
      <c r="E278" s="63"/>
      <c r="F278" s="62"/>
      <c r="H278" s="9"/>
      <c r="I278" s="9"/>
      <c r="J278" s="9"/>
      <c r="L278" s="27"/>
      <c r="M278" s="65"/>
      <c r="O278" s="13"/>
    </row>
    <row r="279" spans="3:15">
      <c r="C279" s="67"/>
      <c r="D279" s="62"/>
      <c r="E279" s="62"/>
      <c r="F279" s="62"/>
      <c r="H279" s="9"/>
      <c r="I279" s="9"/>
      <c r="J279" s="9"/>
      <c r="L279" s="27"/>
      <c r="M279" s="65"/>
      <c r="O279" s="13"/>
    </row>
    <row r="280" spans="3:15">
      <c r="C280" s="67"/>
      <c r="D280" s="62"/>
      <c r="E280" s="62"/>
      <c r="F280" s="62"/>
      <c r="H280" s="9"/>
      <c r="I280" s="9"/>
      <c r="J280" s="9"/>
      <c r="L280" s="27"/>
      <c r="M280" s="65"/>
      <c r="O280" s="13"/>
    </row>
    <row r="281" spans="3:15">
      <c r="C281" s="67"/>
      <c r="D281" s="62"/>
      <c r="E281" s="62"/>
      <c r="F281" s="62"/>
      <c r="H281" s="9"/>
      <c r="I281" s="9"/>
      <c r="J281" s="9"/>
      <c r="L281" s="27"/>
      <c r="M281" s="65"/>
      <c r="O281" s="13"/>
    </row>
    <row r="282" spans="3:15">
      <c r="C282" s="67"/>
      <c r="D282" s="62"/>
      <c r="E282" s="62"/>
      <c r="F282" s="62"/>
      <c r="H282" s="9"/>
      <c r="I282" s="9"/>
      <c r="J282" s="9"/>
      <c r="L282" s="27"/>
      <c r="M282" s="65"/>
      <c r="O282" s="13"/>
    </row>
    <row r="283" spans="3:15">
      <c r="C283" s="67"/>
      <c r="D283" s="62"/>
      <c r="E283" s="62"/>
      <c r="F283" s="62"/>
      <c r="H283" s="9"/>
      <c r="I283" s="9"/>
      <c r="J283" s="9"/>
      <c r="L283" s="27"/>
      <c r="M283" s="65"/>
      <c r="O283" s="13"/>
    </row>
    <row r="284" spans="3:15">
      <c r="C284" s="67"/>
      <c r="D284" s="62"/>
      <c r="E284" s="62"/>
      <c r="F284" s="62"/>
      <c r="H284" s="9"/>
      <c r="I284" s="9"/>
      <c r="J284" s="9"/>
      <c r="L284" s="27"/>
      <c r="M284" s="65"/>
      <c r="O284" s="13"/>
    </row>
    <row r="285" spans="3:15">
      <c r="C285" s="67"/>
      <c r="D285" s="62"/>
      <c r="E285" s="63"/>
      <c r="F285" s="62"/>
      <c r="H285" s="9"/>
      <c r="I285" s="9"/>
      <c r="J285" s="9"/>
      <c r="L285" s="27"/>
      <c r="M285" s="65"/>
      <c r="O285" s="13"/>
    </row>
    <row r="286" spans="3:15">
      <c r="C286" s="67"/>
      <c r="D286" s="62"/>
      <c r="E286" s="62"/>
      <c r="F286" s="62"/>
      <c r="H286" s="9"/>
      <c r="I286" s="9"/>
      <c r="J286" s="9"/>
      <c r="L286" s="27"/>
      <c r="M286" s="65"/>
      <c r="O286" s="13"/>
    </row>
    <row r="287" spans="3:15">
      <c r="C287" s="67"/>
      <c r="D287" s="62"/>
      <c r="E287" s="63"/>
      <c r="F287" s="62"/>
      <c r="H287" s="9"/>
      <c r="I287" s="9"/>
      <c r="J287" s="9"/>
      <c r="L287" s="27"/>
      <c r="M287" s="65"/>
      <c r="O287" s="13"/>
    </row>
    <row r="288" spans="3:15">
      <c r="C288" s="67"/>
      <c r="D288" s="62"/>
      <c r="E288" s="62"/>
      <c r="F288" s="62"/>
      <c r="H288" s="9"/>
      <c r="I288" s="9"/>
      <c r="J288" s="9"/>
      <c r="L288" s="27"/>
      <c r="M288" s="65"/>
      <c r="O288" s="13"/>
    </row>
    <row r="289" spans="3:15">
      <c r="C289" s="67"/>
      <c r="D289" s="62"/>
      <c r="E289" s="62"/>
      <c r="F289" s="62"/>
      <c r="H289" s="9"/>
      <c r="I289" s="9"/>
      <c r="J289" s="9"/>
      <c r="L289" s="27"/>
      <c r="M289" s="65"/>
      <c r="O289" s="13"/>
    </row>
    <row r="290" spans="3:15">
      <c r="C290" s="67"/>
      <c r="D290" s="62"/>
      <c r="E290" s="63"/>
      <c r="F290" s="62"/>
      <c r="H290" s="9"/>
      <c r="I290" s="9"/>
      <c r="J290" s="9"/>
      <c r="L290" s="27"/>
      <c r="M290" s="65"/>
      <c r="O290" s="13"/>
    </row>
    <row r="291" spans="3:15">
      <c r="C291" s="67"/>
      <c r="D291" s="62"/>
      <c r="E291" s="63"/>
      <c r="F291" s="62"/>
      <c r="H291" s="9"/>
      <c r="I291" s="9"/>
      <c r="J291" s="9"/>
      <c r="L291" s="27"/>
      <c r="M291" s="65"/>
      <c r="O291" s="13"/>
    </row>
    <row r="292" spans="3:15">
      <c r="C292" s="67"/>
      <c r="D292" s="62"/>
      <c r="E292" s="62"/>
      <c r="F292" s="62"/>
      <c r="H292" s="9"/>
      <c r="I292" s="9"/>
      <c r="J292" s="9"/>
      <c r="L292" s="27"/>
      <c r="M292" s="65"/>
      <c r="O292" s="13"/>
    </row>
    <row r="293" spans="3:15">
      <c r="C293" s="67"/>
      <c r="D293" s="62"/>
      <c r="E293" s="63"/>
      <c r="F293" s="62"/>
      <c r="H293" s="9"/>
      <c r="I293" s="9"/>
      <c r="J293" s="9"/>
      <c r="L293" s="27"/>
      <c r="M293" s="65"/>
      <c r="O293" s="13"/>
    </row>
    <row r="294" spans="3:15">
      <c r="C294" s="67"/>
      <c r="D294" s="62"/>
      <c r="E294" s="62"/>
      <c r="F294" s="62"/>
      <c r="H294" s="9"/>
      <c r="I294" s="9"/>
      <c r="J294" s="9"/>
      <c r="L294" s="27"/>
      <c r="M294" s="65"/>
      <c r="O294" s="13"/>
    </row>
    <row r="295" spans="3:15">
      <c r="C295" s="67"/>
      <c r="D295" s="62"/>
      <c r="E295" s="63"/>
      <c r="F295" s="62"/>
      <c r="H295" s="9"/>
      <c r="I295" s="9"/>
      <c r="J295" s="9"/>
      <c r="L295" s="27"/>
      <c r="M295" s="65"/>
      <c r="O295" s="13"/>
    </row>
    <row r="296" spans="3:15">
      <c r="C296" s="67"/>
      <c r="D296" s="62"/>
      <c r="E296" s="63"/>
      <c r="F296" s="62"/>
      <c r="H296" s="9"/>
      <c r="I296" s="9"/>
      <c r="J296" s="9"/>
      <c r="L296" s="27"/>
      <c r="M296" s="65"/>
      <c r="O296" s="13"/>
    </row>
    <row r="297" spans="3:15">
      <c r="C297" s="67"/>
      <c r="D297" s="62"/>
      <c r="E297" s="62"/>
      <c r="F297" s="62"/>
      <c r="H297" s="9"/>
      <c r="I297" s="9"/>
      <c r="J297" s="9"/>
      <c r="L297" s="27"/>
      <c r="M297" s="65"/>
      <c r="O297" s="13"/>
    </row>
    <row r="298" spans="3:15">
      <c r="C298" s="67"/>
      <c r="D298" s="62"/>
      <c r="E298" s="63"/>
      <c r="F298" s="62"/>
      <c r="H298" s="9"/>
      <c r="I298" s="9"/>
      <c r="J298" s="9"/>
      <c r="L298" s="27"/>
      <c r="M298" s="65"/>
      <c r="O298" s="13"/>
    </row>
    <row r="299" spans="3:15">
      <c r="C299" s="67"/>
      <c r="D299" s="62"/>
      <c r="E299" s="63"/>
      <c r="F299" s="62"/>
      <c r="H299" s="9"/>
      <c r="I299" s="9"/>
      <c r="J299" s="9"/>
      <c r="L299" s="27"/>
      <c r="M299" s="65"/>
      <c r="O299" s="13"/>
    </row>
    <row r="300" spans="3:15">
      <c r="C300" s="67"/>
      <c r="D300" s="62"/>
      <c r="E300" s="62"/>
      <c r="F300" s="62"/>
      <c r="H300" s="9"/>
      <c r="I300" s="9"/>
      <c r="J300" s="9"/>
      <c r="L300" s="27"/>
      <c r="M300" s="65"/>
      <c r="O300" s="13"/>
    </row>
    <row r="301" spans="3:15">
      <c r="C301" s="67"/>
      <c r="D301" s="62"/>
      <c r="E301" s="63"/>
      <c r="F301" s="62"/>
      <c r="H301" s="9"/>
      <c r="I301" s="9"/>
      <c r="J301" s="9"/>
      <c r="L301" s="27"/>
      <c r="M301" s="65"/>
      <c r="O301" s="13"/>
    </row>
    <row r="302" spans="3:15">
      <c r="C302" s="67"/>
      <c r="D302" s="62"/>
      <c r="E302" s="62"/>
      <c r="F302" s="62"/>
      <c r="H302" s="9"/>
      <c r="I302" s="9"/>
      <c r="J302" s="9"/>
      <c r="L302" s="27"/>
      <c r="M302" s="65"/>
      <c r="O302" s="13"/>
    </row>
    <row r="303" spans="3:15">
      <c r="C303" s="67"/>
      <c r="D303" s="62"/>
      <c r="E303" s="62"/>
      <c r="F303" s="62"/>
      <c r="H303" s="9"/>
      <c r="I303" s="9"/>
      <c r="J303" s="9"/>
      <c r="L303" s="27"/>
      <c r="M303" s="65"/>
      <c r="O303" s="13"/>
    </row>
    <row r="304" spans="3:15">
      <c r="C304" s="67"/>
      <c r="D304" s="62"/>
      <c r="E304" s="62"/>
      <c r="F304" s="62"/>
      <c r="H304" s="9"/>
      <c r="I304" s="9"/>
      <c r="J304" s="9"/>
      <c r="L304" s="27"/>
      <c r="M304" s="65"/>
      <c r="O304" s="13"/>
    </row>
    <row r="305" spans="3:15">
      <c r="C305" s="67"/>
      <c r="D305" s="62"/>
      <c r="E305" s="62"/>
      <c r="F305" s="62"/>
      <c r="H305" s="9"/>
      <c r="I305" s="9"/>
      <c r="J305" s="9"/>
      <c r="L305" s="27"/>
      <c r="M305" s="65"/>
      <c r="O305" s="13"/>
    </row>
    <row r="306" spans="3:15">
      <c r="C306" s="67"/>
      <c r="D306" s="62"/>
      <c r="E306" s="62"/>
      <c r="F306" s="62"/>
      <c r="H306" s="9"/>
      <c r="I306" s="9"/>
      <c r="J306" s="9"/>
      <c r="L306" s="27"/>
      <c r="M306" s="65"/>
      <c r="O306" s="13"/>
    </row>
    <row r="307" spans="3:15">
      <c r="C307" s="67"/>
      <c r="D307" s="62"/>
      <c r="E307" s="62"/>
      <c r="F307" s="62"/>
      <c r="H307" s="9"/>
      <c r="I307" s="9"/>
      <c r="J307" s="9"/>
      <c r="L307" s="27"/>
      <c r="M307" s="65"/>
      <c r="O307" s="13"/>
    </row>
    <row r="308" spans="3:15">
      <c r="C308" s="67"/>
      <c r="D308" s="62"/>
      <c r="E308" s="63"/>
      <c r="F308" s="62"/>
      <c r="H308" s="9"/>
      <c r="I308" s="9"/>
      <c r="J308" s="9"/>
      <c r="L308" s="27"/>
      <c r="M308" s="65"/>
      <c r="O308" s="13"/>
    </row>
    <row r="309" spans="3:15">
      <c r="C309" s="67"/>
      <c r="D309" s="62"/>
      <c r="E309" s="63"/>
      <c r="F309" s="62"/>
      <c r="H309" s="9"/>
      <c r="I309" s="9"/>
      <c r="J309" s="9"/>
      <c r="L309" s="27"/>
      <c r="M309" s="65"/>
      <c r="O309" s="13"/>
    </row>
    <row r="310" spans="3:15">
      <c r="C310" s="67"/>
      <c r="D310" s="62"/>
      <c r="E310" s="63"/>
      <c r="F310" s="62"/>
      <c r="H310" s="9"/>
      <c r="I310" s="9"/>
      <c r="J310" s="9"/>
      <c r="L310" s="27"/>
      <c r="M310" s="65"/>
      <c r="O310" s="13"/>
    </row>
    <row r="311" spans="3:15">
      <c r="C311" s="67"/>
      <c r="D311" s="62"/>
      <c r="E311" s="63"/>
      <c r="F311" s="62"/>
      <c r="H311" s="9"/>
      <c r="I311" s="9"/>
      <c r="J311" s="9"/>
      <c r="L311" s="27"/>
      <c r="M311" s="65"/>
      <c r="O311" s="13"/>
    </row>
    <row r="312" spans="3:15">
      <c r="C312" s="67"/>
      <c r="D312" s="62"/>
      <c r="E312" s="62"/>
      <c r="F312" s="62"/>
      <c r="H312" s="9"/>
      <c r="I312" s="9"/>
      <c r="J312" s="9"/>
      <c r="L312" s="27"/>
      <c r="M312" s="65"/>
      <c r="O312" s="13"/>
    </row>
    <row r="313" spans="3:15">
      <c r="C313" s="67"/>
      <c r="D313" s="62"/>
      <c r="E313" s="63"/>
      <c r="F313" s="62"/>
      <c r="H313" s="9"/>
      <c r="I313" s="9"/>
      <c r="J313" s="9"/>
      <c r="L313" s="27"/>
      <c r="M313" s="65"/>
      <c r="O313" s="13"/>
    </row>
    <row r="314" spans="3:15">
      <c r="C314" s="67"/>
      <c r="D314" s="62"/>
      <c r="E314" s="63"/>
      <c r="F314" s="62"/>
      <c r="H314" s="9"/>
      <c r="I314" s="9"/>
      <c r="J314" s="9"/>
      <c r="L314" s="27"/>
      <c r="M314" s="65"/>
      <c r="O314" s="13"/>
    </row>
    <row r="315" spans="3:15">
      <c r="C315" s="67"/>
      <c r="D315" s="62"/>
      <c r="E315" s="63"/>
      <c r="F315" s="62"/>
      <c r="H315" s="9"/>
      <c r="I315" s="9"/>
      <c r="J315" s="9"/>
      <c r="L315" s="27"/>
      <c r="M315" s="65"/>
      <c r="O315" s="13"/>
    </row>
    <row r="316" spans="3:15">
      <c r="C316" s="67"/>
      <c r="D316" s="62"/>
      <c r="E316" s="63"/>
      <c r="F316" s="62"/>
      <c r="H316" s="9"/>
      <c r="I316" s="9"/>
      <c r="J316" s="9"/>
      <c r="L316" s="27"/>
      <c r="M316" s="65"/>
      <c r="O316" s="13"/>
    </row>
    <row r="317" spans="3:15">
      <c r="C317" s="67"/>
      <c r="D317" s="62"/>
      <c r="E317" s="62"/>
      <c r="F317" s="62"/>
      <c r="H317" s="9"/>
      <c r="I317" s="9"/>
      <c r="J317" s="9"/>
      <c r="L317" s="27"/>
      <c r="M317" s="65"/>
      <c r="O317" s="13"/>
    </row>
    <row r="318" spans="3:15">
      <c r="C318" s="67"/>
      <c r="D318" s="62"/>
      <c r="E318" s="62"/>
      <c r="F318" s="62"/>
      <c r="H318" s="9"/>
      <c r="I318" s="9"/>
      <c r="J318" s="9"/>
      <c r="L318" s="27"/>
      <c r="M318" s="65"/>
      <c r="O318" s="13"/>
    </row>
    <row r="319" spans="3:15">
      <c r="C319" s="67"/>
      <c r="D319" s="62"/>
      <c r="E319" s="63"/>
      <c r="F319" s="62"/>
      <c r="H319" s="9"/>
      <c r="I319" s="9"/>
      <c r="J319" s="9"/>
      <c r="L319" s="27"/>
      <c r="M319" s="65"/>
      <c r="O319" s="13"/>
    </row>
    <row r="320" spans="3:15">
      <c r="C320" s="67"/>
      <c r="D320" s="62"/>
      <c r="E320" s="62"/>
      <c r="F320" s="62"/>
      <c r="H320" s="9"/>
      <c r="I320" s="9"/>
      <c r="J320" s="9"/>
      <c r="L320" s="27"/>
      <c r="M320" s="65"/>
      <c r="O320" s="13"/>
    </row>
    <row r="321" spans="3:15">
      <c r="C321" s="67"/>
      <c r="D321" s="62"/>
      <c r="E321" s="62"/>
      <c r="F321" s="62"/>
      <c r="H321" s="9"/>
      <c r="I321" s="9"/>
      <c r="J321" s="9"/>
      <c r="L321" s="27"/>
      <c r="M321" s="65"/>
      <c r="O321" s="13"/>
    </row>
    <row r="322" spans="3:15">
      <c r="C322" s="67"/>
      <c r="D322" s="62"/>
      <c r="E322" s="62"/>
      <c r="F322" s="62"/>
      <c r="H322" s="9"/>
      <c r="I322" s="9"/>
      <c r="J322" s="9"/>
      <c r="L322" s="27"/>
      <c r="M322" s="65"/>
      <c r="O322" s="13"/>
    </row>
    <row r="323" spans="3:15">
      <c r="C323" s="67"/>
      <c r="D323" s="62"/>
      <c r="E323" s="62"/>
      <c r="F323" s="62"/>
      <c r="H323" s="9"/>
      <c r="I323" s="9"/>
      <c r="J323" s="9"/>
      <c r="L323" s="27"/>
      <c r="M323" s="65"/>
      <c r="O323" s="13"/>
    </row>
    <row r="324" spans="3:15">
      <c r="C324" s="67"/>
      <c r="D324" s="62"/>
      <c r="E324" s="62"/>
      <c r="F324" s="62"/>
      <c r="H324" s="9"/>
      <c r="I324" s="9"/>
      <c r="J324" s="9"/>
      <c r="L324" s="27"/>
      <c r="M324" s="65"/>
      <c r="O324" s="13"/>
    </row>
    <row r="325" spans="3:15">
      <c r="C325" s="67"/>
      <c r="D325" s="62"/>
      <c r="E325" s="63"/>
      <c r="F325" s="62"/>
      <c r="H325" s="9"/>
      <c r="I325" s="9"/>
      <c r="J325" s="9"/>
      <c r="L325" s="27"/>
      <c r="M325" s="65"/>
      <c r="O325" s="13"/>
    </row>
    <row r="326" spans="3:15">
      <c r="C326" s="67"/>
      <c r="D326" s="62"/>
      <c r="E326" s="63"/>
      <c r="F326" s="62"/>
      <c r="H326" s="9"/>
      <c r="I326" s="9"/>
      <c r="J326" s="9"/>
      <c r="L326" s="27"/>
      <c r="M326" s="65"/>
      <c r="O326" s="13"/>
    </row>
    <row r="327" spans="3:15">
      <c r="C327" s="67"/>
      <c r="D327" s="62"/>
      <c r="E327" s="63"/>
      <c r="F327" s="62"/>
      <c r="H327" s="9"/>
      <c r="I327" s="9"/>
      <c r="J327" s="9"/>
      <c r="L327" s="27"/>
      <c r="M327" s="65"/>
      <c r="O327" s="13"/>
    </row>
    <row r="328" spans="3:15">
      <c r="C328" s="67"/>
      <c r="D328" s="62"/>
      <c r="E328" s="62"/>
      <c r="F328" s="62"/>
      <c r="H328" s="9"/>
      <c r="I328" s="9"/>
      <c r="J328" s="9"/>
      <c r="L328" s="27"/>
      <c r="M328" s="65"/>
      <c r="O328" s="13"/>
    </row>
    <row r="329" spans="3:15">
      <c r="C329" s="67"/>
      <c r="D329" s="62"/>
      <c r="E329" s="62"/>
      <c r="F329" s="62"/>
      <c r="H329" s="9"/>
      <c r="I329" s="9"/>
      <c r="J329" s="9"/>
      <c r="L329" s="27"/>
      <c r="M329" s="65"/>
      <c r="O329" s="13"/>
    </row>
    <row r="330" spans="3:15">
      <c r="C330" s="67"/>
      <c r="D330" s="62"/>
      <c r="E330" s="63"/>
      <c r="F330" s="62"/>
      <c r="H330" s="9"/>
      <c r="I330" s="9"/>
      <c r="J330" s="9"/>
      <c r="L330" s="27"/>
      <c r="M330" s="65"/>
      <c r="O330" s="13"/>
    </row>
    <row r="331" spans="3:15">
      <c r="C331" s="67"/>
      <c r="D331" s="62"/>
      <c r="E331" s="63"/>
      <c r="F331" s="62"/>
      <c r="H331" s="9"/>
      <c r="I331" s="9"/>
      <c r="J331" s="9"/>
      <c r="L331" s="27"/>
      <c r="M331" s="65"/>
      <c r="O331" s="13"/>
    </row>
    <row r="332" spans="3:15">
      <c r="C332" s="67"/>
      <c r="D332" s="62"/>
      <c r="E332" s="63"/>
      <c r="F332" s="62"/>
      <c r="H332" s="9"/>
      <c r="I332" s="9"/>
      <c r="J332" s="9"/>
      <c r="L332" s="27"/>
      <c r="M332" s="65"/>
      <c r="O332" s="13"/>
    </row>
    <row r="333" spans="3:15">
      <c r="C333" s="67"/>
      <c r="D333" s="62"/>
      <c r="E333" s="62"/>
      <c r="F333" s="62"/>
      <c r="H333" s="9"/>
      <c r="I333" s="9"/>
      <c r="J333" s="9"/>
      <c r="L333" s="27"/>
      <c r="M333" s="65"/>
      <c r="O333" s="13"/>
    </row>
    <row r="334" spans="3:15">
      <c r="C334" s="67"/>
      <c r="D334" s="62"/>
      <c r="E334" s="63"/>
      <c r="F334" s="62"/>
      <c r="H334" s="9"/>
      <c r="I334" s="9"/>
      <c r="J334" s="9"/>
      <c r="L334" s="27"/>
      <c r="M334" s="65"/>
      <c r="O334" s="13"/>
    </row>
    <row r="335" spans="3:15">
      <c r="C335" s="67"/>
      <c r="D335" s="62"/>
      <c r="E335" s="63"/>
      <c r="F335" s="62"/>
      <c r="H335" s="9"/>
      <c r="I335" s="9"/>
      <c r="J335" s="9"/>
      <c r="L335" s="27"/>
      <c r="M335" s="65"/>
      <c r="O335" s="13"/>
    </row>
    <row r="336" spans="3:15">
      <c r="C336" s="67"/>
      <c r="D336" s="62"/>
      <c r="E336" s="62"/>
      <c r="F336" s="62"/>
      <c r="H336" s="9"/>
      <c r="I336" s="9"/>
      <c r="J336" s="9"/>
      <c r="L336" s="27"/>
      <c r="M336" s="65"/>
      <c r="O336" s="13"/>
    </row>
    <row r="337" spans="3:15">
      <c r="C337" s="67"/>
      <c r="D337" s="62"/>
      <c r="E337" s="63"/>
      <c r="F337" s="62"/>
      <c r="H337" s="9"/>
      <c r="I337" s="9"/>
      <c r="J337" s="9"/>
      <c r="L337" s="27"/>
      <c r="M337" s="65"/>
      <c r="O337" s="13"/>
    </row>
    <row r="338" spans="3:15">
      <c r="C338" s="67"/>
      <c r="D338" s="62"/>
      <c r="E338" s="63"/>
      <c r="F338" s="62"/>
      <c r="H338" s="9"/>
      <c r="I338" s="9"/>
      <c r="J338" s="9"/>
      <c r="L338" s="27"/>
      <c r="M338" s="65"/>
      <c r="O338" s="13"/>
    </row>
    <row r="339" spans="3:15">
      <c r="C339" s="67"/>
      <c r="D339" s="62"/>
      <c r="E339" s="63"/>
      <c r="F339" s="62"/>
      <c r="H339" s="9"/>
      <c r="I339" s="9"/>
      <c r="J339" s="9"/>
      <c r="L339" s="27"/>
      <c r="M339" s="65"/>
      <c r="O339" s="13"/>
    </row>
    <row r="340" spans="3:15">
      <c r="C340" s="67"/>
      <c r="D340" s="62"/>
      <c r="E340" s="63"/>
      <c r="F340" s="62"/>
      <c r="H340" s="9"/>
      <c r="I340" s="9"/>
      <c r="J340" s="9"/>
      <c r="L340" s="27"/>
      <c r="M340" s="65"/>
      <c r="O340" s="13"/>
    </row>
    <row r="341" spans="3:15">
      <c r="C341" s="67"/>
      <c r="D341" s="62"/>
      <c r="E341" s="62"/>
      <c r="F341" s="62"/>
      <c r="H341" s="9"/>
      <c r="I341" s="9"/>
      <c r="J341" s="9"/>
      <c r="L341" s="27"/>
      <c r="M341" s="65"/>
      <c r="O341" s="13"/>
    </row>
    <row r="342" spans="3:15">
      <c r="C342" s="67"/>
      <c r="D342" s="62"/>
      <c r="E342" s="62"/>
      <c r="F342" s="62"/>
      <c r="H342" s="9"/>
      <c r="I342" s="9"/>
      <c r="J342" s="9"/>
      <c r="L342" s="27"/>
      <c r="M342" s="65"/>
      <c r="O342" s="13"/>
    </row>
    <row r="343" spans="3:15">
      <c r="C343" s="67"/>
      <c r="D343" s="62"/>
      <c r="E343" s="63"/>
      <c r="F343" s="62"/>
      <c r="H343" s="9"/>
      <c r="I343" s="9"/>
      <c r="J343" s="9"/>
      <c r="L343" s="27"/>
      <c r="M343" s="65"/>
      <c r="O343" s="13"/>
    </row>
    <row r="344" spans="3:15">
      <c r="C344" s="67"/>
      <c r="D344" s="62"/>
      <c r="E344" s="62"/>
      <c r="F344" s="62"/>
      <c r="H344" s="9"/>
      <c r="I344" s="9"/>
      <c r="J344" s="9"/>
      <c r="L344" s="27"/>
      <c r="M344" s="65"/>
      <c r="O344" s="13"/>
    </row>
    <row r="345" spans="3:15">
      <c r="C345" s="67"/>
      <c r="D345" s="62"/>
      <c r="E345" s="63"/>
      <c r="F345" s="62"/>
      <c r="H345" s="9"/>
      <c r="I345" s="9"/>
      <c r="J345" s="9"/>
      <c r="L345" s="27"/>
      <c r="M345" s="65"/>
      <c r="O345" s="13"/>
    </row>
    <row r="346" spans="3:15">
      <c r="C346" s="67"/>
      <c r="D346" s="62"/>
      <c r="E346" s="63"/>
      <c r="F346" s="62"/>
      <c r="H346" s="9"/>
      <c r="I346" s="9"/>
      <c r="J346" s="9"/>
      <c r="L346" s="27"/>
      <c r="M346" s="65"/>
      <c r="O346" s="13"/>
    </row>
    <row r="347" spans="3:15">
      <c r="C347" s="67"/>
      <c r="D347" s="62"/>
      <c r="E347" s="62"/>
      <c r="F347" s="62"/>
      <c r="H347" s="9"/>
      <c r="I347" s="9"/>
      <c r="J347" s="9"/>
      <c r="L347" s="27"/>
      <c r="M347" s="65"/>
      <c r="O347" s="13"/>
    </row>
    <row r="348" spans="3:15">
      <c r="C348" s="67"/>
      <c r="D348" s="62"/>
      <c r="E348" s="62"/>
      <c r="F348" s="62"/>
      <c r="H348" s="9"/>
      <c r="I348" s="9"/>
      <c r="J348" s="9"/>
      <c r="L348" s="27"/>
      <c r="M348" s="65"/>
      <c r="O348" s="13"/>
    </row>
    <row r="349" spans="3:15">
      <c r="C349" s="67"/>
      <c r="D349" s="62"/>
      <c r="E349" s="62"/>
      <c r="F349" s="62"/>
      <c r="H349" s="9"/>
      <c r="I349" s="9"/>
      <c r="J349" s="9"/>
      <c r="L349" s="27"/>
      <c r="M349" s="65"/>
      <c r="O349" s="13"/>
    </row>
    <row r="350" spans="3:15">
      <c r="C350" s="67"/>
      <c r="D350" s="62"/>
      <c r="E350" s="62"/>
      <c r="F350" s="62"/>
      <c r="H350" s="9"/>
      <c r="I350" s="9"/>
      <c r="J350" s="9"/>
      <c r="L350" s="27"/>
      <c r="M350" s="65"/>
      <c r="O350" s="13"/>
    </row>
    <row r="351" spans="3:15">
      <c r="C351" s="67"/>
      <c r="D351" s="62"/>
      <c r="E351" s="63"/>
      <c r="F351" s="62"/>
      <c r="H351" s="9"/>
      <c r="I351" s="9"/>
      <c r="J351" s="9"/>
      <c r="L351" s="27"/>
      <c r="M351" s="65"/>
      <c r="O351" s="13"/>
    </row>
    <row r="352" spans="3:15">
      <c r="C352" s="67"/>
      <c r="D352" s="62"/>
      <c r="E352" s="63"/>
      <c r="F352" s="62"/>
      <c r="H352" s="9"/>
      <c r="I352" s="9"/>
      <c r="J352" s="9"/>
      <c r="L352" s="27"/>
      <c r="M352" s="65"/>
      <c r="O352" s="13"/>
    </row>
    <row r="353" spans="3:15">
      <c r="C353" s="67"/>
      <c r="D353" s="62"/>
      <c r="E353" s="63"/>
      <c r="F353" s="62"/>
      <c r="H353" s="9"/>
      <c r="I353" s="9"/>
      <c r="J353" s="9"/>
      <c r="L353" s="27"/>
      <c r="M353" s="65"/>
      <c r="O353" s="13"/>
    </row>
    <row r="354" spans="3:15">
      <c r="C354" s="67"/>
      <c r="D354" s="62"/>
      <c r="E354" s="62"/>
      <c r="F354" s="62"/>
      <c r="H354" s="9"/>
      <c r="I354" s="9"/>
      <c r="J354" s="9"/>
      <c r="L354" s="27"/>
      <c r="M354" s="65"/>
      <c r="O354" s="13"/>
    </row>
    <row r="355" spans="3:15">
      <c r="C355" s="67"/>
      <c r="D355" s="62"/>
      <c r="E355" s="62"/>
      <c r="F355" s="62"/>
      <c r="H355" s="9"/>
      <c r="I355" s="9"/>
      <c r="J355" s="9"/>
      <c r="L355" s="27"/>
      <c r="M355" s="65"/>
      <c r="O355" s="13"/>
    </row>
    <row r="356" spans="3:15">
      <c r="C356" s="67"/>
      <c r="D356" s="62"/>
      <c r="E356" s="62"/>
      <c r="F356" s="62"/>
      <c r="H356" s="9"/>
      <c r="I356" s="9"/>
      <c r="J356" s="9"/>
      <c r="L356" s="27"/>
      <c r="M356" s="65"/>
      <c r="O356" s="13"/>
    </row>
    <row r="357" spans="3:15">
      <c r="C357" s="67"/>
      <c r="D357" s="62"/>
      <c r="E357" s="63"/>
      <c r="F357" s="62"/>
      <c r="H357" s="9"/>
      <c r="I357" s="9"/>
      <c r="J357" s="9"/>
      <c r="L357" s="27"/>
      <c r="M357" s="65"/>
      <c r="O357" s="13"/>
    </row>
    <row r="358" spans="3:15">
      <c r="C358" s="67"/>
      <c r="D358" s="62"/>
      <c r="E358" s="63"/>
      <c r="F358" s="62"/>
      <c r="H358" s="9"/>
      <c r="I358" s="9"/>
      <c r="J358" s="9"/>
      <c r="L358" s="27"/>
      <c r="M358" s="65"/>
      <c r="O358" s="13"/>
    </row>
    <row r="359" spans="3:15">
      <c r="C359" s="67"/>
      <c r="D359" s="62"/>
      <c r="E359" s="63"/>
      <c r="F359" s="62"/>
      <c r="H359" s="9"/>
      <c r="I359" s="9"/>
      <c r="J359" s="9"/>
      <c r="L359" s="27"/>
      <c r="M359" s="65"/>
      <c r="O359" s="13"/>
    </row>
    <row r="360" spans="3:15">
      <c r="C360" s="67"/>
      <c r="D360" s="62"/>
      <c r="E360" s="63"/>
      <c r="F360" s="62"/>
      <c r="H360" s="9"/>
      <c r="I360" s="9"/>
      <c r="J360" s="9"/>
      <c r="L360" s="27"/>
      <c r="M360" s="65"/>
      <c r="O360" s="13"/>
    </row>
    <row r="361" spans="3:15">
      <c r="C361" s="67"/>
      <c r="D361" s="62"/>
      <c r="E361" s="62"/>
      <c r="F361" s="62"/>
      <c r="H361" s="9"/>
      <c r="I361" s="9"/>
      <c r="J361" s="9"/>
      <c r="L361" s="27"/>
      <c r="M361" s="65"/>
      <c r="O361" s="13"/>
    </row>
    <row r="362" spans="3:15">
      <c r="C362" s="67"/>
      <c r="D362" s="62"/>
      <c r="E362" s="63"/>
      <c r="F362" s="62"/>
      <c r="H362" s="9"/>
      <c r="I362" s="9"/>
      <c r="J362" s="9"/>
      <c r="L362" s="27"/>
      <c r="M362" s="65"/>
      <c r="O362" s="13"/>
    </row>
    <row r="363" spans="3:15">
      <c r="C363" s="67"/>
      <c r="D363" s="62"/>
      <c r="E363" s="62"/>
      <c r="F363" s="62"/>
      <c r="H363" s="9"/>
      <c r="I363" s="9"/>
      <c r="J363" s="9"/>
      <c r="L363" s="27"/>
      <c r="M363" s="65"/>
      <c r="O363" s="13"/>
    </row>
    <row r="364" spans="3:15">
      <c r="C364" s="67"/>
      <c r="D364" s="62"/>
      <c r="E364" s="63"/>
      <c r="F364" s="62"/>
      <c r="H364" s="9"/>
      <c r="I364" s="9"/>
      <c r="J364" s="9"/>
      <c r="L364" s="27"/>
      <c r="M364" s="65"/>
      <c r="O364" s="13"/>
    </row>
    <row r="365" spans="3:15">
      <c r="C365" s="67"/>
      <c r="D365" s="62"/>
      <c r="E365" s="63"/>
      <c r="F365" s="62"/>
      <c r="H365" s="9"/>
      <c r="I365" s="9"/>
      <c r="J365" s="9"/>
      <c r="L365" s="27"/>
      <c r="M365" s="65"/>
      <c r="O365" s="13"/>
    </row>
    <row r="366" spans="3:15">
      <c r="C366" s="67"/>
      <c r="D366" s="62"/>
      <c r="E366" s="62"/>
      <c r="F366" s="62"/>
      <c r="H366" s="9"/>
      <c r="I366" s="9"/>
      <c r="J366" s="9"/>
      <c r="L366" s="27"/>
      <c r="M366" s="65"/>
      <c r="O366" s="13"/>
    </row>
    <row r="367" spans="3:15">
      <c r="C367" s="67"/>
      <c r="D367" s="62"/>
      <c r="E367" s="62"/>
      <c r="F367" s="62"/>
      <c r="H367" s="9"/>
      <c r="I367" s="9"/>
      <c r="J367" s="9"/>
      <c r="L367" s="27"/>
      <c r="M367" s="65"/>
      <c r="O367" s="13"/>
    </row>
    <row r="368" spans="3:15">
      <c r="C368" s="67"/>
      <c r="D368" s="62"/>
      <c r="E368" s="62"/>
      <c r="F368" s="62"/>
      <c r="H368" s="9"/>
      <c r="I368" s="9"/>
      <c r="J368" s="9"/>
      <c r="L368" s="27"/>
      <c r="M368" s="65"/>
      <c r="O368" s="13"/>
    </row>
    <row r="369" spans="3:15">
      <c r="C369" s="67"/>
      <c r="D369" s="62"/>
      <c r="E369" s="63"/>
      <c r="F369" s="62"/>
      <c r="H369" s="9"/>
      <c r="I369" s="9"/>
      <c r="J369" s="9"/>
      <c r="L369" s="27"/>
      <c r="M369" s="65"/>
      <c r="O369" s="13"/>
    </row>
    <row r="370" spans="3:15">
      <c r="C370" s="67"/>
      <c r="D370" s="62"/>
      <c r="E370" s="63"/>
      <c r="F370" s="62"/>
      <c r="H370" s="9"/>
      <c r="I370" s="9"/>
      <c r="J370" s="9"/>
      <c r="L370" s="27"/>
      <c r="M370" s="65"/>
      <c r="O370" s="13"/>
    </row>
    <row r="371" spans="3:15">
      <c r="C371" s="67"/>
      <c r="D371" s="62"/>
      <c r="E371" s="62"/>
      <c r="F371" s="62"/>
      <c r="H371" s="9"/>
      <c r="I371" s="9"/>
      <c r="J371" s="9"/>
      <c r="L371" s="27"/>
      <c r="M371" s="65"/>
      <c r="O371" s="13"/>
    </row>
    <row r="372" spans="3:15">
      <c r="C372" s="67"/>
      <c r="D372" s="62"/>
      <c r="E372" s="62"/>
      <c r="F372" s="62"/>
      <c r="H372" s="9"/>
      <c r="I372" s="9"/>
      <c r="J372" s="9"/>
      <c r="L372" s="27"/>
      <c r="M372" s="65"/>
      <c r="O372" s="13"/>
    </row>
    <row r="373" spans="3:15">
      <c r="C373" s="67"/>
      <c r="D373" s="62"/>
      <c r="E373" s="62"/>
      <c r="F373" s="62"/>
      <c r="H373" s="9"/>
      <c r="I373" s="9"/>
      <c r="J373" s="9"/>
      <c r="L373" s="27"/>
      <c r="M373" s="65"/>
      <c r="O373" s="13"/>
    </row>
    <row r="374" spans="3:15">
      <c r="C374" s="67"/>
      <c r="D374" s="62"/>
      <c r="E374" s="62"/>
      <c r="F374" s="62"/>
      <c r="H374" s="9"/>
      <c r="I374" s="9"/>
      <c r="J374" s="9"/>
      <c r="L374" s="27"/>
      <c r="M374" s="65"/>
      <c r="O374" s="13"/>
    </row>
    <row r="375" spans="3:15">
      <c r="C375" s="67"/>
      <c r="D375" s="62"/>
      <c r="E375" s="62"/>
      <c r="F375" s="62"/>
      <c r="H375" s="9"/>
      <c r="I375" s="9"/>
      <c r="J375" s="9"/>
      <c r="L375" s="27"/>
      <c r="M375" s="65"/>
      <c r="O375" s="13"/>
    </row>
    <row r="376" spans="3:15">
      <c r="C376" s="67"/>
      <c r="D376" s="62"/>
      <c r="E376" s="62"/>
      <c r="F376" s="62"/>
      <c r="H376" s="9"/>
      <c r="I376" s="9"/>
      <c r="J376" s="9"/>
      <c r="L376" s="27"/>
      <c r="M376" s="65"/>
      <c r="O376" s="13"/>
    </row>
    <row r="377" spans="3:15">
      <c r="C377" s="67"/>
      <c r="D377" s="62"/>
      <c r="E377" s="62"/>
      <c r="F377" s="62"/>
      <c r="H377" s="9"/>
      <c r="I377" s="9"/>
      <c r="J377" s="9"/>
      <c r="L377" s="27"/>
      <c r="M377" s="65"/>
      <c r="O377" s="13"/>
    </row>
    <row r="378" spans="3:15">
      <c r="C378" s="67"/>
      <c r="D378" s="62"/>
      <c r="E378" s="62"/>
      <c r="F378" s="62"/>
      <c r="H378" s="9"/>
      <c r="I378" s="9"/>
      <c r="J378" s="9"/>
      <c r="L378" s="27"/>
      <c r="M378" s="65"/>
      <c r="O378" s="13"/>
    </row>
    <row r="379" spans="3:15">
      <c r="C379" s="67"/>
      <c r="D379" s="62"/>
      <c r="E379" s="62"/>
      <c r="F379" s="62"/>
      <c r="H379" s="9"/>
      <c r="I379" s="9"/>
      <c r="J379" s="9"/>
      <c r="L379" s="27"/>
      <c r="M379" s="65"/>
      <c r="O379" s="13"/>
    </row>
    <row r="380" spans="3:15">
      <c r="C380" s="67"/>
      <c r="D380" s="62"/>
      <c r="E380" s="62"/>
      <c r="F380" s="62"/>
      <c r="H380" s="9"/>
      <c r="I380" s="9"/>
      <c r="J380" s="9"/>
      <c r="L380" s="27"/>
      <c r="M380" s="65"/>
      <c r="O380" s="13"/>
    </row>
    <row r="381" spans="3:15">
      <c r="C381" s="67"/>
      <c r="D381" s="62"/>
      <c r="E381" s="63"/>
      <c r="F381" s="62"/>
      <c r="H381" s="9"/>
      <c r="I381" s="9"/>
      <c r="J381" s="9"/>
      <c r="L381" s="27"/>
      <c r="M381" s="65"/>
      <c r="O381" s="13"/>
    </row>
    <row r="382" spans="3:15">
      <c r="C382" s="67"/>
      <c r="D382" s="62"/>
      <c r="E382" s="63"/>
      <c r="F382" s="62"/>
      <c r="H382" s="9"/>
      <c r="I382" s="9"/>
      <c r="J382" s="9"/>
      <c r="L382" s="27"/>
      <c r="M382" s="65"/>
      <c r="O382" s="13"/>
    </row>
    <row r="383" spans="3:15">
      <c r="C383" s="67"/>
      <c r="D383" s="62"/>
      <c r="E383" s="62"/>
      <c r="F383" s="62"/>
      <c r="H383" s="9"/>
      <c r="I383" s="9"/>
      <c r="J383" s="9"/>
      <c r="L383" s="27"/>
      <c r="M383" s="65"/>
      <c r="O383" s="13"/>
    </row>
    <row r="384" spans="3:15">
      <c r="C384" s="67"/>
      <c r="D384" s="62"/>
      <c r="E384" s="63"/>
      <c r="F384" s="62"/>
      <c r="H384" s="9"/>
      <c r="I384" s="9"/>
      <c r="J384" s="9"/>
      <c r="L384" s="27"/>
      <c r="M384" s="65"/>
      <c r="O384" s="13"/>
    </row>
    <row r="385" spans="3:15">
      <c r="C385" s="67"/>
      <c r="D385" s="62"/>
      <c r="E385" s="62"/>
      <c r="F385" s="62"/>
      <c r="H385" s="9"/>
      <c r="I385" s="9"/>
      <c r="J385" s="9"/>
      <c r="L385" s="27"/>
      <c r="M385" s="65"/>
      <c r="O385" s="13"/>
    </row>
    <row r="386" spans="3:15">
      <c r="C386" s="67"/>
      <c r="D386" s="62"/>
      <c r="E386" s="62"/>
      <c r="F386" s="62"/>
      <c r="H386" s="9"/>
      <c r="I386" s="9"/>
      <c r="J386" s="9"/>
      <c r="L386" s="27"/>
      <c r="M386" s="65"/>
      <c r="O386" s="13"/>
    </row>
    <row r="387" spans="3:15">
      <c r="C387" s="67"/>
      <c r="D387" s="62"/>
      <c r="E387" s="63"/>
      <c r="F387" s="62"/>
      <c r="H387" s="9"/>
      <c r="I387" s="9"/>
      <c r="J387" s="9"/>
      <c r="L387" s="27"/>
      <c r="M387" s="65"/>
      <c r="O387" s="13"/>
    </row>
    <row r="388" spans="3:15">
      <c r="C388" s="67"/>
      <c r="D388" s="62"/>
      <c r="E388" s="63"/>
      <c r="F388" s="62"/>
      <c r="H388" s="9"/>
      <c r="I388" s="9"/>
      <c r="J388" s="9"/>
      <c r="L388" s="27"/>
      <c r="M388" s="65"/>
      <c r="O388" s="13"/>
    </row>
    <row r="389" spans="3:15">
      <c r="C389" s="67"/>
      <c r="D389" s="62"/>
      <c r="E389" s="63"/>
      <c r="F389" s="62"/>
      <c r="H389" s="9"/>
      <c r="I389" s="9"/>
      <c r="J389" s="9"/>
      <c r="L389" s="27"/>
      <c r="M389" s="65"/>
      <c r="O389" s="13"/>
    </row>
    <row r="390" spans="3:15">
      <c r="C390" s="67"/>
      <c r="D390" s="62"/>
      <c r="E390" s="63"/>
      <c r="F390" s="62"/>
      <c r="H390" s="9"/>
      <c r="I390" s="9"/>
      <c r="J390" s="9"/>
      <c r="L390" s="27"/>
      <c r="M390" s="65"/>
      <c r="O390" s="13"/>
    </row>
    <row r="391" spans="3:15">
      <c r="C391" s="67"/>
      <c r="D391" s="62"/>
      <c r="E391" s="63"/>
      <c r="F391" s="62"/>
      <c r="H391" s="9"/>
      <c r="I391" s="9"/>
      <c r="J391" s="9"/>
      <c r="L391" s="27"/>
      <c r="M391" s="65"/>
      <c r="O391" s="13"/>
    </row>
    <row r="392" spans="3:15">
      <c r="C392" s="67"/>
      <c r="D392" s="62"/>
      <c r="E392" s="63"/>
      <c r="F392" s="62"/>
      <c r="H392" s="9"/>
      <c r="I392" s="9"/>
      <c r="J392" s="9"/>
      <c r="L392" s="27"/>
      <c r="M392" s="65"/>
      <c r="O392" s="13"/>
    </row>
    <row r="393" spans="3:15">
      <c r="C393" s="67"/>
      <c r="D393" s="62"/>
      <c r="E393" s="62"/>
      <c r="F393" s="62"/>
      <c r="H393" s="9"/>
      <c r="I393" s="9"/>
      <c r="J393" s="9"/>
      <c r="L393" s="27"/>
      <c r="M393" s="65"/>
      <c r="O393" s="13"/>
    </row>
    <row r="394" spans="3:15">
      <c r="C394" s="67"/>
      <c r="D394" s="62"/>
      <c r="E394" s="63"/>
      <c r="F394" s="62"/>
      <c r="H394" s="9"/>
      <c r="I394" s="9"/>
      <c r="J394" s="9"/>
      <c r="L394" s="27"/>
      <c r="M394" s="65"/>
      <c r="O394" s="13"/>
    </row>
    <row r="395" spans="3:15">
      <c r="C395" s="67"/>
      <c r="D395" s="62"/>
      <c r="E395" s="63"/>
      <c r="F395" s="62"/>
      <c r="H395" s="9"/>
      <c r="I395" s="9"/>
      <c r="J395" s="9"/>
      <c r="L395" s="27"/>
      <c r="M395" s="65"/>
      <c r="O395" s="13"/>
    </row>
    <row r="396" spans="3:15">
      <c r="C396" s="67"/>
      <c r="D396" s="62"/>
      <c r="E396" s="62"/>
      <c r="F396" s="62"/>
      <c r="H396" s="9"/>
      <c r="I396" s="9"/>
      <c r="J396" s="9"/>
      <c r="L396" s="27"/>
      <c r="M396" s="65"/>
      <c r="O396" s="13"/>
    </row>
    <row r="397" spans="3:15">
      <c r="C397" s="67"/>
      <c r="D397" s="62"/>
      <c r="E397" s="63"/>
      <c r="F397" s="62"/>
      <c r="H397" s="9"/>
      <c r="I397" s="9"/>
      <c r="J397" s="9"/>
      <c r="L397" s="27"/>
      <c r="M397" s="65"/>
      <c r="O397" s="13"/>
    </row>
    <row r="398" spans="3:15">
      <c r="C398" s="67"/>
      <c r="D398" s="62"/>
      <c r="E398" s="62"/>
      <c r="F398" s="62"/>
      <c r="H398" s="9"/>
      <c r="I398" s="9"/>
      <c r="J398" s="9"/>
      <c r="L398" s="27"/>
      <c r="M398" s="65"/>
      <c r="O398" s="13"/>
    </row>
    <row r="399" spans="3:15">
      <c r="C399" s="67"/>
      <c r="D399" s="62"/>
      <c r="E399" s="63"/>
      <c r="F399" s="62"/>
      <c r="H399" s="9"/>
      <c r="I399" s="9"/>
      <c r="J399" s="9"/>
      <c r="L399" s="27"/>
      <c r="M399" s="65"/>
      <c r="O399" s="13"/>
    </row>
    <row r="400" spans="3:15">
      <c r="C400" s="67"/>
      <c r="D400" s="62"/>
      <c r="E400" s="62"/>
      <c r="F400" s="62"/>
      <c r="H400" s="9"/>
      <c r="I400" s="9"/>
      <c r="J400" s="9"/>
      <c r="L400" s="27"/>
      <c r="M400" s="65"/>
      <c r="O400" s="13"/>
    </row>
    <row r="401" spans="3:15">
      <c r="C401" s="67"/>
      <c r="D401" s="62"/>
      <c r="E401" s="62"/>
      <c r="F401" s="62"/>
      <c r="H401" s="9"/>
      <c r="I401" s="9"/>
      <c r="J401" s="9"/>
      <c r="L401" s="27"/>
      <c r="M401" s="65"/>
      <c r="O401" s="13"/>
    </row>
    <row r="402" spans="3:15">
      <c r="C402" s="67"/>
      <c r="D402" s="62"/>
      <c r="E402" s="63"/>
      <c r="F402" s="62"/>
      <c r="H402" s="9"/>
      <c r="I402" s="9"/>
      <c r="J402" s="9"/>
      <c r="L402" s="27"/>
      <c r="M402" s="65"/>
      <c r="O402" s="13"/>
    </row>
    <row r="403" spans="3:15">
      <c r="C403" s="67"/>
      <c r="D403" s="62"/>
      <c r="E403" s="62"/>
      <c r="F403" s="62"/>
      <c r="H403" s="9"/>
      <c r="I403" s="9"/>
      <c r="J403" s="9"/>
      <c r="L403" s="27"/>
      <c r="M403" s="65"/>
      <c r="O403" s="13"/>
    </row>
    <row r="404" spans="3:15">
      <c r="C404" s="67"/>
      <c r="D404" s="62"/>
      <c r="E404" s="62"/>
      <c r="F404" s="62"/>
      <c r="H404" s="9"/>
      <c r="I404" s="9"/>
      <c r="J404" s="9"/>
      <c r="L404" s="27"/>
      <c r="M404" s="65"/>
      <c r="O404" s="13"/>
    </row>
    <row r="405" spans="3:15">
      <c r="C405" s="67"/>
      <c r="D405" s="62"/>
      <c r="E405" s="62"/>
      <c r="F405" s="62"/>
      <c r="H405" s="9"/>
      <c r="I405" s="9"/>
      <c r="J405" s="9"/>
      <c r="L405" s="27"/>
      <c r="M405" s="65"/>
      <c r="O405" s="13"/>
    </row>
    <row r="406" spans="3:15">
      <c r="C406" s="67"/>
      <c r="D406" s="62"/>
      <c r="E406" s="63"/>
      <c r="F406" s="62"/>
      <c r="H406" s="9"/>
      <c r="I406" s="9"/>
      <c r="J406" s="9"/>
      <c r="L406" s="27"/>
      <c r="M406" s="65"/>
      <c r="O406" s="13"/>
    </row>
    <row r="407" spans="3:15">
      <c r="C407" s="67"/>
      <c r="D407" s="62"/>
      <c r="E407" s="63"/>
      <c r="F407" s="62"/>
      <c r="H407" s="9"/>
      <c r="I407" s="9"/>
      <c r="J407" s="9"/>
      <c r="L407" s="27"/>
      <c r="M407" s="65"/>
      <c r="O407" s="13"/>
    </row>
    <row r="408" spans="3:15">
      <c r="C408" s="67"/>
      <c r="D408" s="62"/>
      <c r="E408" s="63"/>
      <c r="F408" s="62"/>
      <c r="H408" s="9"/>
      <c r="I408" s="9"/>
      <c r="J408" s="9"/>
      <c r="L408" s="27"/>
      <c r="M408" s="65"/>
      <c r="O408" s="13"/>
    </row>
    <row r="409" spans="3:15">
      <c r="C409" s="67"/>
      <c r="D409" s="62"/>
      <c r="E409" s="62"/>
      <c r="F409" s="62"/>
      <c r="H409" s="9"/>
      <c r="I409" s="9"/>
      <c r="J409" s="9"/>
      <c r="L409" s="27"/>
      <c r="M409" s="65"/>
      <c r="O409" s="13"/>
    </row>
    <row r="410" spans="3:15">
      <c r="C410" s="67"/>
      <c r="D410" s="62"/>
      <c r="E410" s="62"/>
      <c r="F410" s="62"/>
      <c r="H410" s="9"/>
      <c r="I410" s="9"/>
      <c r="J410" s="9"/>
      <c r="L410" s="27"/>
      <c r="M410" s="65"/>
      <c r="O410" s="13"/>
    </row>
    <row r="411" spans="3:15">
      <c r="C411" s="67"/>
      <c r="D411" s="62"/>
      <c r="E411" s="62"/>
      <c r="F411" s="62"/>
      <c r="H411" s="9"/>
      <c r="I411" s="9"/>
      <c r="J411" s="9"/>
      <c r="L411" s="27"/>
      <c r="M411" s="65"/>
      <c r="O411" s="13"/>
    </row>
    <row r="412" spans="3:15">
      <c r="C412" s="67"/>
      <c r="D412" s="62"/>
      <c r="E412" s="62"/>
      <c r="F412" s="62"/>
      <c r="H412" s="9"/>
      <c r="I412" s="9"/>
      <c r="J412" s="9"/>
      <c r="L412" s="27"/>
      <c r="M412" s="65"/>
      <c r="O412" s="13"/>
    </row>
    <row r="413" spans="3:15">
      <c r="C413" s="67"/>
      <c r="D413" s="62"/>
      <c r="E413" s="63"/>
      <c r="F413" s="62"/>
      <c r="H413" s="9"/>
      <c r="I413" s="9"/>
      <c r="J413" s="9"/>
      <c r="L413" s="27"/>
      <c r="M413" s="65"/>
      <c r="O413" s="13"/>
    </row>
    <row r="414" spans="3:15">
      <c r="C414" s="67"/>
      <c r="D414" s="62"/>
      <c r="E414" s="63"/>
      <c r="F414" s="62"/>
      <c r="H414" s="9"/>
      <c r="I414" s="9"/>
      <c r="J414" s="9"/>
      <c r="L414" s="27"/>
      <c r="M414" s="65"/>
      <c r="O414" s="13"/>
    </row>
    <row r="415" spans="3:15">
      <c r="C415" s="67"/>
      <c r="D415" s="62"/>
      <c r="E415" s="62"/>
      <c r="F415" s="62"/>
      <c r="H415" s="9"/>
      <c r="I415" s="9"/>
      <c r="J415" s="9"/>
      <c r="L415" s="27"/>
      <c r="M415" s="65"/>
      <c r="O415" s="13"/>
    </row>
    <row r="416" spans="3:15">
      <c r="D416" s="66"/>
      <c r="H416" s="9"/>
      <c r="I416" s="9"/>
      <c r="J416" s="9"/>
      <c r="L416" s="27"/>
      <c r="M416" s="65"/>
      <c r="O416" s="13"/>
    </row>
    <row r="417" spans="4:15">
      <c r="D417" s="66"/>
      <c r="H417" s="9"/>
      <c r="I417" s="9"/>
      <c r="J417" s="9"/>
      <c r="L417" s="27"/>
      <c r="M417" s="65"/>
      <c r="O417" s="13"/>
    </row>
    <row r="418" spans="4:15">
      <c r="D418" s="66"/>
      <c r="H418" s="9"/>
      <c r="I418" s="9"/>
      <c r="J418" s="9"/>
      <c r="L418" s="27"/>
      <c r="M418" s="65"/>
      <c r="O418" s="13"/>
    </row>
    <row r="419" spans="4:15">
      <c r="D419" s="66"/>
      <c r="H419" s="9"/>
      <c r="I419" s="9"/>
      <c r="J419" s="9"/>
      <c r="L419" s="27"/>
      <c r="M419" s="65"/>
      <c r="O419" s="13"/>
    </row>
    <row r="420" spans="4:15">
      <c r="D420" s="66"/>
      <c r="H420" s="9"/>
      <c r="I420" s="9"/>
      <c r="J420" s="9"/>
      <c r="L420" s="27"/>
      <c r="M420" s="65"/>
      <c r="O420" s="13"/>
    </row>
    <row r="421" spans="4:15">
      <c r="D421" s="66"/>
      <c r="H421" s="9"/>
      <c r="I421" s="9"/>
      <c r="J421" s="9"/>
      <c r="L421" s="27"/>
      <c r="M421" s="65"/>
      <c r="O421" s="13"/>
    </row>
    <row r="422" spans="4:15">
      <c r="D422" s="66"/>
      <c r="H422" s="9"/>
      <c r="I422" s="9"/>
      <c r="J422" s="9"/>
      <c r="L422" s="27"/>
      <c r="M422" s="65"/>
      <c r="O422" s="13"/>
    </row>
    <row r="423" spans="4:15">
      <c r="D423" s="66"/>
      <c r="H423" s="9"/>
      <c r="I423" s="9"/>
      <c r="J423" s="9"/>
      <c r="L423" s="27"/>
      <c r="M423" s="65"/>
      <c r="O423" s="13"/>
    </row>
    <row r="424" spans="4:15">
      <c r="D424" s="66"/>
      <c r="H424" s="9"/>
      <c r="I424" s="9"/>
      <c r="J424" s="9"/>
      <c r="L424" s="27"/>
      <c r="M424" s="65"/>
      <c r="O424" s="13"/>
    </row>
    <row r="425" spans="4:15">
      <c r="D425" s="66"/>
      <c r="H425" s="9"/>
      <c r="I425" s="9"/>
      <c r="J425" s="9"/>
      <c r="L425" s="27"/>
      <c r="M425" s="65"/>
      <c r="O425" s="13"/>
    </row>
    <row r="426" spans="4:15">
      <c r="D426" s="66"/>
      <c r="H426" s="9"/>
      <c r="I426" s="9"/>
      <c r="J426" s="9"/>
      <c r="L426" s="27"/>
      <c r="M426" s="65"/>
      <c r="O426" s="13"/>
    </row>
    <row r="427" spans="4:15">
      <c r="D427" s="66"/>
      <c r="H427" s="9"/>
      <c r="I427" s="9"/>
      <c r="J427" s="9"/>
      <c r="L427" s="27"/>
      <c r="M427" s="65"/>
      <c r="O427" s="13"/>
    </row>
    <row r="428" spans="4:15">
      <c r="D428" s="66"/>
      <c r="H428" s="9"/>
      <c r="I428" s="9"/>
      <c r="J428" s="9"/>
      <c r="L428" s="27"/>
      <c r="M428" s="65"/>
      <c r="O428" s="13"/>
    </row>
    <row r="429" spans="4:15">
      <c r="D429" s="66"/>
      <c r="H429" s="9"/>
      <c r="I429" s="9"/>
      <c r="J429" s="9"/>
      <c r="L429" s="27"/>
      <c r="M429" s="65"/>
      <c r="O429" s="13"/>
    </row>
    <row r="430" spans="4:15">
      <c r="D430" s="66"/>
      <c r="H430" s="9"/>
      <c r="I430" s="9"/>
      <c r="J430" s="9"/>
      <c r="L430" s="27"/>
      <c r="M430" s="65"/>
      <c r="O430" s="13"/>
    </row>
    <row r="431" spans="4:15">
      <c r="D431" s="66"/>
      <c r="H431" s="9"/>
      <c r="I431" s="9"/>
      <c r="J431" s="9"/>
      <c r="L431" s="27"/>
      <c r="M431" s="65"/>
      <c r="O431" s="13"/>
    </row>
    <row r="432" spans="4:15">
      <c r="D432" s="66"/>
      <c r="H432" s="9"/>
      <c r="I432" s="9"/>
      <c r="J432" s="9"/>
      <c r="L432" s="27"/>
      <c r="M432" s="65"/>
      <c r="O432" s="13"/>
    </row>
    <row r="433" spans="4:15">
      <c r="D433" s="66"/>
      <c r="H433" s="9"/>
      <c r="I433" s="9"/>
      <c r="J433" s="9"/>
      <c r="L433" s="27"/>
      <c r="M433" s="65"/>
      <c r="O433" s="13"/>
    </row>
    <row r="434" spans="4:15">
      <c r="D434" s="66"/>
      <c r="H434" s="9"/>
      <c r="I434" s="9"/>
      <c r="J434" s="9"/>
      <c r="L434" s="27"/>
      <c r="M434" s="65"/>
      <c r="O434" s="13"/>
    </row>
    <row r="435" spans="4:15">
      <c r="D435" s="66"/>
      <c r="H435" s="9"/>
      <c r="I435" s="9"/>
      <c r="J435" s="9"/>
      <c r="L435" s="27"/>
      <c r="M435" s="65"/>
      <c r="O435" s="13"/>
    </row>
    <row r="436" spans="4:15">
      <c r="D436" s="66"/>
      <c r="H436" s="9"/>
      <c r="I436" s="9"/>
      <c r="J436" s="9"/>
      <c r="L436" s="27"/>
      <c r="M436" s="65"/>
      <c r="O436" s="13"/>
    </row>
    <row r="437" spans="4:15">
      <c r="D437" s="66"/>
      <c r="H437" s="9"/>
      <c r="I437" s="9"/>
      <c r="J437" s="9"/>
      <c r="L437" s="27"/>
      <c r="M437" s="65"/>
      <c r="O437" s="13"/>
    </row>
    <row r="438" spans="4:15">
      <c r="D438" s="66"/>
      <c r="H438" s="9"/>
      <c r="I438" s="9"/>
      <c r="J438" s="9"/>
      <c r="L438" s="27"/>
      <c r="M438" s="65"/>
      <c r="O438" s="13"/>
    </row>
    <row r="439" spans="4:15">
      <c r="D439" s="66"/>
      <c r="H439" s="9"/>
      <c r="I439" s="9"/>
      <c r="J439" s="9"/>
      <c r="L439" s="27"/>
      <c r="M439" s="65"/>
      <c r="O439" s="13"/>
    </row>
    <row r="440" spans="4:15">
      <c r="D440" s="66"/>
      <c r="H440" s="9"/>
      <c r="I440" s="9"/>
      <c r="J440" s="9"/>
      <c r="L440" s="27"/>
      <c r="M440" s="65"/>
      <c r="O440" s="13"/>
    </row>
    <row r="441" spans="4:15">
      <c r="D441" s="66"/>
      <c r="H441" s="9"/>
      <c r="I441" s="9"/>
      <c r="J441" s="9"/>
      <c r="L441" s="27"/>
      <c r="M441" s="65"/>
      <c r="O441" s="13"/>
    </row>
    <row r="442" spans="4:15">
      <c r="D442" s="66"/>
      <c r="H442" s="9"/>
      <c r="I442" s="9"/>
      <c r="J442" s="9"/>
      <c r="L442" s="27"/>
      <c r="M442" s="65"/>
      <c r="O442" s="13"/>
    </row>
    <row r="443" spans="4:15">
      <c r="D443" s="66"/>
      <c r="H443" s="9"/>
      <c r="I443" s="9"/>
      <c r="J443" s="9"/>
      <c r="L443" s="27"/>
      <c r="M443" s="65"/>
      <c r="O443" s="13"/>
    </row>
    <row r="444" spans="4:15">
      <c r="D444" s="66"/>
      <c r="H444" s="9"/>
      <c r="I444" s="9"/>
      <c r="J444" s="9"/>
      <c r="L444" s="27"/>
      <c r="M444" s="65"/>
      <c r="O444" s="13"/>
    </row>
    <row r="445" spans="4:15">
      <c r="D445" s="66"/>
      <c r="H445" s="9"/>
      <c r="I445" s="9"/>
      <c r="J445" s="9"/>
      <c r="L445" s="27"/>
      <c r="M445" s="65"/>
      <c r="O445" s="13"/>
    </row>
  </sheetData>
  <mergeCells count="1">
    <mergeCell ref="N105:R105"/>
  </mergeCells>
  <phoneticPr fontId="2" type="noConversion"/>
  <conditionalFormatting sqref="J14:J43">
    <cfRule type="cellIs" dxfId="166" priority="1" stopIfTrue="1" operator="greaterThan">
      <formula>0.5</formula>
    </cfRule>
    <cfRule type="cellIs" dxfId="165" priority="2" stopIfTrue="1" operator="lessThan">
      <formula>0.1</formula>
    </cfRule>
  </conditionalFormatting>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topLeftCell="A28" workbookViewId="0">
      <selection activeCell="B33" sqref="B33"/>
    </sheetView>
  </sheetViews>
  <sheetFormatPr defaultRowHeight="12.75"/>
  <cols>
    <col min="2" max="2" width="22.42578125" bestFit="1" customWidth="1"/>
    <col min="5" max="5" width="14.42578125" bestFit="1" customWidth="1"/>
    <col min="7" max="7" width="16.7109375" customWidth="1"/>
    <col min="10" max="10" width="10.7109375" bestFit="1" customWidth="1"/>
    <col min="14" max="14" width="10" bestFit="1" customWidth="1"/>
  </cols>
  <sheetData>
    <row r="1" spans="1:17" ht="13.5" thickBot="1">
      <c r="A1" s="130">
        <v>18</v>
      </c>
      <c r="B1" s="56" t="s">
        <v>533</v>
      </c>
      <c r="J1" s="9"/>
      <c r="K1" s="9"/>
      <c r="L1" s="9"/>
      <c r="M1" s="9"/>
      <c r="N1" s="9"/>
      <c r="O1" s="21"/>
      <c r="Q1" s="21"/>
    </row>
    <row r="2" spans="1:17">
      <c r="A2" s="146"/>
      <c r="B2" s="131" t="s">
        <v>317</v>
      </c>
      <c r="C2" s="132" t="s">
        <v>318</v>
      </c>
      <c r="D2" s="132" t="s">
        <v>278</v>
      </c>
      <c r="E2" s="132" t="s">
        <v>319</v>
      </c>
      <c r="F2" s="132" t="s">
        <v>565</v>
      </c>
      <c r="G2" s="133" t="s">
        <v>564</v>
      </c>
      <c r="H2" s="132" t="s">
        <v>320</v>
      </c>
      <c r="I2" s="132" t="s">
        <v>321</v>
      </c>
      <c r="J2" s="133" t="s">
        <v>322</v>
      </c>
      <c r="K2" s="249" t="s">
        <v>292</v>
      </c>
      <c r="L2" s="249"/>
      <c r="M2" s="221" t="s">
        <v>346</v>
      </c>
      <c r="N2" s="134" t="s">
        <v>595</v>
      </c>
      <c r="O2" s="21"/>
    </row>
    <row r="3" spans="1:17" ht="21.75" customHeight="1">
      <c r="A3" s="146"/>
      <c r="B3" s="12" t="s">
        <v>368</v>
      </c>
      <c r="C3" s="1">
        <v>200</v>
      </c>
      <c r="D3" s="1">
        <v>45.05</v>
      </c>
      <c r="E3" s="129">
        <v>40093</v>
      </c>
      <c r="F3" s="1">
        <v>46</v>
      </c>
      <c r="G3" s="144">
        <v>40123</v>
      </c>
      <c r="H3" s="64">
        <f t="shared" ref="H3:H43" si="0">LN(F3/D3)/((G3-E3)/365)</f>
        <v>0.25389901795610192</v>
      </c>
      <c r="I3" s="64">
        <f t="shared" ref="I3:I43" si="1">F3/D3-1</f>
        <v>2.1087680355160954E-2</v>
      </c>
      <c r="J3" s="16">
        <f t="shared" ref="J3:J43" si="2">C3*(F3-D3)</f>
        <v>190.00000000000057</v>
      </c>
      <c r="K3" s="16"/>
      <c r="L3" s="16"/>
      <c r="M3" s="16"/>
      <c r="N3" s="135">
        <f t="shared" ref="N3:N43" si="3">F3*C3</f>
        <v>9200</v>
      </c>
      <c r="O3" s="21"/>
    </row>
    <row r="4" spans="1:17">
      <c r="A4" s="146"/>
      <c r="B4" s="12" t="s">
        <v>498</v>
      </c>
      <c r="C4" s="1">
        <v>15</v>
      </c>
      <c r="D4" s="1">
        <v>92.52</v>
      </c>
      <c r="E4" s="129">
        <v>40023</v>
      </c>
      <c r="F4" s="1">
        <v>99.25</v>
      </c>
      <c r="G4" s="144">
        <v>40029</v>
      </c>
      <c r="H4" s="64">
        <f t="shared" si="0"/>
        <v>4.2715391674137306</v>
      </c>
      <c r="I4" s="64">
        <f t="shared" si="1"/>
        <v>7.2741028966709864E-2</v>
      </c>
      <c r="J4" s="16">
        <f t="shared" si="2"/>
        <v>100.95000000000006</v>
      </c>
      <c r="K4" s="16"/>
      <c r="L4" s="16"/>
      <c r="M4" s="16"/>
      <c r="N4" s="135">
        <f t="shared" si="3"/>
        <v>1488.75</v>
      </c>
      <c r="O4" s="21"/>
    </row>
    <row r="5" spans="1:17">
      <c r="A5" s="146"/>
      <c r="B5" s="12" t="s">
        <v>498</v>
      </c>
      <c r="C5" s="1">
        <v>50</v>
      </c>
      <c r="D5" s="1">
        <v>96.9</v>
      </c>
      <c r="E5" s="129">
        <v>40058</v>
      </c>
      <c r="F5" s="1">
        <v>103</v>
      </c>
      <c r="G5" s="144">
        <v>40065</v>
      </c>
      <c r="H5" s="64">
        <f t="shared" si="0"/>
        <v>3.183293758073436</v>
      </c>
      <c r="I5" s="64">
        <f t="shared" si="1"/>
        <v>6.2951496388028882E-2</v>
      </c>
      <c r="J5" s="16">
        <f t="shared" si="2"/>
        <v>304.99999999999972</v>
      </c>
      <c r="K5" s="16"/>
      <c r="L5" s="16"/>
      <c r="M5" s="16"/>
      <c r="N5" s="135">
        <f t="shared" si="3"/>
        <v>5150</v>
      </c>
      <c r="O5" s="21"/>
    </row>
    <row r="6" spans="1:17">
      <c r="A6" s="146">
        <v>7</v>
      </c>
      <c r="B6" s="12" t="s">
        <v>696</v>
      </c>
      <c r="C6" s="1">
        <v>20</v>
      </c>
      <c r="D6" s="1">
        <v>159.18</v>
      </c>
      <c r="E6" s="129">
        <v>40042</v>
      </c>
      <c r="F6" s="1">
        <v>167.02</v>
      </c>
      <c r="G6" s="144">
        <v>40064</v>
      </c>
      <c r="H6" s="64">
        <f t="shared" si="0"/>
        <v>0.79765653849062446</v>
      </c>
      <c r="I6" s="64">
        <f t="shared" si="1"/>
        <v>4.9252418645558516E-2</v>
      </c>
      <c r="J6" s="16">
        <f t="shared" si="2"/>
        <v>156.80000000000007</v>
      </c>
      <c r="K6" s="16"/>
      <c r="L6" s="16"/>
      <c r="M6" s="16"/>
      <c r="N6" s="135">
        <f>F6*C6</f>
        <v>3340.4</v>
      </c>
      <c r="O6" s="21"/>
    </row>
    <row r="7" spans="1:17">
      <c r="A7" s="21"/>
      <c r="B7" s="12" t="s">
        <v>702</v>
      </c>
      <c r="C7" s="1">
        <v>60</v>
      </c>
      <c r="D7" s="1">
        <v>74</v>
      </c>
      <c r="E7" s="129">
        <v>40053</v>
      </c>
      <c r="F7" s="1">
        <v>78.22</v>
      </c>
      <c r="G7" s="144">
        <v>40064</v>
      </c>
      <c r="H7" s="64">
        <f t="shared" si="0"/>
        <v>1.8402727986333973</v>
      </c>
      <c r="I7" s="64">
        <f t="shared" si="1"/>
        <v>5.7027027027027E-2</v>
      </c>
      <c r="J7" s="16">
        <f t="shared" si="2"/>
        <v>253.19999999999993</v>
      </c>
      <c r="K7" s="16"/>
      <c r="L7" s="16"/>
      <c r="M7" s="16"/>
      <c r="N7" s="135">
        <f t="shared" si="3"/>
        <v>4693.2</v>
      </c>
      <c r="O7" s="21"/>
    </row>
    <row r="8" spans="1:17">
      <c r="B8" s="12" t="s">
        <v>703</v>
      </c>
      <c r="C8" s="1">
        <v>1000</v>
      </c>
      <c r="D8" s="1">
        <v>5.4</v>
      </c>
      <c r="E8" s="129">
        <v>40043</v>
      </c>
      <c r="F8" s="1">
        <v>6.3</v>
      </c>
      <c r="G8" s="144">
        <v>40056</v>
      </c>
      <c r="H8" s="64">
        <f t="shared" si="0"/>
        <v>4.3280767797653255</v>
      </c>
      <c r="I8" s="64">
        <f t="shared" si="1"/>
        <v>0.16666666666666652</v>
      </c>
      <c r="J8" s="16">
        <f t="shared" si="2"/>
        <v>899.99999999999943</v>
      </c>
      <c r="K8" s="16"/>
      <c r="L8" s="16"/>
      <c r="M8" s="16"/>
      <c r="N8" s="135">
        <f t="shared" si="3"/>
        <v>6300</v>
      </c>
      <c r="O8" s="21"/>
    </row>
    <row r="9" spans="1:17">
      <c r="B9" s="12" t="s">
        <v>698</v>
      </c>
      <c r="C9" s="1">
        <v>200</v>
      </c>
      <c r="D9" s="1">
        <v>31</v>
      </c>
      <c r="E9" s="129">
        <v>40039</v>
      </c>
      <c r="F9" s="1">
        <v>33</v>
      </c>
      <c r="G9" s="144">
        <v>40065</v>
      </c>
      <c r="H9" s="64">
        <f t="shared" si="0"/>
        <v>0.87768962685334173</v>
      </c>
      <c r="I9" s="64">
        <f t="shared" si="1"/>
        <v>6.4516129032258007E-2</v>
      </c>
      <c r="J9" s="16">
        <f t="shared" si="2"/>
        <v>400</v>
      </c>
      <c r="K9" s="16"/>
      <c r="L9" s="16"/>
      <c r="M9" s="16"/>
      <c r="N9" s="135">
        <f t="shared" si="3"/>
        <v>6600</v>
      </c>
      <c r="O9" s="21"/>
    </row>
    <row r="10" spans="1:17">
      <c r="B10" s="12" t="s">
        <v>37</v>
      </c>
      <c r="C10" s="1">
        <v>200</v>
      </c>
      <c r="D10" s="1">
        <v>51.9</v>
      </c>
      <c r="E10" s="129">
        <v>40106</v>
      </c>
      <c r="F10" s="1">
        <v>53.5</v>
      </c>
      <c r="G10" s="144">
        <v>40134</v>
      </c>
      <c r="H10" s="64">
        <f t="shared" si="0"/>
        <v>0.39580161648189488</v>
      </c>
      <c r="I10" s="64">
        <f t="shared" si="1"/>
        <v>3.0828516377649384E-2</v>
      </c>
      <c r="J10" s="16">
        <f t="shared" si="2"/>
        <v>320.00000000000028</v>
      </c>
      <c r="K10" s="16"/>
      <c r="L10" s="16"/>
      <c r="M10" s="16"/>
      <c r="N10" s="135">
        <f t="shared" si="3"/>
        <v>10700</v>
      </c>
      <c r="O10" s="234"/>
    </row>
    <row r="11" spans="1:17">
      <c r="B11" s="15" t="s">
        <v>159</v>
      </c>
      <c r="C11" s="52">
        <v>900</v>
      </c>
      <c r="D11" s="52">
        <v>4.95</v>
      </c>
      <c r="E11" s="147">
        <v>40088</v>
      </c>
      <c r="F11" s="52">
        <v>5.39</v>
      </c>
      <c r="G11" s="144">
        <v>40136</v>
      </c>
      <c r="H11" s="64">
        <f t="shared" si="0"/>
        <v>0.64755416758774942</v>
      </c>
      <c r="I11" s="64">
        <f t="shared" si="1"/>
        <v>8.8888888888888795E-2</v>
      </c>
      <c r="J11" s="16">
        <f t="shared" si="2"/>
        <v>395.99999999999955</v>
      </c>
      <c r="K11" s="16"/>
      <c r="L11" s="16"/>
      <c r="M11" s="16"/>
      <c r="N11" s="135">
        <f t="shared" si="3"/>
        <v>4851</v>
      </c>
      <c r="O11" s="9"/>
    </row>
    <row r="12" spans="1:17">
      <c r="B12" s="15" t="s">
        <v>161</v>
      </c>
      <c r="C12" s="52">
        <v>300</v>
      </c>
      <c r="D12" s="52">
        <v>15.46</v>
      </c>
      <c r="E12" s="147">
        <v>40115</v>
      </c>
      <c r="F12" s="52">
        <v>21</v>
      </c>
      <c r="G12" s="144">
        <v>40184</v>
      </c>
      <c r="H12" s="64">
        <f t="shared" si="0"/>
        <v>1.6201048408103429</v>
      </c>
      <c r="I12" s="64">
        <f t="shared" si="1"/>
        <v>0.35834411384217324</v>
      </c>
      <c r="J12" s="16">
        <f t="shared" si="2"/>
        <v>1661.9999999999998</v>
      </c>
      <c r="K12" s="16"/>
      <c r="L12" s="16"/>
      <c r="M12" s="16"/>
      <c r="N12" s="135">
        <f t="shared" si="3"/>
        <v>6300</v>
      </c>
      <c r="O12" s="9"/>
    </row>
    <row r="13" spans="1:17">
      <c r="B13" s="15" t="s">
        <v>156</v>
      </c>
      <c r="C13" s="52">
        <v>900</v>
      </c>
      <c r="D13" s="52">
        <v>10.51</v>
      </c>
      <c r="E13" s="147">
        <v>40087</v>
      </c>
      <c r="F13" s="52">
        <v>20</v>
      </c>
      <c r="G13" s="144">
        <v>40184</v>
      </c>
      <c r="H13" s="64">
        <f t="shared" si="0"/>
        <v>2.4210603851832255</v>
      </c>
      <c r="I13" s="64">
        <f t="shared" si="1"/>
        <v>0.90294957183634628</v>
      </c>
      <c r="J13" s="16">
        <f t="shared" si="2"/>
        <v>8541</v>
      </c>
      <c r="K13" s="16"/>
      <c r="L13" s="16"/>
      <c r="M13" s="16"/>
      <c r="N13" s="135">
        <f t="shared" si="3"/>
        <v>18000</v>
      </c>
      <c r="O13" s="9"/>
    </row>
    <row r="14" spans="1:17">
      <c r="B14" s="15" t="s">
        <v>703</v>
      </c>
      <c r="C14" s="52">
        <v>588</v>
      </c>
      <c r="D14" s="52">
        <v>6.32</v>
      </c>
      <c r="E14" s="147">
        <v>40077</v>
      </c>
      <c r="F14" s="52">
        <v>4.57</v>
      </c>
      <c r="G14" s="144">
        <v>40178</v>
      </c>
      <c r="H14" s="64">
        <f t="shared" si="0"/>
        <v>-1.1716355563090917</v>
      </c>
      <c r="I14" s="64">
        <f t="shared" si="1"/>
        <v>-0.27689873417721522</v>
      </c>
      <c r="J14" s="16">
        <f t="shared" si="2"/>
        <v>-1029</v>
      </c>
      <c r="K14" s="16"/>
      <c r="L14" s="16"/>
      <c r="M14" s="16"/>
      <c r="N14" s="135">
        <f t="shared" si="3"/>
        <v>2687.1600000000003</v>
      </c>
      <c r="O14" s="9"/>
    </row>
    <row r="15" spans="1:17">
      <c r="B15" s="15" t="s">
        <v>37</v>
      </c>
      <c r="C15" s="52">
        <v>100</v>
      </c>
      <c r="D15" s="52">
        <v>51.9</v>
      </c>
      <c r="E15" s="147">
        <v>40106</v>
      </c>
      <c r="F15" s="52">
        <v>54.11</v>
      </c>
      <c r="G15" s="235">
        <v>40242</v>
      </c>
      <c r="H15" s="64">
        <f t="shared" si="0"/>
        <v>0.11191603559722337</v>
      </c>
      <c r="I15" s="64">
        <f t="shared" si="1"/>
        <v>4.258188824662823E-2</v>
      </c>
      <c r="J15" s="16">
        <f t="shared" si="2"/>
        <v>221.00000000000009</v>
      </c>
      <c r="K15" s="16"/>
      <c r="L15" s="16"/>
      <c r="M15" s="16"/>
      <c r="N15" s="135">
        <f t="shared" si="3"/>
        <v>5411</v>
      </c>
      <c r="O15" s="9"/>
    </row>
    <row r="16" spans="1:17">
      <c r="B16" s="15" t="s">
        <v>704</v>
      </c>
      <c r="C16" s="52">
        <v>600</v>
      </c>
      <c r="D16" s="52">
        <v>16.02</v>
      </c>
      <c r="E16" s="147">
        <v>40087</v>
      </c>
      <c r="F16" s="52">
        <v>18.36</v>
      </c>
      <c r="G16" s="144">
        <v>40128</v>
      </c>
      <c r="H16" s="64">
        <f t="shared" si="0"/>
        <v>1.2137268755250703</v>
      </c>
      <c r="I16" s="64">
        <f t="shared" si="1"/>
        <v>0.14606741573033699</v>
      </c>
      <c r="J16" s="16">
        <f t="shared" si="2"/>
        <v>1404</v>
      </c>
      <c r="K16" s="16"/>
      <c r="L16" s="16"/>
      <c r="M16" s="16"/>
      <c r="N16" s="135">
        <f t="shared" si="3"/>
        <v>11016</v>
      </c>
      <c r="O16" s="9"/>
    </row>
    <row r="17" spans="1:15">
      <c r="B17" s="15" t="s">
        <v>237</v>
      </c>
      <c r="C17" s="52">
        <v>300</v>
      </c>
      <c r="D17" s="52">
        <v>16.600000000000001</v>
      </c>
      <c r="E17" s="147">
        <v>40177</v>
      </c>
      <c r="F17" s="52">
        <v>20</v>
      </c>
      <c r="G17" s="239">
        <v>40254</v>
      </c>
      <c r="H17" s="64">
        <f t="shared" si="0"/>
        <v>0.88325059792071525</v>
      </c>
      <c r="I17" s="64">
        <f t="shared" si="1"/>
        <v>0.20481927710843362</v>
      </c>
      <c r="J17" s="16">
        <f t="shared" si="2"/>
        <v>1019.9999999999995</v>
      </c>
      <c r="K17" s="16"/>
      <c r="L17" s="16"/>
      <c r="M17" s="16"/>
      <c r="N17" s="135">
        <f t="shared" si="3"/>
        <v>6000</v>
      </c>
      <c r="O17" s="9"/>
    </row>
    <row r="18" spans="1:15">
      <c r="B18" s="15" t="s">
        <v>518</v>
      </c>
      <c r="C18" s="52">
        <v>900</v>
      </c>
      <c r="D18" s="52">
        <v>8.52</v>
      </c>
      <c r="E18" s="147">
        <v>40093</v>
      </c>
      <c r="F18" s="52">
        <v>10</v>
      </c>
      <c r="G18" s="239">
        <v>40260</v>
      </c>
      <c r="H18" s="64">
        <f t="shared" si="0"/>
        <v>0.35006942835796284</v>
      </c>
      <c r="I18" s="64">
        <f t="shared" si="1"/>
        <v>0.17370892018779349</v>
      </c>
      <c r="J18" s="16">
        <f t="shared" si="2"/>
        <v>1332.0000000000005</v>
      </c>
      <c r="K18" s="16"/>
      <c r="L18" s="16"/>
      <c r="M18" s="16"/>
      <c r="N18" s="135">
        <f t="shared" si="3"/>
        <v>9000</v>
      </c>
      <c r="O18" s="9"/>
    </row>
    <row r="19" spans="1:15">
      <c r="A19" s="130">
        <v>12</v>
      </c>
      <c r="B19" s="15" t="s">
        <v>309</v>
      </c>
      <c r="C19" s="52">
        <v>25</v>
      </c>
      <c r="D19" s="52">
        <v>188.19</v>
      </c>
      <c r="E19" s="147">
        <v>40092</v>
      </c>
      <c r="F19" s="52">
        <v>225.66</v>
      </c>
      <c r="G19" s="239">
        <v>40260</v>
      </c>
      <c r="H19" s="64">
        <f t="shared" si="0"/>
        <v>0.39449841125441376</v>
      </c>
      <c r="I19" s="64">
        <f t="shared" si="1"/>
        <v>0.19910728519049892</v>
      </c>
      <c r="J19" s="16">
        <f t="shared" si="2"/>
        <v>936.75</v>
      </c>
      <c r="K19" s="16"/>
      <c r="L19" s="16"/>
      <c r="M19" s="16"/>
      <c r="N19" s="135">
        <f t="shared" si="3"/>
        <v>5641.5</v>
      </c>
      <c r="O19" s="9"/>
    </row>
    <row r="20" spans="1:15">
      <c r="A20" s="130">
        <v>43</v>
      </c>
      <c r="B20" s="12" t="s">
        <v>305</v>
      </c>
      <c r="C20" s="1">
        <v>200</v>
      </c>
      <c r="D20" s="1">
        <v>26</v>
      </c>
      <c r="E20" s="129">
        <v>40199</v>
      </c>
      <c r="F20" s="1">
        <v>33.090000000000003</v>
      </c>
      <c r="G20" s="239">
        <v>40254</v>
      </c>
      <c r="H20" s="64">
        <f t="shared" si="0"/>
        <v>1.6002567841435305</v>
      </c>
      <c r="I20" s="64">
        <f t="shared" si="1"/>
        <v>0.27269230769230779</v>
      </c>
      <c r="J20" s="16">
        <f t="shared" si="2"/>
        <v>1418.0000000000007</v>
      </c>
      <c r="K20" s="16"/>
      <c r="L20" s="16"/>
      <c r="M20" s="16"/>
      <c r="N20" s="135">
        <f t="shared" si="3"/>
        <v>6618.0000000000009</v>
      </c>
      <c r="O20" s="9"/>
    </row>
    <row r="21" spans="1:15">
      <c r="B21" s="12" t="s">
        <v>305</v>
      </c>
      <c r="C21" s="1">
        <v>200</v>
      </c>
      <c r="D21" s="1">
        <v>26</v>
      </c>
      <c r="E21" s="129">
        <v>40199</v>
      </c>
      <c r="F21" s="1">
        <v>33.1</v>
      </c>
      <c r="G21" s="235">
        <v>40246</v>
      </c>
      <c r="H21" s="64">
        <f t="shared" si="0"/>
        <v>1.8749874828076676</v>
      </c>
      <c r="I21" s="64">
        <f t="shared" si="1"/>
        <v>0.27307692307692322</v>
      </c>
      <c r="J21" s="16">
        <f t="shared" si="2"/>
        <v>1420.0000000000002</v>
      </c>
      <c r="K21" s="16"/>
      <c r="L21" s="16"/>
      <c r="M21" s="16"/>
      <c r="N21" s="135">
        <f t="shared" si="3"/>
        <v>6620</v>
      </c>
      <c r="O21" s="9"/>
    </row>
    <row r="22" spans="1:15">
      <c r="B22" s="15" t="s">
        <v>348</v>
      </c>
      <c r="C22" s="52">
        <v>150</v>
      </c>
      <c r="D22" s="52">
        <v>42.5</v>
      </c>
      <c r="E22" s="147">
        <v>40199</v>
      </c>
      <c r="F22" s="52">
        <v>50</v>
      </c>
      <c r="G22" s="239">
        <v>40297</v>
      </c>
      <c r="H22" s="64">
        <f t="shared" si="0"/>
        <v>0.60530009455803935</v>
      </c>
      <c r="I22" s="64">
        <f t="shared" si="1"/>
        <v>0.17647058823529416</v>
      </c>
      <c r="J22" s="16">
        <f t="shared" si="2"/>
        <v>1125</v>
      </c>
      <c r="K22" s="16"/>
      <c r="L22" s="16"/>
      <c r="M22" s="16"/>
      <c r="N22" s="135">
        <f t="shared" si="3"/>
        <v>7500</v>
      </c>
      <c r="O22" s="9"/>
    </row>
    <row r="23" spans="1:15">
      <c r="B23" s="12" t="s">
        <v>518</v>
      </c>
      <c r="C23" s="1">
        <v>10.050000000000001</v>
      </c>
      <c r="D23" s="1">
        <v>8.2438000000000002</v>
      </c>
      <c r="E23" s="129">
        <v>40099</v>
      </c>
      <c r="F23" s="240">
        <v>14</v>
      </c>
      <c r="G23" s="235">
        <v>40372</v>
      </c>
      <c r="H23" s="64">
        <f t="shared" si="0"/>
        <v>0.70806781441933275</v>
      </c>
      <c r="I23" s="64">
        <f t="shared" si="1"/>
        <v>0.69824595453552973</v>
      </c>
      <c r="J23" s="16">
        <f t="shared" si="2"/>
        <v>57.849810000000005</v>
      </c>
      <c r="K23" s="16"/>
      <c r="L23" s="16"/>
      <c r="M23" s="16"/>
      <c r="N23" s="135">
        <f t="shared" si="3"/>
        <v>140.70000000000002</v>
      </c>
      <c r="O23" s="9"/>
    </row>
    <row r="24" spans="1:15">
      <c r="B24" s="12" t="s">
        <v>513</v>
      </c>
      <c r="C24" s="1">
        <v>100</v>
      </c>
      <c r="D24" s="1">
        <v>120</v>
      </c>
      <c r="E24" s="129">
        <v>40312</v>
      </c>
      <c r="F24" s="240">
        <v>140</v>
      </c>
      <c r="G24" s="235">
        <v>40382</v>
      </c>
      <c r="H24" s="64">
        <f t="shared" si="0"/>
        <v>0.80378568767070435</v>
      </c>
      <c r="I24" s="64">
        <f t="shared" si="1"/>
        <v>0.16666666666666674</v>
      </c>
      <c r="J24" s="16">
        <f t="shared" si="2"/>
        <v>2000</v>
      </c>
      <c r="K24" s="16"/>
      <c r="L24" s="16"/>
      <c r="M24" s="16"/>
      <c r="N24" s="135">
        <f t="shared" si="3"/>
        <v>14000</v>
      </c>
      <c r="O24" s="9"/>
    </row>
    <row r="25" spans="1:15">
      <c r="B25" s="12" t="s">
        <v>698</v>
      </c>
      <c r="C25" s="1">
        <v>285</v>
      </c>
      <c r="D25" s="1">
        <v>35.28</v>
      </c>
      <c r="E25" s="129">
        <v>40113</v>
      </c>
      <c r="F25" s="1">
        <v>41</v>
      </c>
      <c r="G25" s="235">
        <v>40246</v>
      </c>
      <c r="H25" s="64">
        <f t="shared" si="0"/>
        <v>0.41235624046230673</v>
      </c>
      <c r="I25" s="64">
        <f t="shared" si="1"/>
        <v>0.16213151927437641</v>
      </c>
      <c r="J25" s="16">
        <f t="shared" si="2"/>
        <v>1630.1999999999996</v>
      </c>
      <c r="K25" s="16"/>
      <c r="L25" s="16"/>
      <c r="M25" s="16"/>
      <c r="N25" s="135">
        <f t="shared" si="3"/>
        <v>11685</v>
      </c>
      <c r="O25" s="9"/>
    </row>
    <row r="26" spans="1:15">
      <c r="B26" s="15" t="s">
        <v>456</v>
      </c>
      <c r="C26" s="52">
        <v>500</v>
      </c>
      <c r="D26" s="52">
        <v>13.5</v>
      </c>
      <c r="E26" s="147">
        <v>40305</v>
      </c>
      <c r="F26" s="241">
        <v>14</v>
      </c>
      <c r="G26" s="239">
        <v>40450</v>
      </c>
      <c r="H26" s="64">
        <f t="shared" si="0"/>
        <v>9.1546138774960692E-2</v>
      </c>
      <c r="I26" s="64">
        <f t="shared" si="1"/>
        <v>3.7037037037036979E-2</v>
      </c>
      <c r="J26" s="16">
        <f t="shared" si="2"/>
        <v>250</v>
      </c>
      <c r="K26" s="16"/>
      <c r="L26" s="16"/>
      <c r="M26" s="16"/>
      <c r="N26" s="135">
        <f t="shared" si="3"/>
        <v>7000</v>
      </c>
      <c r="O26" s="9"/>
    </row>
    <row r="27" spans="1:15">
      <c r="A27" s="12" t="s">
        <v>242</v>
      </c>
      <c r="B27" s="15" t="s">
        <v>162</v>
      </c>
      <c r="C27" s="52">
        <v>20</v>
      </c>
      <c r="D27" s="52">
        <v>490.5</v>
      </c>
      <c r="E27" s="147">
        <v>40086</v>
      </c>
      <c r="F27" s="241">
        <v>615</v>
      </c>
      <c r="G27" s="239">
        <v>40471</v>
      </c>
      <c r="H27" s="64">
        <f t="shared" si="0"/>
        <v>0.21444649587636769</v>
      </c>
      <c r="I27" s="64">
        <f t="shared" si="1"/>
        <v>0.25382262996941907</v>
      </c>
      <c r="J27" s="16">
        <f t="shared" si="2"/>
        <v>2490</v>
      </c>
      <c r="K27" s="16"/>
      <c r="L27" s="16"/>
      <c r="M27" s="16"/>
      <c r="N27" s="135">
        <f t="shared" si="3"/>
        <v>12300</v>
      </c>
      <c r="O27" s="9"/>
    </row>
    <row r="28" spans="1:15">
      <c r="A28" s="21"/>
      <c r="B28" s="15" t="s">
        <v>657</v>
      </c>
      <c r="C28" s="52">
        <v>300</v>
      </c>
      <c r="D28" s="52">
        <v>28.55</v>
      </c>
      <c r="E28" s="147">
        <v>40315</v>
      </c>
      <c r="F28" s="241">
        <v>29.5</v>
      </c>
      <c r="G28" s="239">
        <v>40477</v>
      </c>
      <c r="H28" s="64">
        <f t="shared" si="0"/>
        <v>7.3751015086237798E-2</v>
      </c>
      <c r="I28" s="64">
        <f t="shared" si="1"/>
        <v>3.327495621716281E-2</v>
      </c>
      <c r="J28" s="16">
        <f t="shared" si="2"/>
        <v>284.99999999999977</v>
      </c>
      <c r="K28" s="16"/>
      <c r="L28" s="16"/>
      <c r="M28" s="16"/>
      <c r="N28" s="135">
        <f t="shared" si="3"/>
        <v>8850</v>
      </c>
      <c r="O28" s="9"/>
    </row>
    <row r="29" spans="1:15">
      <c r="B29" s="15" t="s">
        <v>348</v>
      </c>
      <c r="C29" s="52">
        <v>50</v>
      </c>
      <c r="D29" s="52">
        <v>42.5</v>
      </c>
      <c r="E29" s="147">
        <v>40199</v>
      </c>
      <c r="F29" s="241">
        <v>47.27</v>
      </c>
      <c r="G29" s="239">
        <v>40477</v>
      </c>
      <c r="H29" s="64">
        <f t="shared" si="0"/>
        <v>0.13966077568090829</v>
      </c>
      <c r="I29" s="64">
        <f t="shared" si="1"/>
        <v>0.11223529411764721</v>
      </c>
      <c r="J29" s="16">
        <f t="shared" si="2"/>
        <v>238.50000000000017</v>
      </c>
      <c r="K29" s="16"/>
      <c r="L29" s="16"/>
      <c r="M29" s="16"/>
      <c r="N29" s="135">
        <f t="shared" si="3"/>
        <v>2363.5</v>
      </c>
      <c r="O29" s="9"/>
    </row>
    <row r="30" spans="1:15">
      <c r="B30" s="15" t="s">
        <v>37</v>
      </c>
      <c r="C30" s="52">
        <v>205.02539999999999</v>
      </c>
      <c r="D30" s="52">
        <v>51.015050090000003</v>
      </c>
      <c r="E30" s="147">
        <v>40106</v>
      </c>
      <c r="F30" s="241">
        <v>55</v>
      </c>
      <c r="G30" s="239">
        <v>40486</v>
      </c>
      <c r="H30" s="64">
        <f t="shared" si="0"/>
        <v>7.224358191243771E-2</v>
      </c>
      <c r="I30" s="64">
        <f t="shared" si="1"/>
        <v>7.8113221548735234E-2</v>
      </c>
      <c r="J30" s="16">
        <f t="shared" si="2"/>
        <v>817.01594927771339</v>
      </c>
      <c r="K30" s="16"/>
      <c r="L30" s="16"/>
      <c r="M30" s="16"/>
      <c r="N30" s="135">
        <f t="shared" si="3"/>
        <v>11276.396999999999</v>
      </c>
      <c r="O30" s="9"/>
    </row>
    <row r="31" spans="1:15">
      <c r="B31" s="12" t="s">
        <v>242</v>
      </c>
      <c r="C31" s="1">
        <v>25</v>
      </c>
      <c r="D31" s="1">
        <v>1.35</v>
      </c>
      <c r="E31" s="129">
        <v>40200</v>
      </c>
      <c r="F31" s="240">
        <v>2.23</v>
      </c>
      <c r="G31" s="235">
        <v>40483</v>
      </c>
      <c r="H31" s="64">
        <f t="shared" si="0"/>
        <v>0.6473229768654295</v>
      </c>
      <c r="I31" s="64">
        <f t="shared" si="1"/>
        <v>0.65185185185185168</v>
      </c>
      <c r="J31" s="16">
        <f t="shared" si="2"/>
        <v>21.999999999999996</v>
      </c>
      <c r="K31" s="16"/>
      <c r="L31" s="16"/>
      <c r="M31" s="16"/>
      <c r="N31" s="135">
        <f t="shared" si="3"/>
        <v>55.75</v>
      </c>
      <c r="O31" s="9"/>
    </row>
    <row r="32" spans="1:15">
      <c r="B32" s="12" t="s">
        <v>239</v>
      </c>
      <c r="C32" s="1">
        <v>150</v>
      </c>
      <c r="D32" s="1">
        <v>32</v>
      </c>
      <c r="E32" s="129">
        <v>40200</v>
      </c>
      <c r="F32" s="1">
        <v>36</v>
      </c>
      <c r="G32" s="235">
        <v>40238</v>
      </c>
      <c r="H32" s="64">
        <f t="shared" si="0"/>
        <v>1.1313370530152622</v>
      </c>
      <c r="I32" s="64">
        <f t="shared" si="1"/>
        <v>0.125</v>
      </c>
      <c r="J32" s="16">
        <f t="shared" si="2"/>
        <v>600</v>
      </c>
      <c r="K32" s="16"/>
      <c r="L32" s="16"/>
      <c r="M32" s="16"/>
      <c r="N32" s="135">
        <f t="shared" si="3"/>
        <v>5400</v>
      </c>
      <c r="O32" s="9"/>
    </row>
    <row r="33" spans="2:15">
      <c r="B33" s="12" t="s">
        <v>72</v>
      </c>
      <c r="C33" s="1">
        <v>1000</v>
      </c>
      <c r="D33" s="1">
        <v>6.32</v>
      </c>
      <c r="E33" s="129">
        <v>40077</v>
      </c>
      <c r="F33" s="240">
        <v>3</v>
      </c>
      <c r="G33" s="235">
        <v>40533</v>
      </c>
      <c r="H33" s="64">
        <f t="shared" si="0"/>
        <v>-0.59641233687300355</v>
      </c>
      <c r="I33" s="64">
        <f t="shared" si="1"/>
        <v>-0.52531645569620256</v>
      </c>
      <c r="J33" s="16">
        <f t="shared" si="2"/>
        <v>-3320.0000000000005</v>
      </c>
      <c r="K33" s="16"/>
      <c r="L33" s="16"/>
      <c r="M33" s="16"/>
      <c r="N33" s="135">
        <f t="shared" si="3"/>
        <v>3000</v>
      </c>
      <c r="O33" s="9"/>
    </row>
    <row r="34" spans="2:15">
      <c r="B34" s="12" t="s">
        <v>632</v>
      </c>
      <c r="C34" s="1">
        <v>300</v>
      </c>
      <c r="D34" s="1">
        <v>13.5</v>
      </c>
      <c r="E34" s="129">
        <v>40315</v>
      </c>
      <c r="F34" s="240">
        <v>4</v>
      </c>
      <c r="G34" s="235">
        <v>40541</v>
      </c>
      <c r="H34" s="64">
        <f t="shared" si="0"/>
        <v>-1.9645322715860176</v>
      </c>
      <c r="I34" s="64">
        <f t="shared" si="1"/>
        <v>-0.70370370370370372</v>
      </c>
      <c r="J34" s="16">
        <f t="shared" si="2"/>
        <v>-2850</v>
      </c>
      <c r="K34" s="16"/>
      <c r="L34" s="16"/>
      <c r="M34" s="16"/>
      <c r="N34" s="135">
        <f t="shared" si="3"/>
        <v>1200</v>
      </c>
      <c r="O34" s="9"/>
    </row>
    <row r="35" spans="2:15">
      <c r="B35" s="15" t="s">
        <v>162</v>
      </c>
      <c r="C35" s="52">
        <v>7</v>
      </c>
      <c r="D35" s="52">
        <v>450</v>
      </c>
      <c r="E35" s="147">
        <v>40417</v>
      </c>
      <c r="F35" s="241">
        <v>605.62</v>
      </c>
      <c r="G35" s="239">
        <v>40546</v>
      </c>
      <c r="H35" s="64">
        <f t="shared" si="0"/>
        <v>0.84036339169078145</v>
      </c>
      <c r="I35" s="64">
        <f t="shared" si="1"/>
        <v>0.34582222222222225</v>
      </c>
      <c r="J35" s="16">
        <f t="shared" si="2"/>
        <v>1089.3400000000001</v>
      </c>
      <c r="K35" s="16"/>
      <c r="L35" s="16"/>
      <c r="M35" s="16"/>
      <c r="N35" s="135">
        <f t="shared" si="3"/>
        <v>4239.34</v>
      </c>
      <c r="O35" s="9"/>
    </row>
    <row r="36" spans="2:15">
      <c r="B36" s="15" t="s">
        <v>309</v>
      </c>
      <c r="C36" s="52">
        <v>10</v>
      </c>
      <c r="D36" s="52">
        <v>188.19</v>
      </c>
      <c r="E36" s="147">
        <v>40092</v>
      </c>
      <c r="F36" s="241">
        <v>332.5</v>
      </c>
      <c r="G36" s="239">
        <v>40546</v>
      </c>
      <c r="H36" s="64">
        <f t="shared" si="0"/>
        <v>0.45760690705173734</v>
      </c>
      <c r="I36" s="64">
        <f t="shared" si="1"/>
        <v>0.76683139380413423</v>
      </c>
      <c r="J36" s="16">
        <f t="shared" si="2"/>
        <v>1443.1</v>
      </c>
      <c r="K36" s="16"/>
      <c r="L36" s="16"/>
      <c r="M36" s="16"/>
      <c r="N36" s="135">
        <f t="shared" si="3"/>
        <v>3325</v>
      </c>
      <c r="O36" s="9"/>
    </row>
    <row r="37" spans="2:15">
      <c r="B37" s="15" t="s">
        <v>689</v>
      </c>
      <c r="C37" s="52">
        <v>150</v>
      </c>
      <c r="D37" s="52">
        <v>15.3</v>
      </c>
      <c r="E37" s="147">
        <v>40162</v>
      </c>
      <c r="F37" s="52">
        <v>18.2</v>
      </c>
      <c r="G37" s="239">
        <v>40273</v>
      </c>
      <c r="H37" s="64">
        <f t="shared" si="0"/>
        <v>0.57074413941253477</v>
      </c>
      <c r="I37" s="64">
        <f t="shared" si="1"/>
        <v>0.18954248366013071</v>
      </c>
      <c r="J37" s="16">
        <f t="shared" si="2"/>
        <v>434.99999999999977</v>
      </c>
      <c r="K37" s="16"/>
      <c r="L37" s="16"/>
      <c r="M37" s="16"/>
      <c r="N37" s="135">
        <f t="shared" si="3"/>
        <v>2730</v>
      </c>
      <c r="O37" s="9"/>
    </row>
    <row r="38" spans="2:15" ht="13.5" thickBot="1">
      <c r="B38" s="140" t="s">
        <v>162</v>
      </c>
      <c r="C38" s="34">
        <v>23</v>
      </c>
      <c r="D38" s="34">
        <v>450</v>
      </c>
      <c r="E38" s="141">
        <v>40417</v>
      </c>
      <c r="F38" s="242">
        <v>640</v>
      </c>
      <c r="G38" s="250">
        <v>40564</v>
      </c>
      <c r="H38" s="64">
        <f t="shared" si="0"/>
        <v>0.87456133782390155</v>
      </c>
      <c r="I38" s="64">
        <f t="shared" si="1"/>
        <v>0.42222222222222228</v>
      </c>
      <c r="J38" s="16">
        <f t="shared" si="2"/>
        <v>4370</v>
      </c>
      <c r="K38" s="16"/>
      <c r="L38" s="16"/>
      <c r="M38" s="16"/>
      <c r="N38" s="135">
        <f t="shared" si="3"/>
        <v>14720</v>
      </c>
      <c r="O38" s="9"/>
    </row>
    <row r="39" spans="2:15">
      <c r="B39" s="12" t="s">
        <v>656</v>
      </c>
      <c r="C39" s="1">
        <v>50</v>
      </c>
      <c r="D39" s="1">
        <v>5</v>
      </c>
      <c r="E39" s="129">
        <v>40203</v>
      </c>
      <c r="F39" s="240">
        <v>3.51</v>
      </c>
      <c r="G39" s="144">
        <v>40613</v>
      </c>
      <c r="H39" s="64">
        <f t="shared" si="0"/>
        <v>-0.31498776672941214</v>
      </c>
      <c r="I39" s="64">
        <f t="shared" si="1"/>
        <v>-0.29800000000000004</v>
      </c>
      <c r="J39" s="16">
        <f t="shared" si="2"/>
        <v>-74.500000000000014</v>
      </c>
      <c r="K39" s="16"/>
      <c r="L39" s="16"/>
      <c r="M39" s="16"/>
      <c r="N39" s="135">
        <f t="shared" si="3"/>
        <v>175.5</v>
      </c>
      <c r="O39" s="9"/>
    </row>
    <row r="40" spans="2:15">
      <c r="B40" s="15" t="s">
        <v>309</v>
      </c>
      <c r="C40" s="52">
        <v>15</v>
      </c>
      <c r="D40" s="52">
        <v>188.19</v>
      </c>
      <c r="E40" s="147">
        <v>40092</v>
      </c>
      <c r="F40" s="241">
        <v>356</v>
      </c>
      <c r="G40" s="144">
        <v>40583</v>
      </c>
      <c r="H40" s="64">
        <f t="shared" si="0"/>
        <v>0.47388941675656449</v>
      </c>
      <c r="I40" s="64">
        <f t="shared" si="1"/>
        <v>0.89170519156171957</v>
      </c>
      <c r="J40" s="16">
        <f t="shared" si="2"/>
        <v>2517.15</v>
      </c>
      <c r="K40" s="16"/>
      <c r="L40" s="16"/>
      <c r="M40" s="16"/>
      <c r="N40" s="135">
        <f t="shared" si="3"/>
        <v>5340</v>
      </c>
      <c r="O40" s="9"/>
    </row>
    <row r="41" spans="2:15">
      <c r="B41" s="15" t="s">
        <v>157</v>
      </c>
      <c r="C41" s="52">
        <v>800</v>
      </c>
      <c r="D41" s="52">
        <v>12.04</v>
      </c>
      <c r="E41" s="147">
        <v>40088</v>
      </c>
      <c r="F41" s="241">
        <v>15</v>
      </c>
      <c r="G41" s="144">
        <v>40648</v>
      </c>
      <c r="H41" s="64">
        <f>LN(F41/D41)/((G41-E41)/365)</f>
        <v>0.14327277293903629</v>
      </c>
      <c r="I41" s="64">
        <f>F41/D41-1</f>
        <v>0.24584717607973428</v>
      </c>
      <c r="J41" s="16">
        <f>C41*(F41-D41)</f>
        <v>2368.0000000000009</v>
      </c>
      <c r="K41" s="16"/>
      <c r="L41" s="16"/>
      <c r="M41" s="16"/>
      <c r="N41" s="135">
        <f>F41*C41</f>
        <v>12000</v>
      </c>
      <c r="O41" s="9"/>
    </row>
    <row r="42" spans="2:15">
      <c r="B42" s="15" t="s">
        <v>230</v>
      </c>
      <c r="C42" s="52">
        <v>500</v>
      </c>
      <c r="D42" s="52">
        <v>17.714087540000001</v>
      </c>
      <c r="E42" s="147">
        <v>40190</v>
      </c>
      <c r="F42" s="241">
        <v>12</v>
      </c>
      <c r="G42" s="144">
        <v>40648</v>
      </c>
      <c r="H42" s="64">
        <f>LN(F42/D42)/((G42-E42)/365)</f>
        <v>-0.31037239409605805</v>
      </c>
      <c r="I42" s="64">
        <f>F42/D42-1</f>
        <v>-0.32257306661136675</v>
      </c>
      <c r="J42" s="16">
        <f>C42*(F42-D42)</f>
        <v>-2857.0437700000007</v>
      </c>
      <c r="K42" s="16"/>
      <c r="L42" s="16"/>
      <c r="M42" s="16"/>
      <c r="N42" s="135">
        <f>F42*C42</f>
        <v>6000</v>
      </c>
      <c r="O42" s="9"/>
    </row>
    <row r="43" spans="2:15">
      <c r="B43" s="232" t="s">
        <v>238</v>
      </c>
      <c r="C43" s="233">
        <v>900</v>
      </c>
      <c r="D43" s="1">
        <v>4.75</v>
      </c>
      <c r="E43" s="129">
        <v>40099</v>
      </c>
      <c r="F43" s="233">
        <v>5.15</v>
      </c>
      <c r="G43" s="144">
        <v>40226</v>
      </c>
      <c r="H43" s="64">
        <f t="shared" si="0"/>
        <v>0.23237019897338318</v>
      </c>
      <c r="I43" s="64">
        <f t="shared" si="1"/>
        <v>8.4210526315789513E-2</v>
      </c>
      <c r="J43" s="16">
        <f t="shared" si="2"/>
        <v>360.00000000000034</v>
      </c>
      <c r="K43" s="16"/>
      <c r="L43" s="16"/>
      <c r="M43" s="16"/>
      <c r="N43" s="135">
        <f t="shared" si="3"/>
        <v>4635</v>
      </c>
      <c r="O43" s="9"/>
    </row>
    <row r="44" spans="2:15">
      <c r="B44" s="252" t="s">
        <v>291</v>
      </c>
      <c r="C44" s="253"/>
      <c r="D44" s="254" t="s">
        <v>293</v>
      </c>
      <c r="E44" s="255"/>
      <c r="F44" s="253"/>
      <c r="G44" s="256"/>
      <c r="H44" s="257"/>
      <c r="I44" s="257"/>
      <c r="J44" s="258"/>
      <c r="K44" s="258"/>
      <c r="L44" s="258"/>
      <c r="M44" s="258"/>
      <c r="N44" s="259"/>
      <c r="O44" s="9"/>
    </row>
    <row r="45" spans="2:15">
      <c r="B45" s="1" t="s">
        <v>519</v>
      </c>
      <c r="C45" s="1">
        <v>900</v>
      </c>
      <c r="D45" s="247">
        <f>5.5+K45/C45</f>
        <v>5.5235555555555553</v>
      </c>
      <c r="E45" s="246">
        <v>40562</v>
      </c>
      <c r="F45" s="1">
        <v>6.1</v>
      </c>
      <c r="G45" s="129">
        <v>40596</v>
      </c>
      <c r="H45" s="64">
        <f t="shared" ref="H45:H58" si="4">LN(F45/D45)/((G45-E45)/365)</f>
        <v>1.0656603967838114</v>
      </c>
      <c r="I45" s="64">
        <f t="shared" ref="I45:I58" si="5">F45/D45-1</f>
        <v>0.10436112005149667</v>
      </c>
      <c r="J45" s="16">
        <f t="shared" ref="J45:J58" si="6">C45*(F45-D45)</f>
        <v>518.79999999999984</v>
      </c>
      <c r="K45" s="251">
        <f t="shared" ref="K45:K58" si="7">9.95+1.25*C45/100</f>
        <v>21.2</v>
      </c>
      <c r="L45" s="251"/>
      <c r="M45" s="16"/>
      <c r="N45" s="135"/>
      <c r="O45" s="9"/>
    </row>
    <row r="46" spans="2:15" ht="13.5" thickBot="1">
      <c r="B46" s="1" t="s">
        <v>631</v>
      </c>
      <c r="C46" s="1">
        <v>500</v>
      </c>
      <c r="D46" s="247">
        <f>0+K46/C46</f>
        <v>3.2399999999999998E-2</v>
      </c>
      <c r="E46" s="141">
        <v>40504</v>
      </c>
      <c r="F46" s="1">
        <v>0.75</v>
      </c>
      <c r="G46" s="129">
        <v>40592</v>
      </c>
      <c r="H46" s="64">
        <f t="shared" si="4"/>
        <v>13.031805637070526</v>
      </c>
      <c r="I46" s="64">
        <f t="shared" si="5"/>
        <v>22.148148148148149</v>
      </c>
      <c r="J46" s="16">
        <f t="shared" si="6"/>
        <v>358.8</v>
      </c>
      <c r="K46" s="251">
        <f t="shared" si="7"/>
        <v>16.2</v>
      </c>
      <c r="L46" s="251"/>
      <c r="M46" s="16" t="s">
        <v>290</v>
      </c>
      <c r="N46" s="135"/>
      <c r="O46" s="9"/>
    </row>
    <row r="47" spans="2:15">
      <c r="B47" s="1" t="s">
        <v>664</v>
      </c>
      <c r="C47" s="1">
        <v>500</v>
      </c>
      <c r="D47" s="247">
        <f>0+K47/C47</f>
        <v>3.2399999999999998E-2</v>
      </c>
      <c r="E47" s="129">
        <v>40604</v>
      </c>
      <c r="F47" s="1">
        <v>0.95</v>
      </c>
      <c r="G47" s="129">
        <v>40648</v>
      </c>
      <c r="H47" s="64">
        <f>LN(F47/D47)/((G47-E47)/365)</f>
        <v>28.024563637628418</v>
      </c>
      <c r="I47" s="64">
        <f>F47/D47-1</f>
        <v>28.320987654320987</v>
      </c>
      <c r="J47" s="16">
        <f>C47*(F47-D47)</f>
        <v>458.8</v>
      </c>
      <c r="K47" s="251">
        <f>9.95+1.25*C47/100</f>
        <v>16.2</v>
      </c>
      <c r="L47" s="251"/>
      <c r="M47" s="16"/>
      <c r="N47" s="135"/>
      <c r="O47" s="9"/>
    </row>
    <row r="48" spans="2:15" ht="13.5" thickBot="1">
      <c r="B48" s="1" t="s">
        <v>107</v>
      </c>
      <c r="C48" s="1">
        <v>500</v>
      </c>
      <c r="D48" s="1">
        <f>2.95+K48/C48</f>
        <v>2.9824000000000002</v>
      </c>
      <c r="E48" s="141">
        <v>40539</v>
      </c>
      <c r="F48" s="1">
        <v>3.6</v>
      </c>
      <c r="G48" s="129">
        <v>40584</v>
      </c>
      <c r="H48" s="64">
        <f t="shared" si="4"/>
        <v>1.5265557218404271</v>
      </c>
      <c r="I48" s="64">
        <f t="shared" si="5"/>
        <v>0.2070815450643777</v>
      </c>
      <c r="J48" s="16">
        <f t="shared" si="6"/>
        <v>308.79999999999995</v>
      </c>
      <c r="K48" s="251">
        <f t="shared" si="7"/>
        <v>16.2</v>
      </c>
      <c r="L48" s="251"/>
      <c r="M48" s="16"/>
      <c r="N48" s="135"/>
      <c r="O48" s="9"/>
    </row>
    <row r="49" spans="2:17">
      <c r="B49" s="1" t="s">
        <v>53</v>
      </c>
      <c r="C49" s="1">
        <v>400</v>
      </c>
      <c r="D49" s="1">
        <f>4.6+K49/C49</f>
        <v>4.6373749999999996</v>
      </c>
      <c r="E49" s="246">
        <v>40539</v>
      </c>
      <c r="F49" s="1">
        <v>5.8</v>
      </c>
      <c r="G49" s="129">
        <v>40619</v>
      </c>
      <c r="H49" s="64">
        <f t="shared" si="4"/>
        <v>1.020674338979946</v>
      </c>
      <c r="I49" s="64">
        <f t="shared" si="5"/>
        <v>0.25070756624167778</v>
      </c>
      <c r="J49" s="16">
        <f t="shared" si="6"/>
        <v>465.05000000000007</v>
      </c>
      <c r="K49" s="251">
        <f t="shared" si="7"/>
        <v>14.95</v>
      </c>
      <c r="L49" s="251"/>
      <c r="M49" s="16"/>
      <c r="N49" s="135"/>
      <c r="O49" s="9"/>
    </row>
    <row r="50" spans="2:17" ht="13.5" thickBot="1">
      <c r="B50" t="s">
        <v>74</v>
      </c>
      <c r="C50">
        <v>900</v>
      </c>
      <c r="D50" s="247">
        <f>0+K50/C50</f>
        <v>2.3555555555555555E-2</v>
      </c>
      <c r="E50" s="141">
        <v>40504</v>
      </c>
      <c r="F50" s="233">
        <v>0.35</v>
      </c>
      <c r="G50" s="144">
        <v>40565</v>
      </c>
      <c r="H50" s="64">
        <f t="shared" si="4"/>
        <v>16.147189866539314</v>
      </c>
      <c r="I50" s="64">
        <f t="shared" si="5"/>
        <v>13.858490566037736</v>
      </c>
      <c r="J50" s="16">
        <f t="shared" si="6"/>
        <v>293.8</v>
      </c>
      <c r="K50" s="251">
        <f t="shared" si="7"/>
        <v>21.2</v>
      </c>
      <c r="L50" s="251"/>
      <c r="M50" s="16"/>
      <c r="N50" s="135"/>
      <c r="O50" s="9"/>
    </row>
    <row r="51" spans="2:17" ht="13.5" thickBot="1">
      <c r="B51" t="s">
        <v>54</v>
      </c>
      <c r="C51">
        <v>900</v>
      </c>
      <c r="D51" s="247">
        <f>0+K51/C51</f>
        <v>2.3555555555555555E-2</v>
      </c>
      <c r="E51" s="141">
        <v>40548</v>
      </c>
      <c r="F51" s="233">
        <v>0.25</v>
      </c>
      <c r="G51" s="144">
        <v>40620</v>
      </c>
      <c r="H51" s="64">
        <f t="shared" si="4"/>
        <v>11.974530770724382</v>
      </c>
      <c r="I51" s="64">
        <f t="shared" si="5"/>
        <v>9.6132075471698109</v>
      </c>
      <c r="J51" s="16">
        <f t="shared" si="6"/>
        <v>203.8</v>
      </c>
      <c r="K51" s="251">
        <f t="shared" si="7"/>
        <v>21.2</v>
      </c>
      <c r="L51" s="251"/>
      <c r="M51" s="16" t="s">
        <v>290</v>
      </c>
      <c r="N51" s="135">
        <f>F51*C51</f>
        <v>225</v>
      </c>
      <c r="O51" s="9"/>
    </row>
    <row r="52" spans="2:17" ht="13.5" thickBot="1">
      <c r="B52" t="s">
        <v>52</v>
      </c>
      <c r="C52">
        <v>400</v>
      </c>
      <c r="D52" s="247">
        <f>0+K52/C52</f>
        <v>3.7374999999999999E-2</v>
      </c>
      <c r="E52" s="141">
        <v>40504</v>
      </c>
      <c r="F52" s="233">
        <v>0.3</v>
      </c>
      <c r="G52" s="144">
        <v>40620</v>
      </c>
      <c r="H52" s="64">
        <f t="shared" si="4"/>
        <v>6.5535763937504568</v>
      </c>
      <c r="I52" s="64">
        <f t="shared" si="5"/>
        <v>7.0267558528428093</v>
      </c>
      <c r="J52" s="16">
        <f t="shared" si="6"/>
        <v>105.05</v>
      </c>
      <c r="K52" s="251">
        <f t="shared" si="7"/>
        <v>14.95</v>
      </c>
      <c r="L52" s="251"/>
      <c r="M52" s="16" t="s">
        <v>290</v>
      </c>
      <c r="N52" s="135">
        <f>F52*C52</f>
        <v>120</v>
      </c>
      <c r="O52" s="9"/>
    </row>
    <row r="53" spans="2:17" ht="13.5" thickBot="1">
      <c r="B53" t="s">
        <v>50</v>
      </c>
      <c r="C53">
        <v>300</v>
      </c>
      <c r="D53" s="247">
        <f>0+K53/C53</f>
        <v>4.5666666666666661E-2</v>
      </c>
      <c r="E53" s="141">
        <v>40504</v>
      </c>
      <c r="F53" s="233">
        <v>0.46</v>
      </c>
      <c r="G53" s="144">
        <v>40620</v>
      </c>
      <c r="H53" s="64">
        <f t="shared" si="4"/>
        <v>7.2680872077408685</v>
      </c>
      <c r="I53" s="64">
        <f t="shared" si="5"/>
        <v>9.0729927007299285</v>
      </c>
      <c r="J53" s="16">
        <f t="shared" si="6"/>
        <v>124.3</v>
      </c>
      <c r="K53" s="251">
        <f t="shared" si="7"/>
        <v>13.7</v>
      </c>
      <c r="L53" s="251"/>
      <c r="M53" s="16" t="s">
        <v>290</v>
      </c>
      <c r="N53" s="135">
        <f>F53*C53</f>
        <v>138</v>
      </c>
      <c r="O53" s="9"/>
    </row>
    <row r="54" spans="2:17" ht="13.5" thickBot="1">
      <c r="B54" s="1" t="s">
        <v>593</v>
      </c>
      <c r="C54" s="1">
        <v>1000</v>
      </c>
      <c r="D54" s="247">
        <f>3.65+K54/C54</f>
        <v>3.67245</v>
      </c>
      <c r="E54" s="141">
        <v>40620</v>
      </c>
      <c r="F54" s="1">
        <v>4.05</v>
      </c>
      <c r="G54" s="129">
        <v>40623</v>
      </c>
      <c r="H54" s="64">
        <f t="shared" si="4"/>
        <v>11.906040466642139</v>
      </c>
      <c r="I54" s="64">
        <f t="shared" si="5"/>
        <v>0.10280602867295663</v>
      </c>
      <c r="J54" s="16">
        <f t="shared" si="6"/>
        <v>377.54999999999984</v>
      </c>
      <c r="K54" s="251">
        <f t="shared" si="7"/>
        <v>22.45</v>
      </c>
      <c r="L54" s="251"/>
      <c r="M54" s="16"/>
      <c r="N54" s="135"/>
      <c r="O54" s="9"/>
    </row>
    <row r="55" spans="2:17">
      <c r="B55" s="1" t="s">
        <v>660</v>
      </c>
      <c r="C55" s="1">
        <v>500</v>
      </c>
      <c r="D55" s="247">
        <f>9.5+K55/C55</f>
        <v>9.5324000000000009</v>
      </c>
      <c r="E55" s="129">
        <v>40632</v>
      </c>
      <c r="F55" s="1">
        <v>10</v>
      </c>
      <c r="G55" s="129">
        <v>40644</v>
      </c>
      <c r="H55" s="64">
        <f>LN(F55/D55)/((G55-E55)/365)</f>
        <v>1.4566106929454516</v>
      </c>
      <c r="I55" s="64">
        <f>F55/D55-1</f>
        <v>4.9053753514330056E-2</v>
      </c>
      <c r="J55" s="16">
        <f>C55*(F55-D55)</f>
        <v>233.79999999999956</v>
      </c>
      <c r="K55" s="251">
        <f t="shared" si="7"/>
        <v>16.2</v>
      </c>
      <c r="L55" s="251"/>
      <c r="M55" s="16"/>
      <c r="N55" s="135"/>
      <c r="O55" s="9"/>
    </row>
    <row r="56" spans="2:17">
      <c r="B56" s="264" t="s">
        <v>462</v>
      </c>
      <c r="C56" s="265">
        <v>500</v>
      </c>
      <c r="D56" s="247">
        <f>3.3+K56/C56</f>
        <v>3.3323999999999998</v>
      </c>
      <c r="E56" s="266">
        <v>40553</v>
      </c>
      <c r="F56" s="265">
        <v>3.4</v>
      </c>
      <c r="G56" s="266">
        <v>40676</v>
      </c>
      <c r="H56" s="64">
        <f>LN(F56/D56)/((G56-E56)/365)</f>
        <v>5.9594904664853864E-2</v>
      </c>
      <c r="I56" s="64">
        <f>F56/D56-1</f>
        <v>2.0285679990397432E-2</v>
      </c>
      <c r="J56" s="16">
        <f>C56*(F56-D56)</f>
        <v>33.800000000000054</v>
      </c>
      <c r="K56" s="251">
        <f>9.95+1.25*C56/100</f>
        <v>16.2</v>
      </c>
      <c r="L56" s="251"/>
      <c r="M56" s="16" t="s">
        <v>693</v>
      </c>
      <c r="N56" s="135"/>
      <c r="O56" s="9"/>
    </row>
    <row r="57" spans="2:17">
      <c r="B57" s="1" t="s">
        <v>536</v>
      </c>
      <c r="C57" s="1">
        <v>1000</v>
      </c>
      <c r="D57" s="247">
        <f>2.38+K57/C57</f>
        <v>2.40245</v>
      </c>
      <c r="E57" s="147">
        <v>40645</v>
      </c>
      <c r="F57" s="1">
        <v>2.98</v>
      </c>
      <c r="G57" s="129">
        <v>40647</v>
      </c>
      <c r="H57" s="64">
        <f>LN(F57/D57)/((G57-E57)/365)</f>
        <v>39.316750721012262</v>
      </c>
      <c r="I57" s="64">
        <f>F57/D57-1</f>
        <v>0.24040042456658828</v>
      </c>
      <c r="J57" s="16">
        <f>C57*(F57-D57)</f>
        <v>577.54999999999995</v>
      </c>
      <c r="K57" s="251">
        <f t="shared" si="7"/>
        <v>22.45</v>
      </c>
      <c r="L57" s="251"/>
      <c r="M57" s="16" t="s">
        <v>693</v>
      </c>
      <c r="N57" s="135"/>
      <c r="O57" s="9"/>
    </row>
    <row r="58" spans="2:17" ht="13.5" thickBot="1">
      <c r="B58" s="1" t="s">
        <v>630</v>
      </c>
      <c r="C58" s="1">
        <v>900</v>
      </c>
      <c r="D58" s="247">
        <f>0+K58/C58</f>
        <v>2.3555555555555555E-2</v>
      </c>
      <c r="E58" s="141">
        <v>40494</v>
      </c>
      <c r="F58" s="1">
        <f>0.1</f>
        <v>0.1</v>
      </c>
      <c r="G58" s="129">
        <v>40529</v>
      </c>
      <c r="H58" s="64">
        <f t="shared" si="4"/>
        <v>15.077717095945399</v>
      </c>
      <c r="I58" s="64">
        <f t="shared" si="5"/>
        <v>3.2452830188679247</v>
      </c>
      <c r="J58" s="16">
        <f t="shared" si="6"/>
        <v>68.800000000000011</v>
      </c>
      <c r="K58" s="251">
        <f t="shared" si="7"/>
        <v>21.2</v>
      </c>
      <c r="L58" s="251"/>
      <c r="M58" s="16" t="s">
        <v>290</v>
      </c>
      <c r="N58" s="135">
        <f>F58*C58</f>
        <v>90</v>
      </c>
      <c r="O58" s="9"/>
      <c r="P58" s="9"/>
    </row>
    <row r="59" spans="2:17" ht="13.5" thickBot="1">
      <c r="B59" s="136"/>
      <c r="C59" s="137"/>
      <c r="D59" s="142">
        <f>SUMPRODUCT(C3:C58,D3:D58)</f>
        <v>255558.18501072243</v>
      </c>
      <c r="E59" s="137"/>
      <c r="F59" s="142">
        <f>SUMPRODUCT(C3:C58,F3:F58)</f>
        <v>292631.19700000004</v>
      </c>
      <c r="G59" s="138"/>
      <c r="H59" s="143"/>
      <c r="I59" s="143"/>
      <c r="J59" s="139">
        <f>SUM(J3:J58)</f>
        <v>37073.011989277758</v>
      </c>
      <c r="K59" s="222"/>
      <c r="L59" s="222"/>
      <c r="M59" s="222"/>
      <c r="N59" s="230">
        <f>SUM(N3:N58)</f>
        <v>268126.19700000004</v>
      </c>
      <c r="O59" s="231"/>
      <c r="P59" s="9"/>
    </row>
    <row r="60" spans="2:17" ht="13.5" thickBot="1">
      <c r="J60" s="9"/>
      <c r="K60" s="9"/>
      <c r="L60" s="9"/>
      <c r="M60" s="9"/>
      <c r="N60" s="9"/>
      <c r="O60" s="9"/>
      <c r="P60" s="9"/>
      <c r="Q60" s="9"/>
    </row>
    <row r="61" spans="2:17" ht="13.5" thickBot="1">
      <c r="B61" s="224"/>
      <c r="C61" s="225"/>
      <c r="D61" s="225"/>
      <c r="E61" s="226">
        <v>40003</v>
      </c>
      <c r="F61" s="225"/>
      <c r="G61" s="226">
        <f ca="1">TODAY()</f>
        <v>41831</v>
      </c>
      <c r="H61" s="227"/>
      <c r="J61" s="9"/>
      <c r="K61" s="9"/>
      <c r="L61" s="9"/>
      <c r="M61" s="9"/>
      <c r="N61" s="9"/>
      <c r="O61" s="9"/>
      <c r="P61" s="9"/>
      <c r="Q61" s="9"/>
    </row>
    <row r="62" spans="2:17" ht="13.5" thickBot="1">
      <c r="B62" s="228" t="s">
        <v>617</v>
      </c>
      <c r="C62" s="229"/>
      <c r="D62" s="143" t="e">
        <f>J59/(#REF!+#REF!)</f>
        <v>#REF!</v>
      </c>
      <c r="E62" s="115"/>
      <c r="F62" s="143" t="e">
        <f ca="1">365*(J62/G75)/(G61-E61)</f>
        <v>#REF!</v>
      </c>
      <c r="G62" s="115" t="s">
        <v>227</v>
      </c>
      <c r="H62" s="94"/>
      <c r="J62" s="231" t="e">
        <f>J59+#REF!+#REF!</f>
        <v>#REF!</v>
      </c>
      <c r="K62" s="231"/>
      <c r="L62" s="231"/>
      <c r="M62" s="231"/>
      <c r="N62" s="231"/>
      <c r="O62" s="9"/>
      <c r="P62" s="9"/>
      <c r="Q62" s="9"/>
    </row>
    <row r="63" spans="2:17">
      <c r="J63" s="9"/>
      <c r="K63" s="9"/>
      <c r="L63" s="9"/>
      <c r="M63" s="9"/>
      <c r="N63" s="9"/>
      <c r="O63" s="9"/>
      <c r="P63" s="9"/>
      <c r="Q63" s="9"/>
    </row>
    <row r="64" spans="2:17">
      <c r="J64" s="9"/>
      <c r="K64" s="9"/>
      <c r="L64" s="9"/>
      <c r="M64" s="9"/>
      <c r="N64" s="9"/>
      <c r="O64" s="9"/>
      <c r="P64" s="9"/>
      <c r="Q64" s="9"/>
    </row>
    <row r="65" spans="2:17">
      <c r="B65" s="60" t="s">
        <v>573</v>
      </c>
      <c r="J65" s="9"/>
      <c r="K65" s="9"/>
      <c r="L65" s="9"/>
      <c r="M65" s="9"/>
      <c r="N65" s="9"/>
      <c r="O65" s="9"/>
      <c r="P65" s="9"/>
      <c r="Q65" s="9"/>
    </row>
    <row r="66" spans="2:17">
      <c r="B66" t="s">
        <v>490</v>
      </c>
      <c r="C66" t="s">
        <v>491</v>
      </c>
      <c r="D66" t="s">
        <v>567</v>
      </c>
      <c r="E66" t="s">
        <v>568</v>
      </c>
      <c r="F66" t="s">
        <v>569</v>
      </c>
      <c r="G66" t="s">
        <v>570</v>
      </c>
      <c r="H66" t="s">
        <v>577</v>
      </c>
      <c r="J66" s="9"/>
      <c r="K66" s="9"/>
      <c r="L66" s="9"/>
      <c r="M66" s="9"/>
      <c r="N66" s="9"/>
      <c r="O66" s="9"/>
      <c r="P66" s="9"/>
      <c r="Q66" s="9"/>
    </row>
    <row r="67" spans="2:17">
      <c r="B67" s="57">
        <v>40078</v>
      </c>
      <c r="C67" t="s">
        <v>571</v>
      </c>
      <c r="D67" t="s">
        <v>572</v>
      </c>
      <c r="G67" s="236">
        <v>95000</v>
      </c>
      <c r="H67" t="s">
        <v>573</v>
      </c>
      <c r="I67" s="236">
        <v>164000</v>
      </c>
      <c r="J67" s="9"/>
      <c r="K67" s="9"/>
      <c r="L67" s="9"/>
      <c r="M67" s="9"/>
      <c r="N67" s="9"/>
      <c r="O67" s="9"/>
      <c r="P67" s="9"/>
      <c r="Q67" s="9"/>
    </row>
    <row r="68" spans="2:17">
      <c r="B68" s="57">
        <v>40067</v>
      </c>
      <c r="C68" t="s">
        <v>571</v>
      </c>
      <c r="D68" t="s">
        <v>572</v>
      </c>
      <c r="G68" s="236">
        <v>13280</v>
      </c>
      <c r="H68" t="s">
        <v>578</v>
      </c>
      <c r="I68" s="238">
        <v>12137.66</v>
      </c>
      <c r="J68" s="9"/>
      <c r="K68" s="9"/>
      <c r="L68" s="9"/>
      <c r="M68" s="9"/>
      <c r="N68" s="9"/>
      <c r="O68" s="9"/>
      <c r="P68" s="9"/>
      <c r="Q68" s="9"/>
    </row>
    <row r="69" spans="2:17">
      <c r="B69" s="57">
        <v>40031</v>
      </c>
      <c r="C69" t="s">
        <v>571</v>
      </c>
      <c r="D69" t="s">
        <v>572</v>
      </c>
      <c r="G69" s="236">
        <v>28500</v>
      </c>
      <c r="H69" t="s">
        <v>579</v>
      </c>
      <c r="I69" s="238">
        <v>18935.38</v>
      </c>
      <c r="J69" s="9"/>
      <c r="K69" s="9"/>
      <c r="L69" s="9"/>
      <c r="M69" s="9"/>
      <c r="N69" s="9"/>
      <c r="O69" s="9"/>
      <c r="P69" s="9"/>
      <c r="Q69" s="9"/>
    </row>
    <row r="70" spans="2:17">
      <c r="B70" s="57">
        <v>40023</v>
      </c>
      <c r="C70" t="s">
        <v>571</v>
      </c>
      <c r="D70" t="s">
        <v>572</v>
      </c>
      <c r="G70" s="236">
        <v>1000</v>
      </c>
      <c r="H70" t="s">
        <v>325</v>
      </c>
      <c r="I70" s="238">
        <v>16500</v>
      </c>
      <c r="J70" s="9"/>
      <c r="K70" s="9"/>
      <c r="L70" s="9"/>
      <c r="M70" s="9"/>
      <c r="N70" s="9"/>
      <c r="O70" s="9"/>
      <c r="P70" s="9"/>
      <c r="Q70" s="9"/>
    </row>
    <row r="71" spans="2:17">
      <c r="B71" s="57">
        <v>40022</v>
      </c>
      <c r="C71" t="s">
        <v>571</v>
      </c>
      <c r="D71" t="s">
        <v>572</v>
      </c>
      <c r="G71" s="236">
        <v>500</v>
      </c>
      <c r="J71" s="9"/>
      <c r="K71" s="9"/>
      <c r="L71" s="9"/>
      <c r="M71" s="9"/>
      <c r="N71" s="9"/>
      <c r="O71" s="9"/>
      <c r="P71" s="9"/>
      <c r="Q71" s="9"/>
    </row>
    <row r="72" spans="2:17">
      <c r="G72" s="237">
        <f>SUM(G67:G71)</f>
        <v>138280</v>
      </c>
      <c r="H72" s="244" t="s">
        <v>535</v>
      </c>
      <c r="I72" s="245" t="e">
        <f>G72+J59-#REF!-#REF!</f>
        <v>#REF!</v>
      </c>
      <c r="J72" s="9"/>
      <c r="K72" s="9"/>
      <c r="L72" s="9"/>
      <c r="M72" s="9"/>
      <c r="N72" s="9"/>
      <c r="O72" s="9"/>
      <c r="P72" s="9"/>
      <c r="Q72" s="9"/>
    </row>
    <row r="73" spans="2:17">
      <c r="B73" s="60" t="s">
        <v>574</v>
      </c>
      <c r="C73" t="s">
        <v>575</v>
      </c>
      <c r="G73" s="236">
        <v>11500</v>
      </c>
      <c r="J73" s="9"/>
      <c r="K73" s="9"/>
      <c r="L73" s="9"/>
      <c r="M73" s="9"/>
      <c r="N73" s="9"/>
      <c r="O73" s="9"/>
      <c r="P73" s="9"/>
      <c r="Q73" s="9"/>
    </row>
    <row r="74" spans="2:17">
      <c r="C74" t="s">
        <v>576</v>
      </c>
      <c r="G74" s="236">
        <v>18000</v>
      </c>
      <c r="J74" s="9"/>
      <c r="K74" s="9"/>
      <c r="L74" s="9"/>
      <c r="M74" s="9"/>
      <c r="N74" s="9"/>
      <c r="O74" s="9"/>
      <c r="P74" s="9"/>
      <c r="Q74" s="9"/>
    </row>
    <row r="75" spans="2:17">
      <c r="G75" s="237">
        <f>SUM(G72:G74)</f>
        <v>167780</v>
      </c>
      <c r="I75" s="237"/>
      <c r="J75" s="9"/>
      <c r="K75" s="9"/>
      <c r="L75" s="9"/>
      <c r="M75" s="9"/>
      <c r="N75" s="9"/>
      <c r="O75" s="9"/>
      <c r="P75" s="9"/>
      <c r="Q75" s="9"/>
    </row>
    <row r="76" spans="2:17">
      <c r="J76" s="9"/>
      <c r="K76" s="9"/>
      <c r="L76" s="9"/>
      <c r="M76" s="9"/>
      <c r="N76" s="9"/>
      <c r="O76" s="9"/>
      <c r="P76" s="9"/>
      <c r="Q76" s="9"/>
    </row>
    <row r="77" spans="2:17">
      <c r="J77" s="9"/>
      <c r="K77" s="9"/>
      <c r="L77" s="9"/>
      <c r="M77" s="9"/>
      <c r="N77" s="9"/>
      <c r="O77" s="9"/>
      <c r="P77" s="9"/>
      <c r="Q77" s="9"/>
    </row>
    <row r="78" spans="2:17">
      <c r="J78" s="9"/>
      <c r="K78" s="9"/>
      <c r="L78" s="9"/>
      <c r="M78" s="9"/>
      <c r="N78" s="9"/>
      <c r="O78" s="9"/>
      <c r="P78" s="9"/>
      <c r="Q78" s="9"/>
    </row>
    <row r="83" spans="7:7">
      <c r="G83" s="260"/>
    </row>
    <row r="84" spans="7:7">
      <c r="G84" s="260"/>
    </row>
  </sheetData>
  <phoneticPr fontId="2" type="noConversion"/>
  <conditionalFormatting sqref="G50:G53 G10:G44">
    <cfRule type="cellIs" dxfId="164" priority="1" stopIfTrue="1" operator="lessThan">
      <formula>F10</formula>
    </cfRule>
  </conditionalFormatting>
  <conditionalFormatting sqref="F62 D62 H3:I59">
    <cfRule type="cellIs" dxfId="163" priority="2" stopIfTrue="1" operator="lessThan">
      <formula>0.1</formula>
    </cfRule>
  </conditionalFormatting>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25" workbookViewId="0">
      <selection activeCell="M50" sqref="M50"/>
    </sheetView>
  </sheetViews>
  <sheetFormatPr defaultRowHeight="12.75"/>
  <cols>
    <col min="1" max="1" width="41.140625" bestFit="1" customWidth="1"/>
    <col min="2" max="2" width="9.5703125" bestFit="1" customWidth="1"/>
    <col min="3" max="3" width="11.42578125" bestFit="1" customWidth="1"/>
    <col min="4" max="4" width="10.85546875" bestFit="1" customWidth="1"/>
    <col min="5" max="5" width="11.5703125" bestFit="1" customWidth="1"/>
    <col min="6" max="6" width="11" bestFit="1" customWidth="1"/>
    <col min="7" max="7" width="10" bestFit="1" customWidth="1"/>
    <col min="9" max="9" width="11.42578125" style="263" bestFit="1" customWidth="1"/>
  </cols>
  <sheetData>
    <row r="1" spans="1:7">
      <c r="A1" t="s">
        <v>568</v>
      </c>
      <c r="B1" t="s">
        <v>797</v>
      </c>
      <c r="C1" t="s">
        <v>278</v>
      </c>
      <c r="D1" t="s">
        <v>319</v>
      </c>
      <c r="E1" t="s">
        <v>751</v>
      </c>
      <c r="F1" t="s">
        <v>752</v>
      </c>
      <c r="G1" s="272" t="s">
        <v>322</v>
      </c>
    </row>
    <row r="2" spans="1:7">
      <c r="A2" t="s">
        <v>1513</v>
      </c>
      <c r="B2">
        <v>50</v>
      </c>
      <c r="C2">
        <v>101.7</v>
      </c>
      <c r="D2" s="57">
        <v>38138</v>
      </c>
      <c r="E2">
        <v>131.15</v>
      </c>
      <c r="F2" s="57">
        <v>38537</v>
      </c>
      <c r="G2" s="637">
        <f>Table_USStocks.accdb7[[#This Row],[Shares]]*(Table_USStocks.accdb7[[#This Row],[SellPrice]]-Table_USStocks.accdb7[[#This Row],[BuyPrice]])</f>
        <v>1472.5000000000002</v>
      </c>
    </row>
    <row r="3" spans="1:7">
      <c r="A3" t="s">
        <v>788</v>
      </c>
      <c r="B3">
        <v>100</v>
      </c>
      <c r="C3">
        <v>285.5</v>
      </c>
      <c r="D3" s="57">
        <v>38258</v>
      </c>
      <c r="E3">
        <v>360</v>
      </c>
      <c r="F3" s="57">
        <v>38565</v>
      </c>
      <c r="G3" s="637">
        <f>Table_USStocks.accdb7[[#This Row],[Shares]]*(Table_USStocks.accdb7[[#This Row],[SellPrice]]-Table_USStocks.accdb7[[#This Row],[BuyPrice]])</f>
        <v>7450</v>
      </c>
    </row>
    <row r="4" spans="1:7">
      <c r="A4" t="s">
        <v>786</v>
      </c>
      <c r="B4">
        <v>50</v>
      </c>
      <c r="C4">
        <v>1137.25</v>
      </c>
      <c r="D4" s="57">
        <v>38278</v>
      </c>
      <c r="E4">
        <v>1269.05</v>
      </c>
      <c r="F4" s="57">
        <v>38580</v>
      </c>
      <c r="G4" s="637">
        <f>Table_USStocks.accdb7[[#This Row],[Shares]]*(Table_USStocks.accdb7[[#This Row],[SellPrice]]-Table_USStocks.accdb7[[#This Row],[BuyPrice]])</f>
        <v>6589.9999999999982</v>
      </c>
    </row>
    <row r="5" spans="1:7">
      <c r="A5" t="s">
        <v>1516</v>
      </c>
      <c r="B5">
        <v>20</v>
      </c>
      <c r="C5">
        <v>268.75</v>
      </c>
      <c r="D5" s="57">
        <v>38449</v>
      </c>
      <c r="E5">
        <v>427</v>
      </c>
      <c r="F5" s="57">
        <v>39378</v>
      </c>
      <c r="G5" s="637">
        <f>Table_USStocks.accdb7[[#This Row],[Shares]]*(Table_USStocks.accdb7[[#This Row],[SellPrice]]-Table_USStocks.accdb7[[#This Row],[BuyPrice]])</f>
        <v>3165</v>
      </c>
    </row>
    <row r="6" spans="1:7">
      <c r="A6" t="s">
        <v>1515</v>
      </c>
      <c r="B6">
        <v>100</v>
      </c>
      <c r="C6">
        <v>233.95</v>
      </c>
      <c r="D6" s="57">
        <v>38637</v>
      </c>
      <c r="E6">
        <v>318.25</v>
      </c>
      <c r="F6" s="57">
        <v>39381</v>
      </c>
      <c r="G6" s="637">
        <f>Table_USStocks.accdb7[[#This Row],[Shares]]*(Table_USStocks.accdb7[[#This Row],[SellPrice]]-Table_USStocks.accdb7[[#This Row],[BuyPrice]])</f>
        <v>8430.0000000000018</v>
      </c>
    </row>
    <row r="7" spans="1:7">
      <c r="A7" t="s">
        <v>1517</v>
      </c>
      <c r="B7">
        <v>1</v>
      </c>
      <c r="C7">
        <v>1</v>
      </c>
      <c r="D7" s="57">
        <v>38752</v>
      </c>
      <c r="E7">
        <v>1856.1</v>
      </c>
      <c r="F7" s="57">
        <v>39395</v>
      </c>
      <c r="G7" s="637">
        <f>Table_USStocks.accdb7[[#This Row],[Shares]]*(Table_USStocks.accdb7[[#This Row],[SellPrice]]-Table_USStocks.accdb7[[#This Row],[BuyPrice]])</f>
        <v>1855.1</v>
      </c>
    </row>
    <row r="8" spans="1:7">
      <c r="A8" t="s">
        <v>1518</v>
      </c>
      <c r="B8">
        <v>1</v>
      </c>
      <c r="C8">
        <v>1</v>
      </c>
      <c r="D8" s="57">
        <v>38752</v>
      </c>
      <c r="E8">
        <v>2057.4</v>
      </c>
      <c r="F8" s="57">
        <v>39395</v>
      </c>
      <c r="G8" s="637">
        <f>Table_USStocks.accdb7[[#This Row],[Shares]]*(Table_USStocks.accdb7[[#This Row],[SellPrice]]-Table_USStocks.accdb7[[#This Row],[BuyPrice]])</f>
        <v>2056.4</v>
      </c>
    </row>
    <row r="9" spans="1:7">
      <c r="A9" t="s">
        <v>1510</v>
      </c>
      <c r="B9">
        <v>20</v>
      </c>
      <c r="C9">
        <v>1</v>
      </c>
      <c r="D9" s="57">
        <v>38752</v>
      </c>
      <c r="E9">
        <v>110</v>
      </c>
      <c r="F9" s="57">
        <v>39589</v>
      </c>
      <c r="G9" s="637">
        <f>Table_USStocks.accdb7[[#This Row],[Shares]]*(Table_USStocks.accdb7[[#This Row],[SellPrice]]-Table_USStocks.accdb7[[#This Row],[BuyPrice]])</f>
        <v>2180</v>
      </c>
    </row>
    <row r="10" spans="1:7">
      <c r="A10" t="s">
        <v>1511</v>
      </c>
      <c r="B10">
        <v>20</v>
      </c>
      <c r="C10">
        <v>1</v>
      </c>
      <c r="D10" s="57">
        <v>38750</v>
      </c>
      <c r="E10">
        <v>590</v>
      </c>
      <c r="F10" s="57">
        <v>39589</v>
      </c>
      <c r="G10" s="637">
        <f>Table_USStocks.accdb7[[#This Row],[Shares]]*(Table_USStocks.accdb7[[#This Row],[SellPrice]]-Table_USStocks.accdb7[[#This Row],[BuyPrice]])</f>
        <v>11780</v>
      </c>
    </row>
    <row r="11" spans="1:7">
      <c r="A11" t="s">
        <v>1507</v>
      </c>
      <c r="B11">
        <v>70</v>
      </c>
      <c r="C11">
        <v>26.428599999999999</v>
      </c>
      <c r="D11" s="57">
        <v>39735</v>
      </c>
      <c r="E11">
        <v>53</v>
      </c>
      <c r="F11" s="57">
        <v>39967</v>
      </c>
      <c r="G11" s="637">
        <f>Table_USStocks.accdb7[[#This Row],[Shares]]*(Table_USStocks.accdb7[[#This Row],[SellPrice]]-Table_USStocks.accdb7[[#This Row],[BuyPrice]])</f>
        <v>1859.998</v>
      </c>
    </row>
    <row r="12" spans="1:7">
      <c r="A12" t="s">
        <v>1508</v>
      </c>
      <c r="B12">
        <v>100</v>
      </c>
      <c r="C12">
        <v>100</v>
      </c>
      <c r="D12" s="57">
        <v>39735</v>
      </c>
      <c r="E12">
        <v>116.5</v>
      </c>
      <c r="F12" s="57">
        <v>39967</v>
      </c>
      <c r="G12" s="637">
        <f>Table_USStocks.accdb7[[#This Row],[Shares]]*(Table_USStocks.accdb7[[#This Row],[SellPrice]]-Table_USStocks.accdb7[[#This Row],[BuyPrice]])</f>
        <v>1650</v>
      </c>
    </row>
    <row r="13" spans="1:7">
      <c r="A13" t="s">
        <v>1509</v>
      </c>
      <c r="B13">
        <v>20</v>
      </c>
      <c r="C13">
        <v>100</v>
      </c>
      <c r="D13" s="57">
        <v>39591</v>
      </c>
      <c r="E13">
        <v>125</v>
      </c>
      <c r="F13" s="57">
        <v>39967</v>
      </c>
      <c r="G13" s="637">
        <f>Table_USStocks.accdb7[[#This Row],[Shares]]*(Table_USStocks.accdb7[[#This Row],[SellPrice]]-Table_USStocks.accdb7[[#This Row],[BuyPrice]])</f>
        <v>500</v>
      </c>
    </row>
    <row r="14" spans="1:7">
      <c r="A14" t="s">
        <v>1506</v>
      </c>
      <c r="B14">
        <v>20</v>
      </c>
      <c r="C14">
        <v>685</v>
      </c>
      <c r="D14" s="57">
        <v>39594</v>
      </c>
      <c r="E14">
        <v>1400</v>
      </c>
      <c r="F14" s="57">
        <v>40430</v>
      </c>
      <c r="G14" s="637">
        <f>Table_USStocks.accdb7[[#This Row],[Shares]]*(Table_USStocks.accdb7[[#This Row],[SellPrice]]-Table_USStocks.accdb7[[#This Row],[BuyPrice]])</f>
        <v>14300</v>
      </c>
    </row>
    <row r="15" spans="1:7">
      <c r="A15" t="s">
        <v>1502</v>
      </c>
      <c r="B15">
        <v>50</v>
      </c>
      <c r="C15">
        <v>569</v>
      </c>
      <c r="D15" s="57">
        <v>39471</v>
      </c>
      <c r="E15">
        <v>92.4</v>
      </c>
      <c r="F15" s="57">
        <v>40745</v>
      </c>
      <c r="G15" s="637">
        <f>Table_USStocks.accdb7[[#This Row],[Shares]]*(Table_USStocks.accdb7[[#This Row],[SellPrice]]-Table_USStocks.accdb7[[#This Row],[BuyPrice]])</f>
        <v>-23830</v>
      </c>
    </row>
    <row r="16" spans="1:7">
      <c r="A16" t="s">
        <v>1503</v>
      </c>
      <c r="B16">
        <v>50</v>
      </c>
      <c r="C16">
        <v>458</v>
      </c>
      <c r="D16" s="57">
        <v>39472</v>
      </c>
      <c r="E16">
        <v>75</v>
      </c>
      <c r="F16" s="57">
        <v>40745</v>
      </c>
      <c r="G16" s="637">
        <f>Table_USStocks.accdb7[[#This Row],[Shares]]*(Table_USStocks.accdb7[[#This Row],[SellPrice]]-Table_USStocks.accdb7[[#This Row],[BuyPrice]])</f>
        <v>-19150</v>
      </c>
    </row>
    <row r="17" spans="1:7">
      <c r="A17" t="s">
        <v>1504</v>
      </c>
      <c r="B17">
        <v>50</v>
      </c>
      <c r="C17">
        <v>1298</v>
      </c>
      <c r="D17" s="57">
        <v>39471</v>
      </c>
      <c r="E17">
        <v>190</v>
      </c>
      <c r="F17" s="57">
        <v>40745</v>
      </c>
      <c r="G17" s="637">
        <f>Table_USStocks.accdb7[[#This Row],[Shares]]*(Table_USStocks.accdb7[[#This Row],[SellPrice]]-Table_USStocks.accdb7[[#This Row],[BuyPrice]])</f>
        <v>-55400</v>
      </c>
    </row>
    <row r="18" spans="1:7">
      <c r="A18" t="s">
        <v>1505</v>
      </c>
      <c r="B18">
        <v>50</v>
      </c>
      <c r="C18">
        <v>388</v>
      </c>
      <c r="D18" s="57">
        <v>39471</v>
      </c>
      <c r="E18">
        <v>53.45</v>
      </c>
      <c r="F18" s="57">
        <v>40745</v>
      </c>
      <c r="G18" s="637">
        <f>Table_USStocks.accdb7[[#This Row],[Shares]]*(Table_USStocks.accdb7[[#This Row],[SellPrice]]-Table_USStocks.accdb7[[#This Row],[BuyPrice]])</f>
        <v>-16727.5</v>
      </c>
    </row>
    <row r="19" spans="1:7">
      <c r="A19" t="s">
        <v>1519</v>
      </c>
      <c r="B19">
        <v>1504</v>
      </c>
      <c r="C19">
        <v>29.9176</v>
      </c>
      <c r="D19" s="57">
        <v>40157</v>
      </c>
      <c r="E19">
        <v>31.114799999999999</v>
      </c>
      <c r="F19" s="57">
        <v>40745</v>
      </c>
      <c r="G19" s="637">
        <f>Table_USStocks.accdb7[[#This Row],[Shares]]*(Table_USStocks.accdb7[[#This Row],[SellPrice]]-Table_USStocks.accdb7[[#This Row],[BuyPrice]])</f>
        <v>1800.5887999999982</v>
      </c>
    </row>
    <row r="20" spans="1:7">
      <c r="A20" t="s">
        <v>1520</v>
      </c>
      <c r="B20">
        <v>2934</v>
      </c>
      <c r="C20">
        <v>10.23</v>
      </c>
      <c r="D20" s="57">
        <v>39503</v>
      </c>
      <c r="E20">
        <v>10.69</v>
      </c>
      <c r="F20" s="57">
        <v>40750</v>
      </c>
      <c r="G20" s="637">
        <f>Table_USStocks.accdb7[[#This Row],[Shares]]*(Table_USStocks.accdb7[[#This Row],[SellPrice]]-Table_USStocks.accdb7[[#This Row],[BuyPrice]])</f>
        <v>1349.6399999999974</v>
      </c>
    </row>
    <row r="21" spans="1:7">
      <c r="A21" t="s">
        <v>1543</v>
      </c>
      <c r="B21">
        <v>5742</v>
      </c>
      <c r="C21">
        <v>13.5655</v>
      </c>
      <c r="D21" s="57">
        <v>39607</v>
      </c>
      <c r="E21">
        <v>15.86</v>
      </c>
      <c r="F21" s="57">
        <v>40751</v>
      </c>
      <c r="G21" s="637">
        <f>Table_USStocks.accdb7[[#This Row],[Shares]]*(Table_USStocks.accdb7[[#This Row],[SellPrice]]-Table_USStocks.accdb7[[#This Row],[BuyPrice]])</f>
        <v>13175.018999999997</v>
      </c>
    </row>
    <row r="22" spans="1:7">
      <c r="A22" t="s">
        <v>1511</v>
      </c>
      <c r="B22">
        <v>50</v>
      </c>
      <c r="C22">
        <v>295</v>
      </c>
      <c r="D22" s="57">
        <v>39735</v>
      </c>
      <c r="E22">
        <v>85</v>
      </c>
      <c r="F22" s="57">
        <v>40855</v>
      </c>
      <c r="G22" s="637">
        <f>Table_USStocks.accdb7[[#This Row],[Shares]]*(Table_USStocks.accdb7[[#This Row],[SellPrice]]-Table_USStocks.accdb7[[#This Row],[BuyPrice]])</f>
        <v>-10500</v>
      </c>
    </row>
    <row r="23" spans="1:7">
      <c r="A23" t="s">
        <v>1521</v>
      </c>
      <c r="B23">
        <v>10</v>
      </c>
      <c r="C23">
        <v>153</v>
      </c>
      <c r="D23" s="57">
        <v>39633</v>
      </c>
      <c r="E23">
        <v>41</v>
      </c>
      <c r="F23" s="57">
        <v>40946</v>
      </c>
      <c r="G23" s="637">
        <f>Table_USStocks.accdb7[[#This Row],[Shares]]*(Table_USStocks.accdb7[[#This Row],[SellPrice]]-Table_USStocks.accdb7[[#This Row],[BuyPrice]])</f>
        <v>-1120</v>
      </c>
    </row>
    <row r="24" spans="1:7">
      <c r="A24" t="s">
        <v>1522</v>
      </c>
      <c r="B24">
        <v>450</v>
      </c>
      <c r="C24">
        <v>45</v>
      </c>
      <c r="D24" s="57">
        <v>40133</v>
      </c>
      <c r="E24">
        <v>13</v>
      </c>
      <c r="F24" s="57">
        <v>40946</v>
      </c>
      <c r="G24" s="637">
        <f>Table_USStocks.accdb7[[#This Row],[Shares]]*(Table_USStocks.accdb7[[#This Row],[SellPrice]]-Table_USStocks.accdb7[[#This Row],[BuyPrice]])</f>
        <v>-14400</v>
      </c>
    </row>
    <row r="25" spans="1:7">
      <c r="A25" t="s">
        <v>1523</v>
      </c>
      <c r="B25">
        <v>10</v>
      </c>
      <c r="C25">
        <v>130</v>
      </c>
      <c r="D25" s="57">
        <v>39633</v>
      </c>
      <c r="E25">
        <v>20</v>
      </c>
      <c r="F25" s="57">
        <v>40946</v>
      </c>
      <c r="G25" s="637">
        <f>Table_USStocks.accdb7[[#This Row],[Shares]]*(Table_USStocks.accdb7[[#This Row],[SellPrice]]-Table_USStocks.accdb7[[#This Row],[BuyPrice]])</f>
        <v>-1100</v>
      </c>
    </row>
    <row r="26" spans="1:7">
      <c r="A26" t="s">
        <v>1524</v>
      </c>
      <c r="B26">
        <v>24</v>
      </c>
      <c r="C26">
        <v>270.625</v>
      </c>
      <c r="D26" s="57">
        <v>39489</v>
      </c>
      <c r="E26">
        <v>125</v>
      </c>
      <c r="F26" s="57">
        <v>40955</v>
      </c>
      <c r="G26" s="637">
        <f>Table_USStocks.accdb7[[#This Row],[Shares]]*(Table_USStocks.accdb7[[#This Row],[SellPrice]]-Table_USStocks.accdb7[[#This Row],[BuyPrice]])</f>
        <v>-3495</v>
      </c>
    </row>
    <row r="27" spans="1:7">
      <c r="A27" t="s">
        <v>1525</v>
      </c>
      <c r="B27">
        <v>10</v>
      </c>
      <c r="C27">
        <v>270</v>
      </c>
      <c r="D27" s="57">
        <v>39524</v>
      </c>
      <c r="E27">
        <v>93</v>
      </c>
      <c r="F27" s="57">
        <v>40955</v>
      </c>
      <c r="G27" s="637">
        <f>Table_USStocks.accdb7[[#This Row],[Shares]]*(Table_USStocks.accdb7[[#This Row],[SellPrice]]-Table_USStocks.accdb7[[#This Row],[BuyPrice]])</f>
        <v>-1770</v>
      </c>
    </row>
    <row r="28" spans="1:7">
      <c r="A28" t="s">
        <v>1526</v>
      </c>
      <c r="B28">
        <v>25</v>
      </c>
      <c r="C28">
        <v>940</v>
      </c>
      <c r="D28" s="57">
        <v>40770</v>
      </c>
      <c r="E28">
        <v>982</v>
      </c>
      <c r="F28" s="57">
        <v>40956</v>
      </c>
      <c r="G28" s="637">
        <f>Table_USStocks.accdb7[[#This Row],[Shares]]*(Table_USStocks.accdb7[[#This Row],[SellPrice]]-Table_USStocks.accdb7[[#This Row],[BuyPrice]])</f>
        <v>1050</v>
      </c>
    </row>
    <row r="29" spans="1:7">
      <c r="A29" t="s">
        <v>1527</v>
      </c>
      <c r="B29">
        <v>50</v>
      </c>
      <c r="C29">
        <v>1181.8800000000001</v>
      </c>
      <c r="D29" s="57">
        <v>38538</v>
      </c>
      <c r="E29">
        <v>2400</v>
      </c>
      <c r="F29" s="57">
        <v>41043</v>
      </c>
      <c r="G29" s="637">
        <f>Table_USStocks.accdb7[[#This Row],[Shares]]*(Table_USStocks.accdb7[[#This Row],[SellPrice]]-Table_USStocks.accdb7[[#This Row],[BuyPrice]])</f>
        <v>60905.999999999993</v>
      </c>
    </row>
    <row r="30" spans="1:7">
      <c r="A30" t="s">
        <v>1528</v>
      </c>
      <c r="B30">
        <v>1447</v>
      </c>
      <c r="C30">
        <v>20.04</v>
      </c>
      <c r="D30" s="57">
        <v>40116</v>
      </c>
      <c r="E30">
        <v>22.55</v>
      </c>
      <c r="F30" s="57">
        <v>41218</v>
      </c>
      <c r="G30" s="637">
        <f>Table_USStocks.accdb7[[#This Row],[Shares]]*(Table_USStocks.accdb7[[#This Row],[SellPrice]]-Table_USStocks.accdb7[[#This Row],[BuyPrice]])</f>
        <v>3631.9700000000021</v>
      </c>
    </row>
    <row r="31" spans="1:7">
      <c r="A31" t="s">
        <v>1529</v>
      </c>
      <c r="B31">
        <v>50</v>
      </c>
      <c r="C31">
        <v>126</v>
      </c>
      <c r="D31" s="57">
        <v>39735</v>
      </c>
      <c r="E31">
        <v>70</v>
      </c>
      <c r="F31" s="57">
        <v>41253</v>
      </c>
      <c r="G31" s="637">
        <f>Table_USStocks.accdb7[[#This Row],[Shares]]*(Table_USStocks.accdb7[[#This Row],[SellPrice]]-Table_USStocks.accdb7[[#This Row],[BuyPrice]])</f>
        <v>-2800</v>
      </c>
    </row>
    <row r="32" spans="1:7">
      <c r="A32" t="s">
        <v>1530</v>
      </c>
      <c r="B32">
        <v>4315</v>
      </c>
      <c r="C32">
        <v>11.59</v>
      </c>
      <c r="D32" s="57">
        <v>40758</v>
      </c>
      <c r="E32">
        <v>12.2402</v>
      </c>
      <c r="F32" s="57">
        <v>41387</v>
      </c>
      <c r="G32" s="637">
        <f>Table_USStocks.accdb7[[#This Row],[Shares]]*(Table_USStocks.accdb7[[#This Row],[SellPrice]]-Table_USStocks.accdb7[[#This Row],[BuyPrice]])</f>
        <v>2805.6129999999994</v>
      </c>
    </row>
    <row r="33" spans="1:9">
      <c r="A33" t="s">
        <v>1531</v>
      </c>
      <c r="B33">
        <v>633</v>
      </c>
      <c r="C33">
        <v>7.9</v>
      </c>
      <c r="D33" s="57">
        <v>39807</v>
      </c>
      <c r="E33">
        <v>12.4254</v>
      </c>
      <c r="F33" s="57">
        <v>41446</v>
      </c>
      <c r="G33" s="637">
        <f>Table_USStocks.accdb7[[#This Row],[Shares]]*(Table_USStocks.accdb7[[#This Row],[SellPrice]]-Table_USStocks.accdb7[[#This Row],[BuyPrice]])</f>
        <v>2864.5781999999995</v>
      </c>
    </row>
    <row r="34" spans="1:9">
      <c r="A34" t="s">
        <v>1532</v>
      </c>
      <c r="B34">
        <v>1288</v>
      </c>
      <c r="C34">
        <v>7.76</v>
      </c>
      <c r="D34" s="57">
        <v>39807</v>
      </c>
      <c r="E34">
        <v>15.773999999999999</v>
      </c>
      <c r="F34" s="57">
        <v>41446</v>
      </c>
      <c r="G34" s="637">
        <f>Table_USStocks.accdb7[[#This Row],[Shares]]*(Table_USStocks.accdb7[[#This Row],[SellPrice]]-Table_USStocks.accdb7[[#This Row],[BuyPrice]])</f>
        <v>10322.031999999999</v>
      </c>
    </row>
    <row r="35" spans="1:9">
      <c r="A35" t="s">
        <v>1533</v>
      </c>
      <c r="B35">
        <v>775</v>
      </c>
      <c r="C35">
        <v>12.91</v>
      </c>
      <c r="D35" s="57">
        <v>39807</v>
      </c>
      <c r="E35">
        <v>23.94</v>
      </c>
      <c r="F35" s="57">
        <v>41446</v>
      </c>
      <c r="G35" s="637">
        <f>Table_USStocks.accdb7[[#This Row],[Shares]]*(Table_USStocks.accdb7[[#This Row],[SellPrice]]-Table_USStocks.accdb7[[#This Row],[BuyPrice]])</f>
        <v>8548.25</v>
      </c>
    </row>
    <row r="36" spans="1:9">
      <c r="A36" t="s">
        <v>1534</v>
      </c>
      <c r="B36">
        <v>1395</v>
      </c>
      <c r="C36">
        <v>10.75</v>
      </c>
      <c r="D36" s="57">
        <v>39807</v>
      </c>
      <c r="E36">
        <v>24.9056</v>
      </c>
      <c r="F36" s="57">
        <v>41446</v>
      </c>
      <c r="G36" s="637">
        <f>Table_USStocks.accdb7[[#This Row],[Shares]]*(Table_USStocks.accdb7[[#This Row],[SellPrice]]-Table_USStocks.accdb7[[#This Row],[BuyPrice]])</f>
        <v>19747.061999999998</v>
      </c>
    </row>
    <row r="37" spans="1:9">
      <c r="A37" t="s">
        <v>1535</v>
      </c>
      <c r="B37">
        <v>5</v>
      </c>
      <c r="C37">
        <v>1600</v>
      </c>
      <c r="D37" s="57">
        <v>40360</v>
      </c>
      <c r="E37">
        <v>1848.05</v>
      </c>
      <c r="F37" s="57">
        <v>41600</v>
      </c>
      <c r="G37" s="637">
        <f>Table_USStocks.accdb7[[#This Row],[Shares]]*(Table_USStocks.accdb7[[#This Row],[SellPrice]]-Table_USStocks.accdb7[[#This Row],[BuyPrice]])</f>
        <v>1240.2499999999998</v>
      </c>
    </row>
    <row r="38" spans="1:9">
      <c r="A38" t="s">
        <v>1536</v>
      </c>
      <c r="B38">
        <v>20</v>
      </c>
      <c r="C38">
        <v>150</v>
      </c>
      <c r="D38" s="57">
        <v>39590</v>
      </c>
      <c r="E38">
        <v>191.05</v>
      </c>
      <c r="F38" s="57">
        <v>41600</v>
      </c>
      <c r="G38" s="637">
        <f>Table_USStocks.accdb7[[#This Row],[Shares]]*(Table_USStocks.accdb7[[#This Row],[SellPrice]]-Table_USStocks.accdb7[[#This Row],[BuyPrice]])</f>
        <v>821.00000000000023</v>
      </c>
      <c r="I38" s="263" t="s">
        <v>1539</v>
      </c>
    </row>
    <row r="39" spans="1:9">
      <c r="A39" t="s">
        <v>1537</v>
      </c>
      <c r="B39">
        <v>5</v>
      </c>
      <c r="C39">
        <v>1050</v>
      </c>
      <c r="D39" s="57">
        <v>39591</v>
      </c>
      <c r="E39">
        <v>880</v>
      </c>
      <c r="F39" s="57">
        <v>41600</v>
      </c>
      <c r="G39" s="637">
        <f>Table_USStocks.accdb7[[#This Row],[Shares]]*(Table_USStocks.accdb7[[#This Row],[SellPrice]]-Table_USStocks.accdb7[[#This Row],[BuyPrice]])</f>
        <v>-850</v>
      </c>
      <c r="I39" s="644">
        <f>SUM(G2:G54)</f>
        <v>694712.35600000003</v>
      </c>
    </row>
    <row r="40" spans="1:9">
      <c r="A40" t="s">
        <v>1538</v>
      </c>
      <c r="B40">
        <v>50</v>
      </c>
      <c r="C40">
        <v>130</v>
      </c>
      <c r="D40" s="57">
        <v>39735</v>
      </c>
      <c r="E40">
        <v>43.33</v>
      </c>
      <c r="F40" s="57">
        <v>41600</v>
      </c>
      <c r="G40">
        <f>Table_USStocks.accdb7[[#This Row],[Shares]]*(Table_USStocks.accdb7[[#This Row],[SellPrice]]-Table_USStocks.accdb7[[#This Row],[BuyPrice]])</f>
        <v>-4333.5</v>
      </c>
    </row>
    <row r="41" spans="1:9">
      <c r="A41" t="s">
        <v>778</v>
      </c>
      <c r="B41">
        <v>20</v>
      </c>
      <c r="C41">
        <v>333</v>
      </c>
      <c r="D41" s="57">
        <v>39485</v>
      </c>
      <c r="E41">
        <v>266.14999999999998</v>
      </c>
      <c r="F41" s="57">
        <v>41646</v>
      </c>
      <c r="G41">
        <f>Table_USStocks.accdb7[[#This Row],[Shares]]*(Table_USStocks.accdb7[[#This Row],[SellPrice]]-Table_USStocks.accdb7[[#This Row],[BuyPrice]])</f>
        <v>-1337.0000000000005</v>
      </c>
    </row>
    <row r="42" spans="1:9">
      <c r="A42" t="s">
        <v>780</v>
      </c>
      <c r="B42">
        <v>50</v>
      </c>
      <c r="C42">
        <v>108</v>
      </c>
      <c r="D42" s="57">
        <v>39590</v>
      </c>
      <c r="E42">
        <v>113</v>
      </c>
      <c r="F42" s="57">
        <v>41646</v>
      </c>
      <c r="G42">
        <f>Table_USStocks.accdb7[[#This Row],[Shares]]*(Table_USStocks.accdb7[[#This Row],[SellPrice]]-Table_USStocks.accdb7[[#This Row],[BuyPrice]])</f>
        <v>250</v>
      </c>
    </row>
    <row r="43" spans="1:9">
      <c r="A43" t="s">
        <v>781</v>
      </c>
      <c r="B43">
        <v>100</v>
      </c>
      <c r="C43">
        <v>121</v>
      </c>
      <c r="D43" s="57">
        <v>39492</v>
      </c>
      <c r="E43">
        <v>760</v>
      </c>
      <c r="F43" s="57">
        <v>41666</v>
      </c>
      <c r="G43" s="522">
        <f>Table_USStocks.accdb7[[#This Row],[Shares]]*(Table_USStocks.accdb7[[#This Row],[SellPrice]]-Table_USStocks.accdb7[[#This Row],[BuyPrice]])</f>
        <v>63900</v>
      </c>
    </row>
    <row r="44" spans="1:9">
      <c r="A44" t="s">
        <v>3596</v>
      </c>
      <c r="B44">
        <v>100</v>
      </c>
      <c r="C44">
        <v>77</v>
      </c>
      <c r="D44" s="57">
        <v>39496</v>
      </c>
      <c r="E44">
        <v>144</v>
      </c>
      <c r="F44" s="57">
        <v>41666</v>
      </c>
      <c r="G44" s="522">
        <f>Table_USStocks.accdb7[[#This Row],[Shares]]*(Table_USStocks.accdb7[[#This Row],[SellPrice]]-Table_USStocks.accdb7[[#This Row],[BuyPrice]])</f>
        <v>6700</v>
      </c>
    </row>
    <row r="45" spans="1:9">
      <c r="A45" t="s">
        <v>809</v>
      </c>
      <c r="B45">
        <v>1234</v>
      </c>
      <c r="C45">
        <v>36.47</v>
      </c>
      <c r="D45" s="57">
        <v>40098</v>
      </c>
      <c r="E45">
        <v>58.99</v>
      </c>
      <c r="F45" s="57">
        <v>41666</v>
      </c>
      <c r="G45" s="522">
        <f>Table_USStocks.accdb7[[#This Row],[Shares]]*(Table_USStocks.accdb7[[#This Row],[SellPrice]]-Table_USStocks.accdb7[[#This Row],[BuyPrice]])</f>
        <v>27789.680000000004</v>
      </c>
    </row>
    <row r="46" spans="1:9">
      <c r="A46" t="s">
        <v>1424</v>
      </c>
      <c r="B46">
        <v>198</v>
      </c>
      <c r="C46">
        <v>252.41</v>
      </c>
      <c r="D46" s="57">
        <v>41232</v>
      </c>
      <c r="E46">
        <v>275.7</v>
      </c>
      <c r="F46" s="57">
        <v>41666</v>
      </c>
      <c r="G46" s="522">
        <f>Table_USStocks.accdb7[[#This Row],[Shares]]*(Table_USStocks.accdb7[[#This Row],[SellPrice]]-Table_USStocks.accdb7[[#This Row],[BuyPrice]])</f>
        <v>4611.4199999999983</v>
      </c>
      <c r="I46"/>
    </row>
    <row r="47" spans="1:9">
      <c r="A47" t="s">
        <v>807</v>
      </c>
      <c r="B47">
        <v>1109</v>
      </c>
      <c r="C47">
        <v>45.1</v>
      </c>
      <c r="D47" s="57">
        <v>40758</v>
      </c>
      <c r="E47">
        <v>54.835000000000001</v>
      </c>
      <c r="F47" s="57">
        <v>41666</v>
      </c>
      <c r="G47" s="522">
        <f>Table_USStocks.accdb7[[#This Row],[Shares]]*(Table_USStocks.accdb7[[#This Row],[SellPrice]]-Table_USStocks.accdb7[[#This Row],[BuyPrice]])</f>
        <v>10796.115</v>
      </c>
      <c r="I47"/>
    </row>
    <row r="48" spans="1:9">
      <c r="A48" t="s">
        <v>3628</v>
      </c>
      <c r="B48">
        <v>11110</v>
      </c>
      <c r="C48">
        <v>24</v>
      </c>
      <c r="D48" s="57">
        <v>37803</v>
      </c>
      <c r="E48">
        <v>78.8</v>
      </c>
      <c r="F48" s="57">
        <v>41666</v>
      </c>
      <c r="G48" s="522">
        <f>Table_USStocks.accdb7[[#This Row],[Shares]]*(Table_USStocks.accdb7[[#This Row],[SellPrice]]-Table_USStocks.accdb7[[#This Row],[BuyPrice]])</f>
        <v>608828</v>
      </c>
      <c r="I48"/>
    </row>
    <row r="49" spans="1:7">
      <c r="A49" t="s">
        <v>808</v>
      </c>
      <c r="B49">
        <v>2049</v>
      </c>
      <c r="C49">
        <v>24.4</v>
      </c>
      <c r="D49" s="57">
        <v>40582</v>
      </c>
      <c r="E49">
        <v>33.76</v>
      </c>
      <c r="F49" s="57">
        <v>41754</v>
      </c>
      <c r="G49" s="522">
        <f>Table_USStocks.accdb7[[#This Row],[Shares]]*(Table_USStocks.accdb7[[#This Row],[SellPrice]]-Table_USStocks.accdb7[[#This Row],[BuyPrice]])</f>
        <v>19178.64</v>
      </c>
    </row>
    <row r="50" spans="1:7">
      <c r="A50" t="s">
        <v>779</v>
      </c>
      <c r="B50">
        <v>10</v>
      </c>
      <c r="C50">
        <v>1785</v>
      </c>
      <c r="D50" s="57">
        <v>39496</v>
      </c>
      <c r="E50">
        <v>3100</v>
      </c>
      <c r="F50" s="57">
        <v>41778</v>
      </c>
      <c r="G50" s="522">
        <f>Table_USStocks.accdb7[[#This Row],[Shares]]*(Table_USStocks.accdb7[[#This Row],[SellPrice]]-Table_USStocks.accdb7[[#This Row],[BuyPrice]])</f>
        <v>13150</v>
      </c>
    </row>
    <row r="51" spans="1:7">
      <c r="A51" t="s">
        <v>782</v>
      </c>
      <c r="B51">
        <v>50</v>
      </c>
      <c r="C51">
        <v>141.94999999999999</v>
      </c>
      <c r="D51" s="57">
        <v>39485</v>
      </c>
      <c r="E51">
        <v>215</v>
      </c>
      <c r="F51" s="57">
        <v>41816</v>
      </c>
      <c r="G51" s="522">
        <f>Table_USStocks.accdb7[[#This Row],[Shares]]*(Table_USStocks.accdb7[[#This Row],[SellPrice]]-Table_USStocks.accdb7[[#This Row],[BuyPrice]])</f>
        <v>3652.5000000000005</v>
      </c>
    </row>
    <row r="52" spans="1:7">
      <c r="A52" t="s">
        <v>1512</v>
      </c>
      <c r="C52">
        <v>62</v>
      </c>
      <c r="D52" s="57">
        <v>38777</v>
      </c>
      <c r="F52" s="57"/>
      <c r="G52" s="522">
        <f>Table_USStocks.accdb7[[#This Row],[Shares]]*(Table_USStocks.accdb7[[#This Row],[SellPrice]]-Table_USStocks.accdb7[[#This Row],[BuyPrice]])</f>
        <v>0</v>
      </c>
    </row>
    <row r="53" spans="1:7">
      <c r="A53" t="s">
        <v>783</v>
      </c>
      <c r="B53">
        <v>52</v>
      </c>
      <c r="C53">
        <v>994</v>
      </c>
      <c r="D53" s="57">
        <v>38537</v>
      </c>
      <c r="F53" s="57"/>
      <c r="G53" s="522">
        <f>Table_USStocks.accdb7[[#This Row],[Shares]]*(Table_USStocks.accdb7[[#This Row],[SellPrice]]-Table_USStocks.accdb7[[#This Row],[BuyPrice]])</f>
        <v>-51688</v>
      </c>
    </row>
    <row r="54" spans="1:7">
      <c r="A54" t="s">
        <v>1514</v>
      </c>
      <c r="B54">
        <v>100</v>
      </c>
      <c r="C54">
        <v>471.94</v>
      </c>
      <c r="D54" s="57">
        <v>38380</v>
      </c>
      <c r="F54" s="57"/>
      <c r="G54" s="522">
        <f>Table_USStocks.accdb7[[#This Row],[Shares]]*(Table_USStocks.accdb7[[#This Row],[SellPrice]]-Table_USStocks.accdb7[[#This Row],[BuyPrice]])</f>
        <v>-47194</v>
      </c>
    </row>
    <row r="57" spans="1:7">
      <c r="A57" s="288" t="s">
        <v>1540</v>
      </c>
      <c r="C57" s="13"/>
    </row>
    <row r="58" spans="1:7">
      <c r="A58" s="288" t="s">
        <v>1541</v>
      </c>
      <c r="C58" s="13"/>
    </row>
    <row r="59" spans="1:7">
      <c r="A59" s="288" t="s">
        <v>1542</v>
      </c>
      <c r="C59" s="13"/>
    </row>
  </sheetData>
  <conditionalFormatting sqref="I39">
    <cfRule type="colorScale" priority="2">
      <colorScale>
        <cfvo type="min"/>
        <cfvo type="percentile" val="50"/>
        <cfvo type="max"/>
        <color rgb="FFF8696B"/>
        <color rgb="FFFCFCFF"/>
        <color rgb="FF63BE7B"/>
      </colorScale>
    </cfRule>
  </conditionalFormatting>
  <conditionalFormatting sqref="G2:G39 G44:G54">
    <cfRule type="cellIs" dxfId="333" priority="1" operator="lessThan">
      <formula>0</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417"/>
  <sheetViews>
    <sheetView zoomScale="70" workbookViewId="0">
      <pane xSplit="10" ySplit="6" topLeftCell="K1283" activePane="bottomRight" state="frozen"/>
      <selection pane="topRight" activeCell="C1" sqref="C1"/>
      <selection pane="bottomLeft" activeCell="A2" sqref="A2"/>
      <selection pane="bottomRight" activeCell="E3" sqref="E3"/>
    </sheetView>
  </sheetViews>
  <sheetFormatPr defaultRowHeight="12.75"/>
  <cols>
    <col min="1" max="1" width="12.42578125" style="263" customWidth="1"/>
    <col min="2" max="2" width="48.5703125" customWidth="1"/>
    <col min="3" max="3" width="34.85546875" customWidth="1"/>
    <col min="4" max="4" width="17.42578125" style="554" customWidth="1"/>
    <col min="5" max="5" width="10" customWidth="1"/>
    <col min="6" max="6" width="9.5703125" customWidth="1"/>
    <col min="7" max="7" width="15.7109375" customWidth="1"/>
    <col min="8" max="8" width="10.28515625" style="268" customWidth="1"/>
    <col min="9" max="9" width="10.28515625" customWidth="1"/>
    <col min="10" max="10" width="18.5703125" style="587" customWidth="1"/>
    <col min="11" max="11" width="14.85546875" customWidth="1"/>
    <col min="12" max="12" width="15.42578125" customWidth="1"/>
    <col min="13" max="13" width="19.28515625" customWidth="1"/>
    <col min="14" max="14" width="19.140625" customWidth="1"/>
    <col min="15" max="15" width="12.5703125" customWidth="1"/>
    <col min="16" max="16" width="9.7109375" customWidth="1"/>
    <col min="17" max="17" width="16.42578125" customWidth="1"/>
    <col min="18" max="18" width="11" customWidth="1"/>
    <col min="19" max="19" width="8.140625" customWidth="1"/>
    <col min="20" max="20" width="9.7109375" customWidth="1"/>
    <col min="21" max="21" width="11.140625" customWidth="1"/>
    <col min="22" max="22" width="16.42578125" customWidth="1"/>
    <col min="23" max="23" width="21" style="522" customWidth="1"/>
    <col min="24" max="24" width="16.28515625" customWidth="1"/>
    <col min="25" max="25" width="13" style="522" customWidth="1"/>
    <col min="26" max="26" width="13.140625" customWidth="1"/>
    <col min="27" max="27" width="12.85546875" customWidth="1"/>
    <col min="28" max="28" width="17.28515625" customWidth="1"/>
    <col min="29" max="29" width="14.28515625" style="522" customWidth="1"/>
    <col min="30" max="30" width="13.85546875" style="522" customWidth="1"/>
    <col min="31" max="31" width="18.140625" style="57" customWidth="1"/>
    <col min="32" max="32" width="19.140625" style="498" customWidth="1"/>
    <col min="33" max="33" width="17.42578125" style="498" customWidth="1"/>
    <col min="34" max="34" width="15.28515625" customWidth="1"/>
    <col min="35" max="35" width="21.42578125" customWidth="1"/>
    <col min="36" max="36" width="16" style="522" customWidth="1"/>
    <col min="37" max="37" width="16.7109375" style="522" customWidth="1"/>
    <col min="38" max="38" width="19.140625" customWidth="1"/>
    <col min="39" max="39" width="11.140625" customWidth="1"/>
    <col min="40" max="40" width="12.5703125" style="522" customWidth="1"/>
    <col min="41" max="41" width="16.28515625" style="522" customWidth="1"/>
    <col min="42" max="42" width="16.7109375" style="522" customWidth="1"/>
    <col min="43" max="43" width="10.5703125" style="522" customWidth="1"/>
    <col min="44" max="44" width="17.42578125" bestFit="1" customWidth="1"/>
    <col min="45" max="45" width="10" customWidth="1"/>
    <col min="47" max="47" width="13.5703125" customWidth="1"/>
    <col min="48" max="48" width="7.42578125" customWidth="1"/>
    <col min="49" max="49" width="32.5703125" customWidth="1"/>
    <col min="50" max="50" width="86.28515625" bestFit="1" customWidth="1"/>
    <col min="51" max="51" width="13.42578125" customWidth="1"/>
    <col min="52" max="52" width="11.140625" style="9" customWidth="1"/>
    <col min="53" max="53" width="11.5703125" customWidth="1"/>
    <col min="54" max="54" width="8.7109375" style="27" customWidth="1"/>
    <col min="55" max="55" width="10.42578125" style="84" customWidth="1"/>
    <col min="56" max="56" width="6.28515625" customWidth="1"/>
    <col min="57" max="57" width="14" style="13" customWidth="1"/>
    <col min="58" max="58" width="9.85546875" bestFit="1" customWidth="1"/>
    <col min="59" max="59" width="8.5703125" bestFit="1" customWidth="1"/>
  </cols>
  <sheetData>
    <row r="1" spans="1:57" s="556" customFormat="1" ht="15">
      <c r="A1" s="555"/>
      <c r="B1" s="582" t="s">
        <v>1434</v>
      </c>
      <c r="C1" s="580" t="s">
        <v>1432</v>
      </c>
      <c r="D1" s="558" t="s">
        <v>1431</v>
      </c>
      <c r="E1" s="559" t="s">
        <v>418</v>
      </c>
      <c r="F1" s="560" t="s">
        <v>450</v>
      </c>
      <c r="G1" s="561" t="s">
        <v>1425</v>
      </c>
      <c r="H1" s="562" t="s">
        <v>1426</v>
      </c>
      <c r="I1" s="559" t="s">
        <v>1436</v>
      </c>
      <c r="J1" s="589" t="s">
        <v>1427</v>
      </c>
      <c r="K1" s="560" t="s">
        <v>1428</v>
      </c>
      <c r="L1" s="559" t="s">
        <v>1429</v>
      </c>
      <c r="M1" s="563" t="s">
        <v>1430</v>
      </c>
      <c r="N1" s="557" t="s">
        <v>1433</v>
      </c>
      <c r="O1" s="584" t="s">
        <v>1435</v>
      </c>
      <c r="W1" s="564"/>
      <c r="Y1" s="564"/>
      <c r="AC1" s="564"/>
      <c r="AD1" s="564"/>
      <c r="AE1" s="565"/>
      <c r="AF1" s="566"/>
      <c r="AG1" s="566"/>
      <c r="AJ1" s="564"/>
      <c r="AK1" s="564"/>
      <c r="AN1" s="564"/>
      <c r="AO1" s="564"/>
      <c r="AP1" s="564"/>
      <c r="AQ1" s="564"/>
      <c r="AZ1" s="567"/>
      <c r="BB1" s="568"/>
      <c r="BC1" s="569"/>
      <c r="BE1" s="570"/>
    </row>
    <row r="2" spans="1:57" s="556" customFormat="1" ht="15.75" thickBot="1">
      <c r="A2" s="555"/>
      <c r="B2" s="607" t="s">
        <v>3636</v>
      </c>
      <c r="C2" s="581">
        <f>I2+((H2*(1+D2)^3)/(K2-N2))/(1+K2)^3</f>
        <v>138.1295975417184</v>
      </c>
      <c r="D2" s="608">
        <v>0.12</v>
      </c>
      <c r="E2" s="609">
        <v>0.74</v>
      </c>
      <c r="F2" s="591">
        <f>VLOOKUP(B2,Table_USStocks.accdb_12[[symbol]:[EPS]],6)</f>
        <v>5.96</v>
      </c>
      <c r="G2" s="572">
        <f>VLOOKUP(B2,Table_USStocks.accdb_12[[symbol]:[DividendYield]],13)/100</f>
        <v>2.1000000000000001E-2</v>
      </c>
      <c r="H2" s="573">
        <f>F2-J2*G2</f>
        <v>3.9603799999999998</v>
      </c>
      <c r="I2" s="571">
        <f>H2*(1+(1+D2)/(1+K2)+(1+D2)^2/(1+K2)^2)</f>
        <v>12.487040054039975</v>
      </c>
      <c r="J2" s="590">
        <f>VLOOKUP(B2,Table_USStocks.accdb_12[[symbol]:[ClosePrice]],10)</f>
        <v>95.22</v>
      </c>
      <c r="K2" s="574">
        <f>L2+E2*(M2-L2)</f>
        <v>6.650600000000001E-2</v>
      </c>
      <c r="L2" s="571">
        <f>2.81/100</f>
        <v>2.81E-2</v>
      </c>
      <c r="M2" s="575">
        <v>0.08</v>
      </c>
      <c r="N2" s="585">
        <v>0.03</v>
      </c>
      <c r="O2" s="575">
        <v>0</v>
      </c>
      <c r="W2" s="564"/>
      <c r="Y2" s="564"/>
      <c r="AC2" s="564"/>
      <c r="AD2" s="564"/>
      <c r="AE2" s="565"/>
      <c r="AF2" s="566"/>
      <c r="AG2" s="566"/>
      <c r="AJ2" s="564"/>
      <c r="AK2" s="564"/>
      <c r="AN2" s="564"/>
      <c r="AO2" s="564"/>
      <c r="AP2" s="564"/>
      <c r="AQ2" s="564"/>
      <c r="AZ2" s="567"/>
      <c r="BB2" s="568"/>
      <c r="BC2" s="569"/>
      <c r="BE2" s="570"/>
    </row>
    <row r="3" spans="1:57" s="556" customFormat="1" ht="15.75" thickBot="1">
      <c r="A3" s="555"/>
      <c r="B3" s="583" t="str">
        <f>VLOOKUP(B2,Table_USStocks.accdb_12[[symbol]:[Beta]],2)</f>
        <v>Apple</v>
      </c>
      <c r="C3" s="576"/>
      <c r="D3" s="588">
        <f>VLOOKUP(B2,Table_USStocks.accdb_12[[symbol]:[GrowthRate]],33)</f>
        <v>0.10666666666666666</v>
      </c>
      <c r="E3" s="577">
        <f>VLOOKUP(B2,Table_USStocks.accdb_12[[symbol]:[Beta]],5)</f>
        <v>0.74</v>
      </c>
      <c r="F3" s="577"/>
      <c r="G3" s="577"/>
      <c r="H3" s="578"/>
      <c r="I3" s="577"/>
      <c r="J3" s="586"/>
      <c r="K3" s="577"/>
      <c r="L3" s="577"/>
      <c r="M3" s="579"/>
      <c r="N3" s="576"/>
      <c r="O3" s="579"/>
      <c r="W3" s="564"/>
      <c r="Y3" s="564"/>
      <c r="AC3" s="564"/>
      <c r="AD3" s="564"/>
      <c r="AE3" s="565"/>
      <c r="AF3" s="566"/>
      <c r="AG3" s="566"/>
      <c r="AJ3" s="564"/>
      <c r="AK3" s="564"/>
      <c r="AN3" s="564"/>
      <c r="AO3" s="564"/>
      <c r="AP3" s="564"/>
      <c r="AQ3" s="564"/>
      <c r="AZ3" s="567"/>
      <c r="BB3" s="568"/>
      <c r="BC3" s="569"/>
      <c r="BE3" s="570"/>
    </row>
    <row r="5" spans="1:57" ht="20.25">
      <c r="A5" s="263" t="s">
        <v>317</v>
      </c>
      <c r="B5" t="s">
        <v>489</v>
      </c>
      <c r="C5" t="s">
        <v>1316</v>
      </c>
      <c r="D5" s="554" t="s">
        <v>1317</v>
      </c>
      <c r="E5" t="s">
        <v>418</v>
      </c>
      <c r="F5" t="s">
        <v>450</v>
      </c>
      <c r="G5" t="s">
        <v>1318</v>
      </c>
      <c r="H5" s="268" t="s">
        <v>1319</v>
      </c>
      <c r="I5" t="s">
        <v>1320</v>
      </c>
      <c r="J5" s="587" t="s">
        <v>314</v>
      </c>
      <c r="K5" t="s">
        <v>1321</v>
      </c>
      <c r="L5" t="s">
        <v>1322</v>
      </c>
      <c r="M5" s="272" t="s">
        <v>663</v>
      </c>
      <c r="N5" t="s">
        <v>1323</v>
      </c>
      <c r="O5" t="s">
        <v>1324</v>
      </c>
      <c r="P5" t="s">
        <v>1325</v>
      </c>
      <c r="Q5" t="s">
        <v>706</v>
      </c>
      <c r="R5" t="s">
        <v>220</v>
      </c>
      <c r="S5" t="s">
        <v>1326</v>
      </c>
      <c r="T5" t="s">
        <v>1327</v>
      </c>
      <c r="U5" t="s">
        <v>1328</v>
      </c>
      <c r="V5" t="s">
        <v>1329</v>
      </c>
      <c r="W5" s="522" t="s">
        <v>76</v>
      </c>
      <c r="X5" t="s">
        <v>75</v>
      </c>
      <c r="Y5" s="522" t="s">
        <v>1330</v>
      </c>
      <c r="Z5" t="s">
        <v>796</v>
      </c>
      <c r="AA5" t="s">
        <v>1331</v>
      </c>
      <c r="AB5" t="s">
        <v>1332</v>
      </c>
      <c r="AC5" s="522" t="s">
        <v>511</v>
      </c>
      <c r="AD5" s="522" t="s">
        <v>1333</v>
      </c>
      <c r="AE5" s="57" t="s">
        <v>315</v>
      </c>
      <c r="AF5" s="498" t="s">
        <v>1334</v>
      </c>
      <c r="AG5" s="498" t="s">
        <v>1335</v>
      </c>
      <c r="AH5" t="s">
        <v>1336</v>
      </c>
      <c r="AI5" t="s">
        <v>1337</v>
      </c>
      <c r="AJ5" s="522" t="s">
        <v>1338</v>
      </c>
      <c r="AK5" s="522" t="s">
        <v>1339</v>
      </c>
      <c r="AL5" t="s">
        <v>1340</v>
      </c>
      <c r="AM5" t="s">
        <v>1341</v>
      </c>
      <c r="AN5" s="522" t="s">
        <v>1342</v>
      </c>
      <c r="AO5" s="451"/>
      <c r="AP5" s="18"/>
      <c r="AQ5" s="19"/>
      <c r="AR5" s="3"/>
      <c r="AS5" s="5"/>
      <c r="AT5" s="26"/>
      <c r="AW5" s="53"/>
      <c r="AX5" s="9"/>
      <c r="AY5" s="9"/>
      <c r="BC5"/>
      <c r="BD5" s="13"/>
      <c r="BE5"/>
    </row>
    <row r="6" spans="1:57" ht="20.25">
      <c r="A6" s="263" t="s">
        <v>1549</v>
      </c>
      <c r="B6" t="s">
        <v>1550</v>
      </c>
      <c r="C6" t="s">
        <v>1343</v>
      </c>
      <c r="D6" s="554">
        <v>6780000000</v>
      </c>
      <c r="E6">
        <v>1.46</v>
      </c>
      <c r="F6">
        <v>2.11</v>
      </c>
      <c r="J6" s="587">
        <v>58.05</v>
      </c>
      <c r="K6">
        <v>52.53</v>
      </c>
      <c r="L6">
        <v>59.14</v>
      </c>
      <c r="M6">
        <v>0.9</v>
      </c>
      <c r="N6">
        <v>0.53</v>
      </c>
      <c r="Q6">
        <v>17.010000000000002</v>
      </c>
      <c r="R6">
        <v>2.04</v>
      </c>
      <c r="S6">
        <v>2.87</v>
      </c>
      <c r="T6">
        <v>3.46</v>
      </c>
      <c r="U6">
        <v>0</v>
      </c>
      <c r="W6" s="522">
        <v>1.6</v>
      </c>
      <c r="X6">
        <v>64.5</v>
      </c>
      <c r="Y6" s="522">
        <v>10</v>
      </c>
      <c r="AB6">
        <v>4.2067736185383231E-2</v>
      </c>
      <c r="AC6" s="522">
        <v>9.0832241261849557E-3</v>
      </c>
      <c r="AD6" s="522">
        <v>2.9555408971925639</v>
      </c>
      <c r="AE6" s="57">
        <v>41827</v>
      </c>
      <c r="AF6" s="498">
        <v>0.113658</v>
      </c>
      <c r="AG6" s="498">
        <v>8.3382352941176491E-2</v>
      </c>
      <c r="AH6">
        <v>25.328800000000001</v>
      </c>
      <c r="AJ6" s="522">
        <v>0</v>
      </c>
      <c r="AK6" s="522">
        <v>9.0832241261849557E-3</v>
      </c>
      <c r="AL6">
        <v>5.8533916849015197E-2</v>
      </c>
      <c r="AM6">
        <v>57.46</v>
      </c>
      <c r="AN6" s="522">
        <v>41.346153846153911</v>
      </c>
      <c r="AO6" s="452"/>
      <c r="AP6" s="145"/>
      <c r="AQ6" s="223"/>
      <c r="AR6" s="22"/>
      <c r="AS6" s="5"/>
      <c r="AT6" s="26"/>
      <c r="AW6" s="53"/>
      <c r="AX6" s="9"/>
      <c r="AY6" s="9"/>
      <c r="BC6"/>
      <c r="BD6" s="13"/>
      <c r="BE6"/>
    </row>
    <row r="7" spans="1:57" ht="20.25">
      <c r="A7" s="263" t="s">
        <v>1551</v>
      </c>
      <c r="B7" t="s">
        <v>1552</v>
      </c>
      <c r="C7" t="s">
        <v>1553</v>
      </c>
      <c r="D7" s="554">
        <v>22640000000</v>
      </c>
      <c r="E7">
        <v>1.63</v>
      </c>
      <c r="F7">
        <v>-2.4300000000000002</v>
      </c>
      <c r="J7" s="587">
        <v>15.62</v>
      </c>
      <c r="K7">
        <v>12.44</v>
      </c>
      <c r="L7">
        <v>15.69</v>
      </c>
      <c r="M7">
        <v>0.8</v>
      </c>
      <c r="N7">
        <v>0.12</v>
      </c>
      <c r="Q7">
        <v>23.31</v>
      </c>
      <c r="R7">
        <v>0.63</v>
      </c>
      <c r="S7">
        <v>0.81</v>
      </c>
      <c r="T7">
        <v>1.59</v>
      </c>
      <c r="U7">
        <v>0</v>
      </c>
      <c r="W7" s="522">
        <v>2.6</v>
      </c>
      <c r="X7">
        <v>15.25</v>
      </c>
      <c r="Y7" s="522">
        <v>14</v>
      </c>
      <c r="AB7">
        <v>0.25562700964630225</v>
      </c>
      <c r="AC7" s="522">
        <v>1.2866520603938366E-2</v>
      </c>
      <c r="AD7" s="522">
        <v>3.8149026371121941</v>
      </c>
      <c r="AE7" s="57">
        <v>41830</v>
      </c>
      <c r="AF7" s="498">
        <v>0.12339899999999999</v>
      </c>
      <c r="AG7" s="498">
        <v>0.37</v>
      </c>
      <c r="AH7">
        <v>-98.606999999999999</v>
      </c>
      <c r="AJ7" s="522">
        <v>0</v>
      </c>
      <c r="AK7" s="522">
        <v>1.2866520603938366E-2</v>
      </c>
      <c r="AL7">
        <v>0.15532544378698224</v>
      </c>
      <c r="AM7">
        <v>14.36</v>
      </c>
      <c r="AN7" s="522">
        <v>22.302158273381323</v>
      </c>
      <c r="AO7" s="452"/>
      <c r="AP7" s="145"/>
      <c r="AQ7" s="223"/>
      <c r="AR7" s="22"/>
      <c r="AS7" s="5"/>
      <c r="AT7" s="26"/>
      <c r="AW7" s="53"/>
      <c r="AX7" s="9"/>
      <c r="AY7" s="9"/>
      <c r="BC7"/>
      <c r="BD7" s="13"/>
      <c r="BE7"/>
    </row>
    <row r="8" spans="1:57" ht="15.75">
      <c r="A8" s="263" t="s">
        <v>3625</v>
      </c>
      <c r="B8" t="s">
        <v>3626</v>
      </c>
      <c r="C8" t="s">
        <v>1348</v>
      </c>
      <c r="D8" s="554">
        <v>144620000</v>
      </c>
      <c r="E8">
        <v>5.37</v>
      </c>
      <c r="F8">
        <v>0.96</v>
      </c>
      <c r="J8" s="587">
        <v>656.97</v>
      </c>
      <c r="K8">
        <v>632.04999999999995</v>
      </c>
      <c r="L8">
        <v>1103</v>
      </c>
      <c r="M8">
        <v>0</v>
      </c>
      <c r="N8">
        <v>0</v>
      </c>
      <c r="Q8">
        <v>0</v>
      </c>
      <c r="R8">
        <v>0</v>
      </c>
      <c r="S8">
        <v>9.7899999999999991</v>
      </c>
      <c r="T8">
        <v>0</v>
      </c>
      <c r="U8">
        <v>0</v>
      </c>
      <c r="AB8">
        <v>-0.3849574505930704</v>
      </c>
      <c r="AC8" s="522">
        <v>3.4937718409460548E-2</v>
      </c>
      <c r="AD8" s="522">
        <v>10.884873833865839</v>
      </c>
      <c r="AE8" s="57">
        <v>41830</v>
      </c>
      <c r="AJ8" s="522">
        <v>0</v>
      </c>
      <c r="AK8" s="522">
        <v>3.4937718409460548E-2</v>
      </c>
      <c r="AL8">
        <v>-0.30257961783439485</v>
      </c>
      <c r="AM8">
        <v>914.94</v>
      </c>
      <c r="AN8" s="522">
        <v>64.338866628505968</v>
      </c>
      <c r="AO8" s="452"/>
      <c r="AP8" s="145"/>
      <c r="AQ8" s="223"/>
      <c r="AR8" s="22"/>
      <c r="AS8" s="4"/>
      <c r="AT8" s="26"/>
      <c r="AX8" s="9"/>
      <c r="AY8" s="9"/>
      <c r="BC8"/>
      <c r="BD8" s="13"/>
      <c r="BE8"/>
    </row>
    <row r="9" spans="1:57" ht="15.75">
      <c r="A9" s="263" t="s">
        <v>309</v>
      </c>
      <c r="B9" t="s">
        <v>728</v>
      </c>
      <c r="C9" t="s">
        <v>158</v>
      </c>
      <c r="D9" s="554">
        <v>176040000000</v>
      </c>
      <c r="E9">
        <v>0.74</v>
      </c>
      <c r="F9">
        <v>5.96</v>
      </c>
      <c r="J9" s="587">
        <v>95.22</v>
      </c>
      <c r="K9">
        <v>73.58</v>
      </c>
      <c r="L9">
        <v>95.97</v>
      </c>
      <c r="M9">
        <v>2.1</v>
      </c>
      <c r="N9">
        <v>1.88</v>
      </c>
      <c r="Q9">
        <v>13.76</v>
      </c>
      <c r="R9">
        <v>1.29</v>
      </c>
      <c r="S9">
        <v>3.26</v>
      </c>
      <c r="T9">
        <v>4.7699999999999996</v>
      </c>
      <c r="U9">
        <v>0</v>
      </c>
      <c r="W9" s="522">
        <v>2</v>
      </c>
      <c r="X9">
        <v>100</v>
      </c>
      <c r="Y9" s="522">
        <v>44</v>
      </c>
      <c r="Z9">
        <v>1</v>
      </c>
      <c r="AB9">
        <v>0.28052716514254977</v>
      </c>
      <c r="AC9" s="522">
        <v>8.6530620163655543E-3</v>
      </c>
      <c r="AD9" s="522">
        <v>17.179809367662308</v>
      </c>
      <c r="AE9" s="57">
        <v>41831</v>
      </c>
      <c r="AF9" s="498">
        <v>7.2401999999999994E-2</v>
      </c>
      <c r="AG9" s="498">
        <v>0.10666666666666666</v>
      </c>
      <c r="AH9">
        <v>148.4316</v>
      </c>
      <c r="AJ9" s="522">
        <v>0</v>
      </c>
      <c r="AK9" s="522">
        <v>8.6530620163655543E-3</v>
      </c>
      <c r="AL9">
        <v>6.5339002013873396E-2</v>
      </c>
      <c r="AM9">
        <v>92.21</v>
      </c>
      <c r="AN9" s="522">
        <v>30.990415335463268</v>
      </c>
      <c r="AO9" s="452"/>
      <c r="AP9" s="145"/>
      <c r="AQ9" s="223"/>
      <c r="AR9" s="22"/>
      <c r="AS9" s="4"/>
      <c r="AT9" s="23"/>
      <c r="AU9" s="5"/>
      <c r="AX9" s="9"/>
      <c r="AY9" s="9"/>
      <c r="BC9"/>
      <c r="BD9" s="13"/>
      <c r="BE9"/>
    </row>
    <row r="10" spans="1:57" ht="15.75">
      <c r="A10" s="263" t="s">
        <v>454</v>
      </c>
      <c r="B10" t="s">
        <v>455</v>
      </c>
      <c r="C10" t="s">
        <v>1344</v>
      </c>
      <c r="D10" s="554">
        <v>1680000000</v>
      </c>
      <c r="E10">
        <v>1.26</v>
      </c>
      <c r="F10">
        <v>3.23</v>
      </c>
      <c r="J10" s="587">
        <v>34.81</v>
      </c>
      <c r="K10">
        <v>34.229999999999997</v>
      </c>
      <c r="L10">
        <v>39.58</v>
      </c>
      <c r="M10">
        <v>0</v>
      </c>
      <c r="N10">
        <v>0</v>
      </c>
      <c r="Q10">
        <v>10.06</v>
      </c>
      <c r="R10">
        <v>0.74</v>
      </c>
      <c r="S10">
        <v>0.53</v>
      </c>
      <c r="T10">
        <v>0.68</v>
      </c>
      <c r="U10">
        <v>0</v>
      </c>
      <c r="W10" s="522">
        <v>2.6</v>
      </c>
      <c r="X10">
        <v>38</v>
      </c>
      <c r="Y10" s="522">
        <v>11</v>
      </c>
      <c r="AB10">
        <v>-4.5753503002572658E-3</v>
      </c>
      <c r="AC10" s="522">
        <v>1.5357639203969998E-2</v>
      </c>
      <c r="AD10" s="522">
        <v>18.676668915861548</v>
      </c>
      <c r="AE10" s="57">
        <v>41830</v>
      </c>
      <c r="AF10" s="498">
        <v>0.102198</v>
      </c>
      <c r="AG10" s="498">
        <v>0.13594594594594597</v>
      </c>
      <c r="AH10">
        <v>73.904300000000006</v>
      </c>
      <c r="AJ10" s="522">
        <v>0</v>
      </c>
      <c r="AK10" s="522">
        <v>1.5357639203969998E-2</v>
      </c>
      <c r="AL10">
        <v>-5.1498637602179848E-2</v>
      </c>
      <c r="AM10">
        <v>36.81</v>
      </c>
      <c r="AN10" s="522">
        <v>90.705128205128247</v>
      </c>
      <c r="AO10" s="452"/>
      <c r="AP10" s="145"/>
      <c r="AQ10" s="223"/>
      <c r="AR10" s="22"/>
      <c r="AS10" s="4"/>
      <c r="AT10" s="24"/>
      <c r="AU10" s="4"/>
      <c r="AX10" s="9"/>
      <c r="AY10" s="9"/>
      <c r="BB10" s="28"/>
      <c r="BC10" s="7"/>
      <c r="BD10" s="13"/>
      <c r="BE10"/>
    </row>
    <row r="11" spans="1:57" ht="15.75">
      <c r="A11" s="263" t="s">
        <v>1554</v>
      </c>
      <c r="B11" t="s">
        <v>1555</v>
      </c>
      <c r="C11" t="s">
        <v>1343</v>
      </c>
      <c r="D11" s="554">
        <v>41600000000</v>
      </c>
      <c r="E11">
        <v>1.51</v>
      </c>
      <c r="F11">
        <v>1.1599999999999999</v>
      </c>
      <c r="J11" s="587">
        <v>22.79</v>
      </c>
      <c r="K11">
        <v>22.79</v>
      </c>
      <c r="L11">
        <v>25.41</v>
      </c>
      <c r="M11">
        <v>3.3</v>
      </c>
      <c r="N11">
        <v>0.77</v>
      </c>
      <c r="Q11">
        <v>14.9</v>
      </c>
      <c r="R11">
        <v>1.6</v>
      </c>
      <c r="S11">
        <v>1.27</v>
      </c>
      <c r="T11">
        <v>2.76</v>
      </c>
      <c r="U11">
        <v>0</v>
      </c>
      <c r="W11" s="522">
        <v>3</v>
      </c>
      <c r="X11">
        <v>24</v>
      </c>
      <c r="Y11" s="522">
        <v>3</v>
      </c>
      <c r="AB11">
        <v>-8.4738955823293161E-2</v>
      </c>
      <c r="AC11" s="522">
        <v>6.6594993771186732E-3</v>
      </c>
      <c r="AD11" s="522">
        <v>31.160133385614792</v>
      </c>
      <c r="AE11" s="57">
        <v>41830</v>
      </c>
      <c r="AF11" s="498">
        <v>0.116523</v>
      </c>
      <c r="AG11" s="498">
        <v>9.3124999999999999E-2</v>
      </c>
      <c r="AH11">
        <v>6.5129000000000001</v>
      </c>
      <c r="AJ11" s="522">
        <v>0</v>
      </c>
      <c r="AK11" s="522">
        <v>6.6594993771186732E-3</v>
      </c>
      <c r="AL11">
        <v>-4.4444444444444536E-2</v>
      </c>
      <c r="AM11">
        <v>23.3</v>
      </c>
      <c r="AN11" s="522">
        <v>60.606060606060701</v>
      </c>
      <c r="AO11" s="452"/>
      <c r="AP11" s="145"/>
      <c r="AQ11" s="223"/>
      <c r="AR11" s="22"/>
      <c r="AS11" s="4"/>
      <c r="AT11" s="24"/>
      <c r="AU11" s="4"/>
      <c r="AX11" s="1"/>
      <c r="AY11" s="1"/>
      <c r="AZ11" s="1"/>
      <c r="BA11" s="11"/>
      <c r="BC11"/>
      <c r="BD11" s="13"/>
      <c r="BE11"/>
    </row>
    <row r="12" spans="1:57" ht="15.75">
      <c r="A12" s="263" t="s">
        <v>1556</v>
      </c>
      <c r="B12" t="s">
        <v>1557</v>
      </c>
      <c r="C12" t="s">
        <v>1343</v>
      </c>
      <c r="D12" s="554">
        <v>104010000000</v>
      </c>
      <c r="E12">
        <v>0.77</v>
      </c>
      <c r="F12">
        <v>1.87</v>
      </c>
      <c r="J12" s="587">
        <v>72.92</v>
      </c>
      <c r="K12">
        <v>62.61</v>
      </c>
      <c r="L12">
        <v>73.66</v>
      </c>
      <c r="M12">
        <v>1.3</v>
      </c>
      <c r="N12">
        <v>0.94</v>
      </c>
      <c r="Q12">
        <v>17.04</v>
      </c>
      <c r="R12">
        <v>1.28</v>
      </c>
      <c r="S12">
        <v>0.16</v>
      </c>
      <c r="T12">
        <v>7.74</v>
      </c>
      <c r="U12">
        <v>0</v>
      </c>
      <c r="W12" s="522">
        <v>2.1</v>
      </c>
      <c r="X12">
        <v>75</v>
      </c>
      <c r="Y12" s="522">
        <v>17</v>
      </c>
      <c r="AB12">
        <v>0.14008755472170106</v>
      </c>
      <c r="AC12" s="522">
        <v>6.3949641423261894E-3</v>
      </c>
      <c r="AD12" s="522">
        <v>5.8655563514840976</v>
      </c>
      <c r="AE12" s="57">
        <v>41830</v>
      </c>
      <c r="AF12" s="498">
        <v>7.4120999999999992E-2</v>
      </c>
      <c r="AG12" s="498">
        <v>0.13312499999999999</v>
      </c>
      <c r="AH12">
        <v>36.746899999999997</v>
      </c>
      <c r="AJ12" s="522">
        <v>0</v>
      </c>
      <c r="AK12" s="522">
        <v>6.3949641423261894E-3</v>
      </c>
      <c r="AL12">
        <v>1.7867113344500293E-2</v>
      </c>
      <c r="AM12">
        <v>72.53</v>
      </c>
      <c r="AN12" s="522">
        <v>59.154929577464372</v>
      </c>
      <c r="AO12" s="452"/>
      <c r="AP12" s="145"/>
      <c r="AQ12" s="223"/>
      <c r="AR12" s="22"/>
      <c r="AS12" s="4"/>
      <c r="AT12" s="24"/>
      <c r="AU12" s="4"/>
      <c r="AX12" s="9"/>
      <c r="AY12" s="9"/>
      <c r="BC12"/>
      <c r="BD12" s="13"/>
      <c r="BE12"/>
    </row>
    <row r="13" spans="1:57" ht="15.75">
      <c r="A13" s="263" t="s">
        <v>271</v>
      </c>
      <c r="B13" t="s">
        <v>272</v>
      </c>
      <c r="C13" t="s">
        <v>1345</v>
      </c>
      <c r="D13" s="554">
        <v>5470000000</v>
      </c>
      <c r="E13">
        <v>1.1100000000000001</v>
      </c>
      <c r="F13">
        <v>3.49</v>
      </c>
      <c r="J13" s="587">
        <v>71.010000000000005</v>
      </c>
      <c r="K13">
        <v>53.15</v>
      </c>
      <c r="L13">
        <v>71.12</v>
      </c>
      <c r="M13">
        <v>0</v>
      </c>
      <c r="N13">
        <v>0</v>
      </c>
      <c r="Q13">
        <v>15.4</v>
      </c>
      <c r="R13">
        <v>1.07</v>
      </c>
      <c r="S13">
        <v>0.4</v>
      </c>
      <c r="T13">
        <v>4.26</v>
      </c>
      <c r="U13">
        <v>0</v>
      </c>
      <c r="W13" s="522">
        <v>2.2999999999999998</v>
      </c>
      <c r="X13">
        <v>66</v>
      </c>
      <c r="Y13" s="522">
        <v>10</v>
      </c>
      <c r="AB13">
        <v>0.28594712060847532</v>
      </c>
      <c r="AC13" s="522">
        <v>1.0389314395990236E-2</v>
      </c>
      <c r="AD13" s="522">
        <v>4.5793884505986018</v>
      </c>
      <c r="AE13" s="57">
        <v>41830</v>
      </c>
      <c r="AF13" s="498">
        <v>9.3603000000000006E-2</v>
      </c>
      <c r="AG13" s="498">
        <v>0.14392523364485982</v>
      </c>
      <c r="AH13">
        <v>95.001499999999993</v>
      </c>
      <c r="AJ13" s="522">
        <v>0</v>
      </c>
      <c r="AK13" s="522">
        <v>1.0389314395990236E-2</v>
      </c>
      <c r="AL13">
        <v>0.10866510538641699</v>
      </c>
      <c r="AM13">
        <v>66.239999999999995</v>
      </c>
      <c r="AN13" s="522">
        <v>19.85294117647031</v>
      </c>
      <c r="AO13" s="452"/>
      <c r="AP13" s="145"/>
      <c r="AQ13" s="223"/>
      <c r="AR13" s="22"/>
      <c r="AS13" s="4"/>
      <c r="AT13" s="24"/>
      <c r="AU13" s="4"/>
      <c r="AX13" s="3"/>
      <c r="AY13" s="3"/>
      <c r="AZ13" s="2"/>
      <c r="BA13" s="10"/>
      <c r="BC13"/>
      <c r="BD13" s="13"/>
      <c r="BE13"/>
    </row>
    <row r="14" spans="1:57" ht="15.75">
      <c r="A14" s="263" t="s">
        <v>634</v>
      </c>
      <c r="B14" t="s">
        <v>130</v>
      </c>
      <c r="C14" t="s">
        <v>1343</v>
      </c>
      <c r="D14" s="554">
        <v>21710000000</v>
      </c>
      <c r="E14">
        <v>0.72</v>
      </c>
      <c r="F14">
        <v>1.53</v>
      </c>
      <c r="J14" s="587">
        <v>41.24</v>
      </c>
      <c r="K14">
        <v>37.020000000000003</v>
      </c>
      <c r="L14">
        <v>41.89</v>
      </c>
      <c r="M14">
        <v>2.2000000000000002</v>
      </c>
      <c r="N14">
        <v>0.88</v>
      </c>
      <c r="Q14">
        <v>16.899999999999999</v>
      </c>
      <c r="R14">
        <v>1.68</v>
      </c>
      <c r="S14">
        <v>2.85</v>
      </c>
      <c r="T14">
        <v>2.65</v>
      </c>
      <c r="U14">
        <v>0</v>
      </c>
      <c r="W14" s="522">
        <v>2.2999999999999998</v>
      </c>
      <c r="X14">
        <v>42</v>
      </c>
      <c r="Y14" s="522">
        <v>19</v>
      </c>
      <c r="AB14">
        <v>8.6979441222983775E-2</v>
      </c>
      <c r="AC14" s="522">
        <v>6.8527499078104284E-3</v>
      </c>
      <c r="AD14" s="522">
        <v>2.7784207052347627</v>
      </c>
      <c r="AE14" s="57">
        <v>41830</v>
      </c>
      <c r="AF14" s="498">
        <v>7.1256E-2</v>
      </c>
      <c r="AG14" s="498">
        <v>0.10059523809523808</v>
      </c>
      <c r="AH14">
        <v>23.506599999999999</v>
      </c>
      <c r="AI14" t="s">
        <v>1346</v>
      </c>
      <c r="AJ14" s="522">
        <v>0</v>
      </c>
      <c r="AK14" s="522">
        <v>6.8527499078104284E-3</v>
      </c>
      <c r="AL14">
        <v>4.1414141414141424E-2</v>
      </c>
      <c r="AM14">
        <v>40.409999999999997</v>
      </c>
      <c r="AN14" s="522">
        <v>73.109243697478647</v>
      </c>
      <c r="AO14" s="452"/>
      <c r="AP14" s="145"/>
      <c r="AQ14" s="223"/>
      <c r="AR14" s="22"/>
      <c r="AS14" s="4"/>
      <c r="AT14" s="24"/>
      <c r="AU14" s="4"/>
      <c r="AX14" s="9"/>
      <c r="AY14" s="9"/>
      <c r="BC14"/>
      <c r="BD14" s="13"/>
      <c r="BE14"/>
    </row>
    <row r="15" spans="1:57" ht="15.75">
      <c r="A15" s="263" t="s">
        <v>1558</v>
      </c>
      <c r="C15" t="s">
        <v>1343</v>
      </c>
      <c r="D15" s="554">
        <v>11740000000</v>
      </c>
      <c r="E15">
        <v>0.2</v>
      </c>
      <c r="F15">
        <v>-10.47</v>
      </c>
      <c r="J15" s="587">
        <v>18.59</v>
      </c>
      <c r="K15">
        <v>15.69</v>
      </c>
      <c r="L15">
        <v>18.899999999999999</v>
      </c>
      <c r="M15">
        <v>1.1000000000000001</v>
      </c>
      <c r="N15">
        <v>0.2</v>
      </c>
      <c r="Q15">
        <v>15.49</v>
      </c>
      <c r="R15">
        <v>-0.8</v>
      </c>
      <c r="S15">
        <v>1.87</v>
      </c>
      <c r="T15">
        <v>1.62</v>
      </c>
      <c r="U15">
        <v>0</v>
      </c>
      <c r="W15" s="522">
        <v>2.9</v>
      </c>
      <c r="X15">
        <v>21</v>
      </c>
      <c r="Y15" s="522">
        <v>25</v>
      </c>
      <c r="Z15">
        <v>1</v>
      </c>
      <c r="AB15">
        <v>1.6402405686167344E-2</v>
      </c>
      <c r="AC15" s="522">
        <v>1.3316187841791484E-2</v>
      </c>
      <c r="AD15" s="522">
        <v>2.7128159003210177</v>
      </c>
      <c r="AE15" s="57">
        <v>41830</v>
      </c>
      <c r="AF15" s="498">
        <v>4.1459999999999997E-2</v>
      </c>
      <c r="AG15" s="498">
        <v>-0.19362499999999999</v>
      </c>
      <c r="AH15">
        <v>-578.16499999999996</v>
      </c>
      <c r="AJ15" s="522">
        <v>0</v>
      </c>
      <c r="AK15" s="522">
        <v>1.3316187841791484E-2</v>
      </c>
      <c r="AL15">
        <v>0.12871888281724353</v>
      </c>
      <c r="AM15">
        <v>17.170000000000002</v>
      </c>
      <c r="AN15" s="522">
        <v>38.938053097345154</v>
      </c>
      <c r="AO15" s="452"/>
      <c r="AP15" s="145"/>
      <c r="AQ15" s="223"/>
      <c r="AR15" s="22"/>
      <c r="AS15" s="4"/>
      <c r="AT15" s="24"/>
      <c r="AU15" s="4"/>
      <c r="AX15" s="9"/>
      <c r="AY15" s="9"/>
      <c r="BC15"/>
      <c r="BD15" s="13"/>
      <c r="BE15"/>
    </row>
    <row r="16" spans="1:57" ht="15.75">
      <c r="A16" s="263" t="s">
        <v>694</v>
      </c>
      <c r="C16" t="s">
        <v>1343</v>
      </c>
      <c r="D16" s="554">
        <v>19380000000</v>
      </c>
      <c r="E16">
        <v>1.04</v>
      </c>
      <c r="F16">
        <v>10.29</v>
      </c>
      <c r="J16" s="587">
        <v>104.26</v>
      </c>
      <c r="K16">
        <v>97.61</v>
      </c>
      <c r="L16">
        <v>105.32</v>
      </c>
      <c r="M16">
        <v>2.5</v>
      </c>
      <c r="N16">
        <v>2.6</v>
      </c>
      <c r="Q16">
        <v>11.28</v>
      </c>
      <c r="R16">
        <v>1.18</v>
      </c>
      <c r="S16">
        <v>1.82</v>
      </c>
      <c r="T16">
        <v>1.2</v>
      </c>
      <c r="U16">
        <v>0</v>
      </c>
      <c r="W16" s="522">
        <v>2.2000000000000002</v>
      </c>
      <c r="X16">
        <v>112</v>
      </c>
      <c r="Y16" s="522">
        <v>23</v>
      </c>
      <c r="AB16">
        <v>6.8128265546562913E-2</v>
      </c>
      <c r="AC16" s="522">
        <v>4.4816279303363611E-3</v>
      </c>
      <c r="AD16" s="522">
        <v>2.7419945129237138</v>
      </c>
      <c r="AE16" s="57">
        <v>41830</v>
      </c>
      <c r="AF16" s="498">
        <v>8.9592000000000005E-2</v>
      </c>
      <c r="AG16" s="498">
        <v>9.5593220338983043E-2</v>
      </c>
      <c r="AH16">
        <v>186.20529999999999</v>
      </c>
      <c r="AJ16" s="522">
        <v>0</v>
      </c>
      <c r="AK16" s="522">
        <v>4.4816279303363611E-3</v>
      </c>
      <c r="AL16">
        <v>1.311825867262665E-2</v>
      </c>
      <c r="AM16">
        <v>104.17</v>
      </c>
      <c r="AN16" s="522">
        <v>53.211009174311954</v>
      </c>
      <c r="AO16" s="452"/>
      <c r="AP16" s="145"/>
      <c r="AQ16" s="223"/>
      <c r="AR16" s="22"/>
      <c r="AS16" s="54"/>
      <c r="AT16" s="24"/>
      <c r="AU16" s="4"/>
      <c r="AX16" s="9"/>
      <c r="AY16" s="9"/>
      <c r="BC16"/>
      <c r="BD16" s="13"/>
      <c r="BE16"/>
    </row>
    <row r="17" spans="1:57" ht="15.75">
      <c r="A17" s="263" t="s">
        <v>1559</v>
      </c>
      <c r="B17" t="s">
        <v>1560</v>
      </c>
      <c r="C17" t="s">
        <v>1343</v>
      </c>
      <c r="D17" s="554">
        <v>493710000</v>
      </c>
      <c r="E17">
        <v>1.44</v>
      </c>
      <c r="F17">
        <v>1.01</v>
      </c>
      <c r="J17" s="587">
        <v>17.23</v>
      </c>
      <c r="K17">
        <v>17.010000000000002</v>
      </c>
      <c r="L17">
        <v>23.65</v>
      </c>
      <c r="M17">
        <v>1.4</v>
      </c>
      <c r="N17">
        <v>0.24</v>
      </c>
      <c r="Q17">
        <v>15.25</v>
      </c>
      <c r="R17">
        <v>0.73</v>
      </c>
      <c r="S17">
        <v>1.02</v>
      </c>
      <c r="T17">
        <v>2.2400000000000002</v>
      </c>
      <c r="U17">
        <v>0</v>
      </c>
      <c r="W17" s="522">
        <v>1</v>
      </c>
      <c r="X17">
        <v>23</v>
      </c>
      <c r="Y17" s="522">
        <v>2</v>
      </c>
      <c r="AB17">
        <v>-0.13547415955845457</v>
      </c>
      <c r="AC17" s="522">
        <v>1.8410575105980456E-2</v>
      </c>
      <c r="AD17" s="522">
        <v>17.570245878418564</v>
      </c>
      <c r="AE17" s="57">
        <v>41830</v>
      </c>
      <c r="AF17" s="498">
        <v>0.112512</v>
      </c>
      <c r="AG17" s="498">
        <v>0.2089041095890411</v>
      </c>
      <c r="AH17">
        <v>19.793500000000002</v>
      </c>
      <c r="AJ17" s="522">
        <v>0</v>
      </c>
      <c r="AK17" s="522">
        <v>1.8410575105980456E-2</v>
      </c>
      <c r="AL17">
        <v>-1.8792710706150247E-2</v>
      </c>
      <c r="AM17">
        <v>17.53</v>
      </c>
      <c r="AN17" s="522">
        <v>68.589743589743506</v>
      </c>
      <c r="AO17" s="452"/>
      <c r="AP17" s="145"/>
      <c r="AQ17" s="223"/>
      <c r="AR17" s="22"/>
      <c r="AS17" s="4"/>
      <c r="AT17" s="24"/>
      <c r="AU17" s="4"/>
      <c r="AX17" s="9"/>
      <c r="AY17" s="9"/>
      <c r="BC17"/>
      <c r="BD17" s="13"/>
      <c r="BE17"/>
    </row>
    <row r="18" spans="1:57" ht="15.75">
      <c r="A18" s="263" t="s">
        <v>1561</v>
      </c>
      <c r="C18" t="s">
        <v>1343</v>
      </c>
      <c r="D18" s="554">
        <v>2940000000</v>
      </c>
      <c r="E18">
        <v>1.95</v>
      </c>
      <c r="F18">
        <v>-3.29</v>
      </c>
      <c r="J18" s="587">
        <v>3.2</v>
      </c>
      <c r="K18">
        <v>3.2</v>
      </c>
      <c r="L18">
        <v>5.18</v>
      </c>
      <c r="M18">
        <v>1.1000000000000001</v>
      </c>
      <c r="N18">
        <v>0.04</v>
      </c>
      <c r="Q18">
        <v>0</v>
      </c>
      <c r="R18">
        <v>-0.34</v>
      </c>
      <c r="S18">
        <v>0.23</v>
      </c>
      <c r="T18">
        <v>0.32</v>
      </c>
      <c r="U18">
        <v>0</v>
      </c>
      <c r="W18" s="522">
        <v>2.9</v>
      </c>
      <c r="X18">
        <v>3.64</v>
      </c>
      <c r="Y18" s="522">
        <v>15</v>
      </c>
      <c r="AB18">
        <v>-0.36254980079681265</v>
      </c>
      <c r="AC18" s="522">
        <v>2.3059977153346595E-2</v>
      </c>
      <c r="AD18" s="522">
        <v>2.8211405672380385</v>
      </c>
      <c r="AE18" s="57">
        <v>41830</v>
      </c>
      <c r="AF18" s="498">
        <v>0.141735</v>
      </c>
      <c r="AG18" s="498">
        <v>0</v>
      </c>
      <c r="AH18">
        <v>-29.1891</v>
      </c>
      <c r="AJ18" s="522">
        <v>0</v>
      </c>
      <c r="AK18" s="522">
        <v>2.3059977153346595E-2</v>
      </c>
      <c r="AL18">
        <v>-0.13513513513513511</v>
      </c>
      <c r="AM18">
        <v>3.54</v>
      </c>
      <c r="AN18" s="522">
        <v>89.361702127659527</v>
      </c>
      <c r="AO18" s="452"/>
      <c r="AP18" s="145"/>
      <c r="AQ18" s="223"/>
      <c r="AR18" s="22"/>
      <c r="AS18" s="4"/>
      <c r="AT18" s="81"/>
      <c r="AU18" s="6"/>
      <c r="AX18" s="9"/>
      <c r="AY18" s="9"/>
      <c r="BC18"/>
      <c r="BD18" s="13"/>
      <c r="BE18"/>
    </row>
    <row r="19" spans="1:57" ht="15.75">
      <c r="A19" s="263" t="s">
        <v>1562</v>
      </c>
      <c r="B19" t="s">
        <v>1563</v>
      </c>
      <c r="C19" t="s">
        <v>1343</v>
      </c>
      <c r="D19" s="554">
        <v>1010000000</v>
      </c>
      <c r="E19">
        <v>1.77</v>
      </c>
      <c r="F19">
        <v>0.92</v>
      </c>
      <c r="J19" s="587">
        <v>45.74</v>
      </c>
      <c r="K19">
        <v>35.07</v>
      </c>
      <c r="L19">
        <v>46.75</v>
      </c>
      <c r="M19">
        <v>1.7</v>
      </c>
      <c r="N19">
        <v>0.8</v>
      </c>
      <c r="Q19">
        <v>18.82</v>
      </c>
      <c r="R19">
        <v>1.1200000000000001</v>
      </c>
      <c r="S19">
        <v>1.47</v>
      </c>
      <c r="T19">
        <v>3.3</v>
      </c>
      <c r="U19">
        <v>0</v>
      </c>
      <c r="W19" s="522">
        <v>3</v>
      </c>
      <c r="X19">
        <v>45.75</v>
      </c>
      <c r="Y19" s="522">
        <v>1</v>
      </c>
      <c r="AB19">
        <v>0.30424864556601089</v>
      </c>
      <c r="AC19" s="522">
        <v>7.1728510968105752E-3</v>
      </c>
      <c r="AD19" s="522">
        <v>22.269468265322789</v>
      </c>
      <c r="AE19" s="57">
        <v>41771</v>
      </c>
      <c r="AF19" s="498">
        <v>0.13142100000000001</v>
      </c>
      <c r="AG19" s="498">
        <v>0.16803571428571426</v>
      </c>
      <c r="AH19">
        <v>2.5099</v>
      </c>
      <c r="AJ19" s="522">
        <v>0</v>
      </c>
      <c r="AK19" s="522">
        <v>7.1728510968105752E-3</v>
      </c>
      <c r="AL19">
        <v>-6.5545116888794262E-4</v>
      </c>
      <c r="AM19">
        <v>45.75</v>
      </c>
      <c r="AN19" s="522">
        <v>33.333333333333329</v>
      </c>
      <c r="AO19" s="452"/>
      <c r="AP19" s="145"/>
      <c r="AQ19" s="223"/>
      <c r="AR19" s="22"/>
      <c r="AS19" s="4"/>
      <c r="AT19" s="24"/>
      <c r="AU19" s="6"/>
      <c r="AX19" s="9"/>
      <c r="AY19" s="9"/>
      <c r="BC19"/>
      <c r="BD19" s="13"/>
      <c r="BE19"/>
    </row>
    <row r="20" spans="1:57" ht="15.75">
      <c r="A20" s="263" t="s">
        <v>1564</v>
      </c>
      <c r="B20" t="s">
        <v>1565</v>
      </c>
      <c r="C20" t="s">
        <v>1343</v>
      </c>
      <c r="D20" s="554">
        <v>66270000</v>
      </c>
      <c r="E20">
        <v>0.92</v>
      </c>
      <c r="F20">
        <v>-1.78</v>
      </c>
      <c r="J20" s="587">
        <v>15.45</v>
      </c>
      <c r="K20">
        <v>14.79</v>
      </c>
      <c r="L20">
        <v>18.670000000000002</v>
      </c>
      <c r="M20">
        <v>3</v>
      </c>
      <c r="N20">
        <v>0.5</v>
      </c>
      <c r="Q20">
        <v>13.21</v>
      </c>
      <c r="R20">
        <v>22.23</v>
      </c>
      <c r="S20">
        <v>12.37</v>
      </c>
      <c r="T20">
        <v>1.55</v>
      </c>
      <c r="U20">
        <v>0</v>
      </c>
      <c r="W20" s="522">
        <v>2.5</v>
      </c>
      <c r="X20">
        <v>20.5</v>
      </c>
      <c r="Y20" s="522">
        <v>5</v>
      </c>
      <c r="AB20">
        <v>-8.6339444115907799E-2</v>
      </c>
      <c r="AC20" s="522">
        <v>2.0081615681266773E-2</v>
      </c>
      <c r="AD20" s="522">
        <v>4.2518998152505301</v>
      </c>
      <c r="AE20" s="57">
        <v>41830</v>
      </c>
      <c r="AF20" s="498">
        <v>8.2716000000000012E-2</v>
      </c>
      <c r="AG20" s="498">
        <v>5.9424201529464692E-3</v>
      </c>
      <c r="AH20">
        <v>-42.982599999999998</v>
      </c>
      <c r="AI20" t="s">
        <v>1566</v>
      </c>
      <c r="AJ20" s="522">
        <v>0</v>
      </c>
      <c r="AK20" s="522">
        <v>2.0081615681266773E-2</v>
      </c>
      <c r="AL20">
        <v>2.5215660252156536E-2</v>
      </c>
      <c r="AM20">
        <v>16.579999999999998</v>
      </c>
      <c r="AN20" s="522">
        <v>84.073107049608296</v>
      </c>
      <c r="AO20" s="452"/>
      <c r="AP20" s="145"/>
      <c r="AQ20" s="223"/>
      <c r="AR20" s="22"/>
      <c r="AS20" s="4"/>
      <c r="AT20" s="24"/>
      <c r="AU20" s="6"/>
      <c r="AX20" s="9"/>
      <c r="AY20" s="9"/>
      <c r="BC20"/>
      <c r="BD20" s="13"/>
      <c r="BE20"/>
    </row>
    <row r="21" spans="1:57" ht="15.75">
      <c r="A21" s="263" t="s">
        <v>1567</v>
      </c>
      <c r="B21" t="s">
        <v>1568</v>
      </c>
      <c r="C21" t="s">
        <v>1343</v>
      </c>
      <c r="D21" s="554">
        <v>0</v>
      </c>
      <c r="E21">
        <v>1.58</v>
      </c>
      <c r="F21">
        <v>-0.28000000000000003</v>
      </c>
      <c r="J21" s="587">
        <v>1.0900000000000001</v>
      </c>
      <c r="K21">
        <v>0.99</v>
      </c>
      <c r="L21">
        <v>1.41</v>
      </c>
      <c r="M21">
        <v>0</v>
      </c>
      <c r="N21">
        <v>0</v>
      </c>
      <c r="Q21">
        <v>0</v>
      </c>
      <c r="R21">
        <v>0</v>
      </c>
      <c r="S21">
        <v>327.67</v>
      </c>
      <c r="T21">
        <v>3.9</v>
      </c>
      <c r="U21">
        <v>0</v>
      </c>
      <c r="W21" s="522">
        <v>2.5</v>
      </c>
      <c r="X21">
        <v>1.75</v>
      </c>
      <c r="Y21" s="522">
        <v>2</v>
      </c>
      <c r="AB21">
        <v>-0.15503875968992245</v>
      </c>
      <c r="AC21" s="522">
        <v>2.4531634819926061E-2</v>
      </c>
      <c r="AD21" s="522">
        <v>4.6356638756141404</v>
      </c>
      <c r="AE21" s="57">
        <v>41830</v>
      </c>
      <c r="AJ21" s="522">
        <v>0</v>
      </c>
      <c r="AK21" s="522">
        <v>2.4531634819926061E-2</v>
      </c>
      <c r="AL21">
        <v>-0.11382113821138204</v>
      </c>
      <c r="AM21">
        <v>1.08</v>
      </c>
      <c r="AN21" s="522">
        <v>50</v>
      </c>
      <c r="AO21" s="452"/>
      <c r="AP21" s="145"/>
      <c r="AQ21" s="223"/>
      <c r="AR21" s="22"/>
      <c r="AS21" s="4"/>
      <c r="AT21" s="24"/>
      <c r="AU21" s="6"/>
      <c r="AX21" s="9"/>
      <c r="AY21" s="9"/>
      <c r="BC21"/>
      <c r="BD21" s="13"/>
      <c r="BE21"/>
    </row>
    <row r="22" spans="1:57" ht="15.75">
      <c r="A22" s="263" t="s">
        <v>1569</v>
      </c>
      <c r="B22" t="s">
        <v>1570</v>
      </c>
      <c r="C22" t="s">
        <v>1343</v>
      </c>
      <c r="D22" s="554">
        <v>1100000000</v>
      </c>
      <c r="E22">
        <v>1.59</v>
      </c>
      <c r="F22">
        <v>0.12</v>
      </c>
      <c r="J22" s="587">
        <v>20.71</v>
      </c>
      <c r="K22">
        <v>20.61</v>
      </c>
      <c r="L22">
        <v>31.99</v>
      </c>
      <c r="M22">
        <v>0</v>
      </c>
      <c r="N22">
        <v>0</v>
      </c>
      <c r="Q22">
        <v>22.03</v>
      </c>
      <c r="R22">
        <v>2.74</v>
      </c>
      <c r="S22">
        <v>1.46</v>
      </c>
      <c r="T22">
        <v>2.33</v>
      </c>
      <c r="U22">
        <v>0</v>
      </c>
      <c r="W22" s="522">
        <v>1.5</v>
      </c>
      <c r="X22">
        <v>27</v>
      </c>
      <c r="Y22" s="522">
        <v>3</v>
      </c>
      <c r="Z22">
        <v>1</v>
      </c>
      <c r="AB22">
        <v>-0.32999029440310579</v>
      </c>
      <c r="AC22" s="522">
        <v>2.0777383038109637E-2</v>
      </c>
      <c r="AD22" s="522">
        <v>23.86002196986443</v>
      </c>
      <c r="AE22" s="57">
        <v>41830</v>
      </c>
      <c r="AF22" s="498">
        <v>0.12110700000000001</v>
      </c>
      <c r="AG22" s="498">
        <v>8.040145985401459E-2</v>
      </c>
      <c r="AH22">
        <v>1.7299</v>
      </c>
      <c r="AJ22" s="522">
        <v>0</v>
      </c>
      <c r="AK22" s="522">
        <v>2.0777383038109637E-2</v>
      </c>
      <c r="AL22">
        <v>-7.9555555555555518E-2</v>
      </c>
      <c r="AM22">
        <v>21.77</v>
      </c>
      <c r="AN22" s="522">
        <v>83.760683760683676</v>
      </c>
      <c r="AO22" s="452"/>
      <c r="AP22" s="145"/>
      <c r="AQ22" s="223"/>
      <c r="AR22" s="22"/>
      <c r="AS22" s="4"/>
      <c r="AT22" s="13"/>
      <c r="AU22" s="4"/>
      <c r="AX22" s="9"/>
      <c r="AY22" s="9"/>
      <c r="BC22"/>
      <c r="BD22" s="13"/>
      <c r="BE22"/>
    </row>
    <row r="23" spans="1:57" ht="15.75">
      <c r="A23" s="263" t="s">
        <v>1571</v>
      </c>
      <c r="B23" t="s">
        <v>1572</v>
      </c>
      <c r="C23" t="s">
        <v>158</v>
      </c>
      <c r="D23" s="554">
        <v>4110000000</v>
      </c>
      <c r="E23">
        <v>1.47</v>
      </c>
      <c r="F23">
        <v>0.52</v>
      </c>
      <c r="J23" s="587">
        <v>71.7</v>
      </c>
      <c r="K23">
        <v>58.63</v>
      </c>
      <c r="L23">
        <v>73.569999999999993</v>
      </c>
      <c r="M23">
        <v>0</v>
      </c>
      <c r="N23">
        <v>0</v>
      </c>
      <c r="Q23">
        <v>34.31</v>
      </c>
      <c r="R23">
        <v>4.75</v>
      </c>
      <c r="S23">
        <v>8.67</v>
      </c>
      <c r="T23">
        <v>5.36</v>
      </c>
      <c r="U23">
        <v>0</v>
      </c>
      <c r="W23" s="522">
        <v>2.1</v>
      </c>
      <c r="X23">
        <v>80</v>
      </c>
      <c r="Y23" s="522">
        <v>18</v>
      </c>
      <c r="Z23">
        <v>1</v>
      </c>
      <c r="AB23">
        <v>0.18571192326773617</v>
      </c>
      <c r="AC23" s="522">
        <v>1.3366551907036905E-2</v>
      </c>
      <c r="AD23" s="522">
        <v>9.3428878447930757</v>
      </c>
      <c r="AE23" s="57">
        <v>41830</v>
      </c>
      <c r="AF23" s="498">
        <v>0.114231</v>
      </c>
      <c r="AG23" s="498">
        <v>7.2231578947368424E-2</v>
      </c>
      <c r="AH23">
        <v>7.8963999999999999</v>
      </c>
      <c r="AJ23" s="522">
        <v>0</v>
      </c>
      <c r="AK23" s="522">
        <v>1.3366551907036905E-2</v>
      </c>
      <c r="AL23">
        <v>0.115085536547434</v>
      </c>
      <c r="AM23">
        <v>68.900000000000006</v>
      </c>
      <c r="AN23" s="522">
        <v>63.947368421052722</v>
      </c>
      <c r="AO23" s="452"/>
      <c r="AP23" s="145"/>
      <c r="AQ23" s="223"/>
      <c r="AR23" s="22"/>
      <c r="AS23" s="4"/>
      <c r="AT23" s="24"/>
      <c r="AX23" s="6"/>
      <c r="AY23" s="9"/>
      <c r="BC23"/>
      <c r="BD23" s="13"/>
      <c r="BE23"/>
    </row>
    <row r="24" spans="1:57" ht="15.75">
      <c r="A24" s="263" t="s">
        <v>1573</v>
      </c>
      <c r="B24" t="s">
        <v>1574</v>
      </c>
      <c r="C24" t="s">
        <v>1343</v>
      </c>
      <c r="D24" s="554">
        <v>2680000000</v>
      </c>
      <c r="E24">
        <v>1.24</v>
      </c>
      <c r="F24">
        <v>2.2599999999999998</v>
      </c>
      <c r="J24" s="587">
        <v>54.4</v>
      </c>
      <c r="K24">
        <v>50.39</v>
      </c>
      <c r="L24">
        <v>55.79</v>
      </c>
      <c r="M24">
        <v>2.7</v>
      </c>
      <c r="N24">
        <v>1.48</v>
      </c>
      <c r="Q24">
        <v>20.149999999999999</v>
      </c>
      <c r="R24">
        <v>1.98</v>
      </c>
      <c r="S24">
        <v>6.43</v>
      </c>
      <c r="T24">
        <v>3.49</v>
      </c>
      <c r="U24">
        <v>0</v>
      </c>
      <c r="W24" s="522">
        <v>2.2999999999999998</v>
      </c>
      <c r="X24">
        <v>57.5</v>
      </c>
      <c r="Y24" s="522">
        <v>24</v>
      </c>
      <c r="AB24">
        <v>3.1279620853080545E-2</v>
      </c>
      <c r="AC24" s="522">
        <v>8.0515751853104753E-3</v>
      </c>
      <c r="AD24" s="522">
        <v>8.2304445239503625</v>
      </c>
      <c r="AE24" s="57">
        <v>41830</v>
      </c>
      <c r="AF24" s="498">
        <v>0.101052</v>
      </c>
      <c r="AG24" s="498">
        <v>0.10176767676767676</v>
      </c>
      <c r="AH24">
        <v>16.1633</v>
      </c>
      <c r="AJ24" s="522">
        <v>0</v>
      </c>
      <c r="AK24" s="522">
        <v>8.0515751853104753E-3</v>
      </c>
      <c r="AL24">
        <v>4.5751633986928011E-2</v>
      </c>
      <c r="AM24">
        <v>54</v>
      </c>
      <c r="AN24" s="522">
        <v>50.349650349650275</v>
      </c>
      <c r="AO24" s="452"/>
      <c r="AP24" s="145"/>
      <c r="AQ24" s="223"/>
      <c r="AR24" s="22"/>
      <c r="AS24" s="4"/>
      <c r="AT24" s="24"/>
      <c r="AX24" s="6"/>
      <c r="AY24" s="9"/>
      <c r="BC24"/>
      <c r="BD24" s="13"/>
      <c r="BE24"/>
    </row>
    <row r="25" spans="1:57" ht="15.75">
      <c r="A25" s="263" t="s">
        <v>1575</v>
      </c>
      <c r="B25" t="s">
        <v>1576</v>
      </c>
      <c r="C25" t="s">
        <v>1343</v>
      </c>
      <c r="D25" s="554">
        <v>88770000000</v>
      </c>
      <c r="E25">
        <v>1.07</v>
      </c>
      <c r="F25">
        <v>2.0099999999999998</v>
      </c>
      <c r="J25" s="587">
        <v>47.35</v>
      </c>
      <c r="K25">
        <v>42.91</v>
      </c>
      <c r="L25">
        <v>47.35</v>
      </c>
      <c r="M25">
        <v>2.1</v>
      </c>
      <c r="N25">
        <v>0.96</v>
      </c>
      <c r="Q25">
        <v>13.61</v>
      </c>
      <c r="R25">
        <v>1.9</v>
      </c>
      <c r="S25">
        <v>0.34</v>
      </c>
      <c r="T25">
        <v>1.51</v>
      </c>
      <c r="U25">
        <v>0</v>
      </c>
      <c r="W25" s="522">
        <v>2.2999999999999998</v>
      </c>
      <c r="X25">
        <v>50</v>
      </c>
      <c r="Y25" s="522">
        <v>11</v>
      </c>
      <c r="Z25">
        <v>1</v>
      </c>
      <c r="AB25">
        <v>9.1768503573899124E-2</v>
      </c>
      <c r="AC25" s="522">
        <v>8.5488140067693143E-3</v>
      </c>
      <c r="AD25" s="522">
        <v>3.3280175028254044</v>
      </c>
      <c r="AE25" s="57">
        <v>41830</v>
      </c>
      <c r="AF25" s="498">
        <v>9.1311000000000003E-2</v>
      </c>
      <c r="AG25" s="498">
        <v>7.1631578947368421E-2</v>
      </c>
      <c r="AH25">
        <v>21.663900000000002</v>
      </c>
      <c r="AJ25" s="522">
        <v>0</v>
      </c>
      <c r="AK25" s="522">
        <v>8.5488140067693143E-3</v>
      </c>
      <c r="AL25">
        <v>8.7006427915518797E-2</v>
      </c>
      <c r="AM25">
        <v>44.74</v>
      </c>
      <c r="AN25" s="522">
        <v>17.777777777777828</v>
      </c>
      <c r="AO25" s="452"/>
      <c r="AP25" s="145"/>
      <c r="AQ25" s="223"/>
      <c r="AR25" s="22"/>
      <c r="AS25" s="4"/>
      <c r="AT25" s="24"/>
      <c r="AX25" s="9"/>
      <c r="AY25" s="9"/>
      <c r="BC25"/>
      <c r="BD25" s="13"/>
      <c r="BE25"/>
    </row>
    <row r="26" spans="1:57" ht="15.75">
      <c r="A26" s="263" t="s">
        <v>1577</v>
      </c>
      <c r="B26" t="s">
        <v>1578</v>
      </c>
      <c r="C26" t="s">
        <v>1343</v>
      </c>
      <c r="D26" s="554">
        <v>11960000000</v>
      </c>
      <c r="E26">
        <v>0.88</v>
      </c>
      <c r="F26">
        <v>3</v>
      </c>
      <c r="J26" s="587">
        <v>80.14</v>
      </c>
      <c r="K26">
        <v>73.28</v>
      </c>
      <c r="L26">
        <v>80.59</v>
      </c>
      <c r="M26">
        <v>2.4</v>
      </c>
      <c r="N26">
        <v>1.92</v>
      </c>
      <c r="Q26">
        <v>22.96</v>
      </c>
      <c r="R26">
        <v>2.4700000000000002</v>
      </c>
      <c r="S26">
        <v>3.24</v>
      </c>
      <c r="T26">
        <v>5.86</v>
      </c>
      <c r="U26">
        <v>0</v>
      </c>
      <c r="W26" s="522">
        <v>2.6</v>
      </c>
      <c r="X26">
        <v>84</v>
      </c>
      <c r="Y26" s="522">
        <v>16</v>
      </c>
      <c r="AB26">
        <v>7.1380831439647144E-2</v>
      </c>
      <c r="AC26" s="522">
        <v>6.3606384496157674E-3</v>
      </c>
      <c r="AD26" s="522">
        <v>3.2187713291999347</v>
      </c>
      <c r="AE26" s="57">
        <v>41830</v>
      </c>
      <c r="AF26" s="498">
        <v>8.0423999999999995E-2</v>
      </c>
      <c r="AG26" s="498">
        <v>9.2955465587044539E-2</v>
      </c>
      <c r="AH26">
        <v>31.183599999999998</v>
      </c>
      <c r="AJ26" s="522">
        <v>0</v>
      </c>
      <c r="AK26" s="522">
        <v>6.3606384496157674E-3</v>
      </c>
      <c r="AL26">
        <v>2.2585172897792469E-2</v>
      </c>
      <c r="AM26">
        <v>79.3</v>
      </c>
      <c r="AN26" s="522">
        <v>54.545454545454405</v>
      </c>
      <c r="AO26" s="452"/>
      <c r="AP26" s="145"/>
      <c r="AQ26" s="223"/>
      <c r="AR26" s="22"/>
      <c r="AS26" s="4"/>
      <c r="AT26" s="24"/>
      <c r="AU26" s="4"/>
      <c r="AX26" s="6"/>
      <c r="AY26" s="243"/>
      <c r="BC26"/>
      <c r="BD26" s="13"/>
      <c r="BE26"/>
    </row>
    <row r="27" spans="1:57" ht="15.75">
      <c r="A27" s="263" t="s">
        <v>1579</v>
      </c>
      <c r="B27" t="s">
        <v>1580</v>
      </c>
      <c r="C27" t="s">
        <v>1343</v>
      </c>
      <c r="D27" s="554">
        <v>4500000000</v>
      </c>
      <c r="E27">
        <v>1.1000000000000001</v>
      </c>
      <c r="F27">
        <v>7.58</v>
      </c>
      <c r="J27" s="587">
        <v>273.99</v>
      </c>
      <c r="K27">
        <v>233.67</v>
      </c>
      <c r="L27">
        <v>284.89</v>
      </c>
      <c r="M27">
        <v>0</v>
      </c>
      <c r="N27">
        <v>0</v>
      </c>
      <c r="Q27">
        <v>19.05</v>
      </c>
      <c r="R27">
        <v>1.37</v>
      </c>
      <c r="S27">
        <v>3.33</v>
      </c>
      <c r="T27">
        <v>15.9</v>
      </c>
      <c r="U27">
        <v>0</v>
      </c>
      <c r="W27" s="522">
        <v>2</v>
      </c>
      <c r="X27">
        <v>300</v>
      </c>
      <c r="Y27" s="522">
        <v>20</v>
      </c>
      <c r="AB27">
        <v>6.8478727138010384E-2</v>
      </c>
      <c r="AC27" s="522">
        <v>1.4105281188395524E-2</v>
      </c>
      <c r="AD27" s="522">
        <v>6.3187468455467197</v>
      </c>
      <c r="AE27" s="57">
        <v>41830</v>
      </c>
      <c r="AF27" s="498">
        <v>9.3030000000000002E-2</v>
      </c>
      <c r="AG27" s="498">
        <v>0.13905109489051093</v>
      </c>
      <c r="AH27">
        <v>204.5796</v>
      </c>
      <c r="AJ27" s="522">
        <v>0</v>
      </c>
      <c r="AK27" s="522">
        <v>1.4105281188395524E-2</v>
      </c>
      <c r="AL27">
        <v>0.10089199614271945</v>
      </c>
      <c r="AM27">
        <v>268.89999999999998</v>
      </c>
      <c r="AN27" s="522">
        <v>73.738062755797984</v>
      </c>
      <c r="AO27" s="452"/>
      <c r="AP27" s="145"/>
      <c r="AQ27" s="223"/>
      <c r="AR27" s="22"/>
      <c r="AS27" s="4"/>
      <c r="AT27" s="24"/>
      <c r="AU27" s="4"/>
      <c r="AX27" s="6"/>
      <c r="AY27" s="9"/>
      <c r="BC27"/>
      <c r="BD27" s="13"/>
      <c r="BE27"/>
    </row>
    <row r="28" spans="1:57" ht="15.75">
      <c r="A28" s="263" t="s">
        <v>1581</v>
      </c>
      <c r="B28" t="s">
        <v>1582</v>
      </c>
      <c r="C28" t="s">
        <v>158</v>
      </c>
      <c r="D28" s="554">
        <v>2300000000</v>
      </c>
      <c r="E28">
        <v>1.97</v>
      </c>
      <c r="F28">
        <v>0.88</v>
      </c>
      <c r="J28" s="587">
        <v>55.44</v>
      </c>
      <c r="K28">
        <v>45.19</v>
      </c>
      <c r="L28">
        <v>57.13</v>
      </c>
      <c r="M28">
        <v>0</v>
      </c>
      <c r="N28">
        <v>0</v>
      </c>
      <c r="Q28">
        <v>36.71</v>
      </c>
      <c r="R28">
        <v>5.65</v>
      </c>
      <c r="S28">
        <v>5.52</v>
      </c>
      <c r="T28">
        <v>5.54</v>
      </c>
      <c r="U28">
        <v>0</v>
      </c>
      <c r="W28" s="522">
        <v>2.2000000000000002</v>
      </c>
      <c r="X28">
        <v>62</v>
      </c>
      <c r="Y28" s="522">
        <v>16</v>
      </c>
      <c r="AB28">
        <v>0.18995492594977451</v>
      </c>
      <c r="AC28" s="522">
        <v>1.0838051270783579E-2</v>
      </c>
      <c r="AD28" s="522">
        <v>9.1084820576321608</v>
      </c>
      <c r="AE28" s="57">
        <v>41830</v>
      </c>
      <c r="AF28" s="498">
        <v>0.14288100000000001</v>
      </c>
      <c r="AG28" s="498">
        <v>6.4973451327433623E-2</v>
      </c>
      <c r="AH28">
        <v>9.6242000000000001</v>
      </c>
      <c r="AJ28" s="522">
        <v>0</v>
      </c>
      <c r="AK28" s="522">
        <v>1.0838051270783579E-2</v>
      </c>
      <c r="AL28">
        <v>6.6153846153846105E-2</v>
      </c>
      <c r="AM28">
        <v>54.69</v>
      </c>
      <c r="AN28" s="522">
        <v>96.644295302013163</v>
      </c>
      <c r="AO28" s="452"/>
      <c r="AP28" s="145"/>
      <c r="AQ28" s="223"/>
      <c r="AR28" s="22"/>
      <c r="AS28" s="4"/>
      <c r="AT28" s="24"/>
      <c r="AU28" s="4"/>
      <c r="AX28" s="6"/>
      <c r="AY28" s="9"/>
      <c r="BC28"/>
      <c r="BD28" s="13"/>
      <c r="BE28"/>
    </row>
    <row r="29" spans="1:57" ht="15.75">
      <c r="A29" s="263" t="s">
        <v>1583</v>
      </c>
      <c r="B29" t="s">
        <v>1584</v>
      </c>
      <c r="C29" t="s">
        <v>1343</v>
      </c>
      <c r="D29" s="554">
        <v>645730000</v>
      </c>
      <c r="E29">
        <v>1.42</v>
      </c>
      <c r="F29">
        <v>0.81</v>
      </c>
      <c r="J29" s="587">
        <v>22.06</v>
      </c>
      <c r="K29">
        <v>21.29</v>
      </c>
      <c r="L29">
        <v>25.27</v>
      </c>
      <c r="M29">
        <v>1.6</v>
      </c>
      <c r="N29">
        <v>0.36</v>
      </c>
      <c r="Q29">
        <v>16.97</v>
      </c>
      <c r="R29">
        <v>0.89</v>
      </c>
      <c r="S29">
        <v>1.95</v>
      </c>
      <c r="T29">
        <v>2.1</v>
      </c>
      <c r="U29">
        <v>0</v>
      </c>
      <c r="W29" s="522">
        <v>3.2</v>
      </c>
      <c r="X29">
        <v>25.25</v>
      </c>
      <c r="Y29" s="522">
        <v>8</v>
      </c>
      <c r="Z29">
        <v>1</v>
      </c>
      <c r="AB29">
        <v>-0.1065208586472257</v>
      </c>
      <c r="AC29" s="522">
        <v>1.7453181629643696E-2</v>
      </c>
      <c r="AD29" s="522">
        <v>5.8062854634271028</v>
      </c>
      <c r="AE29" s="57">
        <v>41830</v>
      </c>
      <c r="AF29" s="498">
        <v>0.11136600000000001</v>
      </c>
      <c r="AG29" s="498">
        <v>0.19067415730337081</v>
      </c>
      <c r="AH29">
        <v>11.1952</v>
      </c>
      <c r="AJ29" s="522">
        <v>0</v>
      </c>
      <c r="AK29" s="522">
        <v>1.7453181629643696E-2</v>
      </c>
      <c r="AL29">
        <v>-1.120573733751681E-2</v>
      </c>
      <c r="AM29">
        <v>22.25</v>
      </c>
      <c r="AN29" s="522">
        <v>78.417266187050373</v>
      </c>
      <c r="AO29" s="452"/>
      <c r="AP29" s="145"/>
      <c r="AQ29" s="223"/>
      <c r="AR29" s="22"/>
      <c r="AS29" s="4"/>
      <c r="AT29" s="25"/>
      <c r="AU29" s="4"/>
      <c r="AX29" s="9"/>
      <c r="AY29" s="9"/>
      <c r="BC29"/>
      <c r="BD29" s="13"/>
      <c r="BE29"/>
    </row>
    <row r="30" spans="1:57" ht="15.75">
      <c r="A30" s="263" t="s">
        <v>1585</v>
      </c>
      <c r="B30" t="s">
        <v>1586</v>
      </c>
      <c r="C30" t="s">
        <v>1343</v>
      </c>
      <c r="D30" s="554">
        <v>5740000000</v>
      </c>
      <c r="E30">
        <v>0.31</v>
      </c>
      <c r="F30">
        <v>2.17</v>
      </c>
      <c r="J30" s="587">
        <v>40.200000000000003</v>
      </c>
      <c r="K30">
        <v>37.659999999999997</v>
      </c>
      <c r="L30">
        <v>41.47</v>
      </c>
      <c r="M30">
        <v>4</v>
      </c>
      <c r="N30">
        <v>1.6</v>
      </c>
      <c r="Q30">
        <v>15.58</v>
      </c>
      <c r="R30">
        <v>8.2799999999999994</v>
      </c>
      <c r="S30">
        <v>1.68</v>
      </c>
      <c r="T30">
        <v>1.48</v>
      </c>
      <c r="U30">
        <v>0</v>
      </c>
      <c r="W30" s="522">
        <v>2.9</v>
      </c>
      <c r="X30">
        <v>42</v>
      </c>
      <c r="Y30" s="522">
        <v>7</v>
      </c>
      <c r="AB30">
        <v>2.1341463414634235E-2</v>
      </c>
      <c r="AC30" s="522">
        <v>8.7237128295013528E-3</v>
      </c>
      <c r="AD30" s="522">
        <v>2.9133020501525992</v>
      </c>
      <c r="AE30" s="57">
        <v>41830</v>
      </c>
      <c r="AF30" s="498">
        <v>4.7763E-2</v>
      </c>
      <c r="AG30" s="498">
        <v>1.8816425120772948E-2</v>
      </c>
      <c r="AH30">
        <v>44.190899999999999</v>
      </c>
      <c r="AJ30" s="522">
        <v>0</v>
      </c>
      <c r="AK30" s="522">
        <v>8.7237128295013528E-3</v>
      </c>
      <c r="AL30">
        <v>5.0980392156862821E-2</v>
      </c>
      <c r="AM30">
        <v>39.42</v>
      </c>
      <c r="AN30" s="522">
        <v>39.130434782608695</v>
      </c>
      <c r="AO30" s="452"/>
      <c r="AP30" s="145"/>
      <c r="AQ30" s="223"/>
      <c r="AR30" s="22"/>
      <c r="AS30" s="4"/>
      <c r="AT30" s="24"/>
      <c r="AX30" s="9"/>
      <c r="AY30" s="9"/>
      <c r="BC30"/>
      <c r="BD30" s="13"/>
      <c r="BE30"/>
    </row>
    <row r="31" spans="1:57" ht="15.75">
      <c r="A31" s="263" t="s">
        <v>1587</v>
      </c>
      <c r="B31" t="s">
        <v>1588</v>
      </c>
      <c r="C31" t="s">
        <v>1343</v>
      </c>
      <c r="D31" s="554">
        <v>1170000000</v>
      </c>
      <c r="E31">
        <v>2.21</v>
      </c>
      <c r="F31">
        <v>1.19</v>
      </c>
      <c r="J31" s="587">
        <v>22.82</v>
      </c>
      <c r="K31">
        <v>22.14</v>
      </c>
      <c r="L31">
        <v>25.49</v>
      </c>
      <c r="M31">
        <v>0</v>
      </c>
      <c r="N31">
        <v>0</v>
      </c>
      <c r="Q31">
        <v>12.2</v>
      </c>
      <c r="R31">
        <v>1.1299999999999999</v>
      </c>
      <c r="S31">
        <v>0.73</v>
      </c>
      <c r="T31">
        <v>1.21</v>
      </c>
      <c r="U31">
        <v>0</v>
      </c>
      <c r="W31" s="522">
        <v>2.1</v>
      </c>
      <c r="X31">
        <v>27</v>
      </c>
      <c r="Y31" s="522">
        <v>7</v>
      </c>
      <c r="AB31">
        <v>-4.7181628392484305E-2</v>
      </c>
      <c r="AC31" s="522">
        <v>1.482120039356191E-2</v>
      </c>
      <c r="AD31" s="522">
        <v>6.5845971975545181</v>
      </c>
      <c r="AE31" s="57">
        <v>41830</v>
      </c>
      <c r="AF31" s="498">
        <v>0.15663299999999999</v>
      </c>
      <c r="AG31" s="498">
        <v>0.1079646017699115</v>
      </c>
      <c r="AH31">
        <v>13.426600000000001</v>
      </c>
      <c r="AJ31" s="522">
        <v>0</v>
      </c>
      <c r="AK31" s="522">
        <v>1.482120039356191E-2</v>
      </c>
      <c r="AL31">
        <v>-5.3504769805060109E-2</v>
      </c>
      <c r="AM31">
        <v>23.18</v>
      </c>
      <c r="AN31" s="522">
        <v>53.125000000000028</v>
      </c>
      <c r="AO31" s="452"/>
      <c r="AP31" s="145"/>
      <c r="AQ31" s="223"/>
      <c r="AR31" s="22"/>
      <c r="AS31" s="4"/>
      <c r="AT31" s="24"/>
      <c r="AU31" s="4"/>
      <c r="AX31" s="9"/>
      <c r="AY31" s="9"/>
      <c r="BC31"/>
      <c r="BD31" s="13"/>
      <c r="BE31"/>
    </row>
    <row r="32" spans="1:57" ht="15.75">
      <c r="A32" s="263" t="s">
        <v>1589</v>
      </c>
      <c r="B32" t="s">
        <v>1590</v>
      </c>
      <c r="C32" t="s">
        <v>1343</v>
      </c>
      <c r="D32" s="554">
        <v>576140000</v>
      </c>
      <c r="E32">
        <v>1.08</v>
      </c>
      <c r="F32">
        <v>0.97</v>
      </c>
      <c r="J32" s="587">
        <v>18.21</v>
      </c>
      <c r="K32">
        <v>16.87</v>
      </c>
      <c r="L32">
        <v>24.41</v>
      </c>
      <c r="M32">
        <v>0</v>
      </c>
      <c r="N32">
        <v>0</v>
      </c>
      <c r="Q32">
        <v>9.9</v>
      </c>
      <c r="R32">
        <v>-11.24</v>
      </c>
      <c r="S32">
        <v>1.31</v>
      </c>
      <c r="T32">
        <v>1.58</v>
      </c>
      <c r="U32">
        <v>0</v>
      </c>
      <c r="W32" s="522">
        <v>2.6</v>
      </c>
      <c r="X32">
        <v>21.5</v>
      </c>
      <c r="Y32" s="522">
        <v>8</v>
      </c>
      <c r="AB32">
        <v>-0.22312286689419797</v>
      </c>
      <c r="AC32" s="522">
        <v>2.1097748502208649E-2</v>
      </c>
      <c r="AD32" s="522">
        <v>21.269918688671595</v>
      </c>
      <c r="AE32" s="57">
        <v>41830</v>
      </c>
      <c r="AF32" s="498">
        <v>9.1883999999999993E-2</v>
      </c>
      <c r="AG32" s="498">
        <v>-8.8078291814946627E-3</v>
      </c>
      <c r="AH32">
        <v>14.734400000000001</v>
      </c>
      <c r="AJ32" s="522">
        <v>0</v>
      </c>
      <c r="AK32" s="522">
        <v>2.1097748502208649E-2</v>
      </c>
      <c r="AL32">
        <v>-5.1068264721208984E-2</v>
      </c>
      <c r="AM32">
        <v>18.940000000000001</v>
      </c>
      <c r="AN32" s="522">
        <v>78.195488721804537</v>
      </c>
      <c r="AO32" s="452"/>
      <c r="AP32" s="145"/>
      <c r="AQ32" s="223"/>
      <c r="AR32" s="22"/>
      <c r="AS32" s="59"/>
      <c r="AT32" s="24"/>
      <c r="AU32" s="55"/>
      <c r="AX32" s="9"/>
      <c r="AY32" s="9"/>
      <c r="BC32"/>
      <c r="BD32" s="13"/>
      <c r="BE32"/>
    </row>
    <row r="33" spans="1:57" ht="15.75">
      <c r="A33" s="263" t="s">
        <v>367</v>
      </c>
      <c r="B33" t="s">
        <v>16</v>
      </c>
      <c r="C33" t="s">
        <v>1343</v>
      </c>
      <c r="D33" s="554">
        <v>1700000000</v>
      </c>
      <c r="E33">
        <v>1.94</v>
      </c>
      <c r="F33">
        <v>2.84</v>
      </c>
      <c r="J33" s="587">
        <v>23.85</v>
      </c>
      <c r="K33">
        <v>21.38</v>
      </c>
      <c r="L33">
        <v>24.93</v>
      </c>
      <c r="M33">
        <v>0.7</v>
      </c>
      <c r="N33">
        <v>0.18</v>
      </c>
      <c r="Q33">
        <v>10.19</v>
      </c>
      <c r="R33">
        <v>1.22</v>
      </c>
      <c r="S33">
        <v>1.03</v>
      </c>
      <c r="T33">
        <v>1.06</v>
      </c>
      <c r="U33">
        <v>0</v>
      </c>
      <c r="W33" s="522">
        <v>2</v>
      </c>
      <c r="X33">
        <v>26</v>
      </c>
      <c r="Y33" s="522">
        <v>3</v>
      </c>
      <c r="AB33">
        <v>5.2515445719329271E-2</v>
      </c>
      <c r="AC33" s="522">
        <v>1.2434848359822838E-2</v>
      </c>
      <c r="AD33" s="522">
        <v>3.3121868163277934</v>
      </c>
      <c r="AE33" s="57">
        <v>41830</v>
      </c>
      <c r="AF33" s="498">
        <v>0.14116200000000001</v>
      </c>
      <c r="AG33" s="498">
        <v>8.3524590163934431E-2</v>
      </c>
      <c r="AH33">
        <v>31.697399999999998</v>
      </c>
      <c r="AJ33" s="522">
        <v>0</v>
      </c>
      <c r="AK33" s="522">
        <v>1.2434848359822838E-2</v>
      </c>
      <c r="AL33">
        <v>7.4324324324324426E-2</v>
      </c>
      <c r="AM33">
        <v>23.91</v>
      </c>
      <c r="AN33" s="522">
        <v>72.535211267605561</v>
      </c>
      <c r="AO33" s="452"/>
      <c r="AP33" s="145"/>
      <c r="AQ33" s="223"/>
      <c r="AR33" s="22"/>
      <c r="AS33" s="4"/>
      <c r="AT33" s="24"/>
      <c r="AU33" s="4"/>
      <c r="AX33" s="9"/>
      <c r="AY33" s="9"/>
      <c r="BC33"/>
      <c r="BD33" s="13"/>
      <c r="BE33"/>
    </row>
    <row r="34" spans="1:57" ht="15.75">
      <c r="A34" s="263" t="s">
        <v>1591</v>
      </c>
      <c r="B34" t="s">
        <v>1592</v>
      </c>
      <c r="C34" t="s">
        <v>1343</v>
      </c>
      <c r="D34" s="554">
        <v>16180000000</v>
      </c>
      <c r="E34">
        <v>0.25</v>
      </c>
      <c r="F34">
        <v>3.44</v>
      </c>
      <c r="J34" s="587">
        <v>54.8</v>
      </c>
      <c r="K34">
        <v>50.21</v>
      </c>
      <c r="L34">
        <v>55.77</v>
      </c>
      <c r="M34">
        <v>3.7</v>
      </c>
      <c r="N34">
        <v>2</v>
      </c>
      <c r="Q34">
        <v>15.48</v>
      </c>
      <c r="R34">
        <v>3.27</v>
      </c>
      <c r="S34">
        <v>1.65</v>
      </c>
      <c r="T34">
        <v>1.63</v>
      </c>
      <c r="U34">
        <v>0</v>
      </c>
      <c r="W34" s="522">
        <v>2.2000000000000002</v>
      </c>
      <c r="X34">
        <v>55</v>
      </c>
      <c r="Y34" s="522">
        <v>20</v>
      </c>
      <c r="AB34">
        <v>9.141605257916742E-2</v>
      </c>
      <c r="AC34" s="522">
        <v>9.5444482637863995E-3</v>
      </c>
      <c r="AD34" s="522">
        <v>3.4252875158753713</v>
      </c>
      <c r="AE34" s="57">
        <v>41830</v>
      </c>
      <c r="AF34" s="498">
        <v>4.4325000000000003E-2</v>
      </c>
      <c r="AG34" s="498">
        <v>4.7339449541284405E-2</v>
      </c>
      <c r="AH34">
        <v>179.22329999999999</v>
      </c>
      <c r="AJ34" s="522">
        <v>0</v>
      </c>
      <c r="AK34" s="522">
        <v>9.5444482637863995E-3</v>
      </c>
      <c r="AL34">
        <v>6.5940478506127234E-2</v>
      </c>
      <c r="AM34">
        <v>53.82</v>
      </c>
      <c r="AN34" s="522">
        <v>28.275862068965719</v>
      </c>
      <c r="AO34" s="452"/>
      <c r="AP34" s="145"/>
      <c r="AQ34" s="223"/>
      <c r="AR34" s="22"/>
      <c r="AS34" s="4"/>
      <c r="AT34" s="14"/>
      <c r="AZ34"/>
      <c r="BB34"/>
      <c r="BC34"/>
      <c r="BE34"/>
    </row>
    <row r="35" spans="1:57" ht="15.75">
      <c r="A35" s="263" t="s">
        <v>17</v>
      </c>
      <c r="B35" t="s">
        <v>18</v>
      </c>
      <c r="C35" t="s">
        <v>1343</v>
      </c>
      <c r="D35" s="554">
        <v>1060000000</v>
      </c>
      <c r="E35">
        <v>1.47</v>
      </c>
      <c r="F35">
        <v>2.42</v>
      </c>
      <c r="J35" s="587">
        <v>44.71</v>
      </c>
      <c r="K35">
        <v>38.909999999999997</v>
      </c>
      <c r="L35">
        <v>48.14</v>
      </c>
      <c r="M35">
        <v>0</v>
      </c>
      <c r="N35">
        <v>0</v>
      </c>
      <c r="Q35">
        <v>10.18</v>
      </c>
      <c r="R35">
        <v>0.84</v>
      </c>
      <c r="S35">
        <v>4.8</v>
      </c>
      <c r="T35">
        <v>2.06</v>
      </c>
      <c r="U35">
        <v>0</v>
      </c>
      <c r="W35" s="522">
        <v>2</v>
      </c>
      <c r="X35">
        <v>51.5</v>
      </c>
      <c r="Y35" s="522">
        <v>10</v>
      </c>
      <c r="AB35">
        <v>0.14641025641025643</v>
      </c>
      <c r="AC35" s="522">
        <v>1.341424557637926E-2</v>
      </c>
      <c r="AD35" s="522">
        <v>4.3515147113212134</v>
      </c>
      <c r="AE35" s="57">
        <v>41830</v>
      </c>
      <c r="AF35" s="498">
        <v>0.114231</v>
      </c>
      <c r="AG35" s="498">
        <v>0.12119047619047618</v>
      </c>
      <c r="AH35">
        <v>44.164299999999997</v>
      </c>
      <c r="AJ35" s="522">
        <v>0</v>
      </c>
      <c r="AK35" s="522">
        <v>1.341424557637926E-2</v>
      </c>
      <c r="AL35">
        <v>-4.5270125987614721E-2</v>
      </c>
      <c r="AM35">
        <v>46.17</v>
      </c>
      <c r="AN35" s="522">
        <v>69.026548672566321</v>
      </c>
      <c r="AO35" s="452"/>
      <c r="AP35" s="145"/>
      <c r="AQ35" s="223"/>
      <c r="AR35" s="22"/>
      <c r="AS35" s="59"/>
      <c r="AT35" s="14"/>
      <c r="AZ35"/>
      <c r="BB35"/>
      <c r="BC35"/>
      <c r="BE35"/>
    </row>
    <row r="36" spans="1:57" ht="15.75">
      <c r="A36" s="263" t="s">
        <v>1593</v>
      </c>
      <c r="B36" t="s">
        <v>1594</v>
      </c>
      <c r="C36" t="s">
        <v>1343</v>
      </c>
      <c r="D36" s="554">
        <v>16000000000</v>
      </c>
      <c r="E36">
        <v>1.05</v>
      </c>
      <c r="F36">
        <v>-0.04</v>
      </c>
      <c r="J36" s="587">
        <v>15.53</v>
      </c>
      <c r="K36">
        <v>13.58</v>
      </c>
      <c r="L36">
        <v>15.57</v>
      </c>
      <c r="M36">
        <v>1.3</v>
      </c>
      <c r="N36">
        <v>0.2</v>
      </c>
      <c r="Q36">
        <v>10.78</v>
      </c>
      <c r="R36">
        <v>2.27</v>
      </c>
      <c r="S36">
        <v>0.7</v>
      </c>
      <c r="T36">
        <v>2.66</v>
      </c>
      <c r="U36">
        <v>0</v>
      </c>
      <c r="W36" s="522">
        <v>2</v>
      </c>
      <c r="X36">
        <v>16</v>
      </c>
      <c r="Y36" s="522">
        <v>9</v>
      </c>
      <c r="AB36">
        <v>9.83026874115982E-2</v>
      </c>
      <c r="AC36" s="522">
        <v>8.8548933096330509E-3</v>
      </c>
      <c r="AD36" s="522">
        <v>3.6561582062806388</v>
      </c>
      <c r="AE36" s="57">
        <v>41830</v>
      </c>
      <c r="AF36" s="498">
        <v>9.0164999999999995E-2</v>
      </c>
      <c r="AG36" s="498">
        <v>4.7488986784140971E-2</v>
      </c>
      <c r="AH36">
        <v>-4.7759</v>
      </c>
      <c r="AJ36" s="522">
        <v>0</v>
      </c>
      <c r="AK36" s="522">
        <v>8.8548933096330509E-3</v>
      </c>
      <c r="AL36">
        <v>0.14107274063188832</v>
      </c>
      <c r="AM36">
        <v>14.72</v>
      </c>
      <c r="AN36" s="522">
        <v>37.14285714285721</v>
      </c>
      <c r="AO36" s="452"/>
      <c r="AP36" s="145"/>
      <c r="AQ36" s="223"/>
      <c r="AR36" s="22"/>
      <c r="AS36" s="85"/>
      <c r="AT36" s="86"/>
      <c r="AV36" s="261"/>
      <c r="AZ36"/>
      <c r="BB36"/>
      <c r="BC36"/>
      <c r="BE36"/>
    </row>
    <row r="37" spans="1:57" ht="15.75">
      <c r="A37" s="263" t="s">
        <v>739</v>
      </c>
      <c r="C37" t="s">
        <v>1343</v>
      </c>
      <c r="D37" s="554">
        <v>51750000000</v>
      </c>
      <c r="E37">
        <v>0.84</v>
      </c>
      <c r="F37">
        <v>5.68</v>
      </c>
      <c r="J37" s="587">
        <v>81.25</v>
      </c>
      <c r="K37">
        <v>67.59</v>
      </c>
      <c r="L37">
        <v>83.4</v>
      </c>
      <c r="M37">
        <v>1.1000000000000001</v>
      </c>
      <c r="N37">
        <v>0.9</v>
      </c>
      <c r="Q37">
        <v>11.32</v>
      </c>
      <c r="R37">
        <v>1.28</v>
      </c>
      <c r="S37">
        <v>0.56000000000000005</v>
      </c>
      <c r="T37">
        <v>2.0299999999999998</v>
      </c>
      <c r="U37">
        <v>0</v>
      </c>
      <c r="W37" s="522">
        <v>2</v>
      </c>
      <c r="X37">
        <v>88</v>
      </c>
      <c r="Y37" s="522">
        <v>19</v>
      </c>
      <c r="AB37">
        <v>0.12099889624724056</v>
      </c>
      <c r="AC37" s="522">
        <v>9.5022414511369366E-3</v>
      </c>
      <c r="AD37" s="522">
        <v>7.2542801789341986</v>
      </c>
      <c r="AE37" s="57">
        <v>41830</v>
      </c>
      <c r="AF37" s="498">
        <v>7.8132000000000007E-2</v>
      </c>
      <c r="AG37" s="498">
        <v>8.8437500000000002E-2</v>
      </c>
      <c r="AH37">
        <v>143.52860000000001</v>
      </c>
      <c r="AJ37" s="522">
        <v>0</v>
      </c>
      <c r="AK37" s="522">
        <v>9.5022414511369366E-3</v>
      </c>
      <c r="AL37">
        <v>6.6552901023890693E-2</v>
      </c>
      <c r="AM37">
        <v>80.23</v>
      </c>
      <c r="AN37" s="522">
        <v>72.360248447204739</v>
      </c>
      <c r="AO37" s="452"/>
      <c r="AP37" s="145"/>
      <c r="AQ37" s="223"/>
      <c r="AR37" s="22"/>
      <c r="AS37" s="59"/>
      <c r="AT37" s="248"/>
      <c r="AZ37"/>
      <c r="BB37"/>
      <c r="BC37"/>
      <c r="BE37"/>
    </row>
    <row r="38" spans="1:57" ht="15.75">
      <c r="A38" s="263" t="s">
        <v>19</v>
      </c>
      <c r="B38" t="s">
        <v>20</v>
      </c>
      <c r="C38" t="s">
        <v>1343</v>
      </c>
      <c r="D38" s="554">
        <v>5070000000</v>
      </c>
      <c r="E38">
        <v>0.83</v>
      </c>
      <c r="F38">
        <v>4.97</v>
      </c>
      <c r="J38" s="587">
        <v>59.06</v>
      </c>
      <c r="K38">
        <v>55.66</v>
      </c>
      <c r="L38">
        <v>59.83</v>
      </c>
      <c r="M38">
        <v>1.5</v>
      </c>
      <c r="N38">
        <v>0.88</v>
      </c>
      <c r="Q38">
        <v>11.19</v>
      </c>
      <c r="R38">
        <v>1.56</v>
      </c>
      <c r="S38">
        <v>1.04</v>
      </c>
      <c r="T38">
        <v>1.1000000000000001</v>
      </c>
      <c r="U38">
        <v>0</v>
      </c>
      <c r="W38" s="522">
        <v>2.1</v>
      </c>
      <c r="X38">
        <v>61</v>
      </c>
      <c r="Y38" s="522">
        <v>5</v>
      </c>
      <c r="AB38">
        <v>4.9395877754086728E-2</v>
      </c>
      <c r="AC38" s="522">
        <v>5.2333591760668962E-3</v>
      </c>
      <c r="AD38" s="522">
        <v>2.922188390075549</v>
      </c>
      <c r="AE38" s="57">
        <v>41830</v>
      </c>
      <c r="AF38" s="498">
        <v>7.7559000000000003E-2</v>
      </c>
      <c r="AG38" s="498">
        <v>7.1730769230769223E-2</v>
      </c>
      <c r="AH38">
        <v>115.8441</v>
      </c>
      <c r="AJ38" s="522">
        <v>0</v>
      </c>
      <c r="AK38" s="522">
        <v>5.2333591760668962E-3</v>
      </c>
      <c r="AL38">
        <v>1.4776632302405487E-2</v>
      </c>
      <c r="AM38">
        <v>59.12</v>
      </c>
      <c r="AN38" s="522">
        <v>38.571428571428235</v>
      </c>
      <c r="AO38" s="452"/>
      <c r="AP38" s="145"/>
      <c r="AQ38" s="223"/>
      <c r="AR38" s="22"/>
      <c r="AS38" s="59"/>
      <c r="AT38" s="14"/>
      <c r="AZ38"/>
      <c r="BB38"/>
      <c r="BC38"/>
      <c r="BE38"/>
    </row>
    <row r="39" spans="1:57" ht="15.75">
      <c r="A39" s="263" t="s">
        <v>1595</v>
      </c>
      <c r="B39" t="s">
        <v>1596</v>
      </c>
      <c r="C39" t="s">
        <v>1343</v>
      </c>
      <c r="D39" s="554">
        <v>23150000000</v>
      </c>
      <c r="E39">
        <v>1.62</v>
      </c>
      <c r="F39">
        <v>6.46</v>
      </c>
      <c r="J39" s="587">
        <v>62.42</v>
      </c>
      <c r="K39">
        <v>60.46</v>
      </c>
      <c r="L39">
        <v>63.42</v>
      </c>
      <c r="M39">
        <v>2.2999999999999998</v>
      </c>
      <c r="N39">
        <v>1.48</v>
      </c>
      <c r="Q39">
        <v>9.5399999999999991</v>
      </c>
      <c r="R39">
        <v>2.1</v>
      </c>
      <c r="S39">
        <v>1.23</v>
      </c>
      <c r="T39">
        <v>1.82</v>
      </c>
      <c r="U39">
        <v>0</v>
      </c>
      <c r="W39" s="522">
        <v>2.5</v>
      </c>
      <c r="X39">
        <v>70</v>
      </c>
      <c r="Y39" s="522">
        <v>17</v>
      </c>
      <c r="AB39">
        <v>1.7440912795436025E-2</v>
      </c>
      <c r="AC39" s="522">
        <v>7.9275395713203755E-3</v>
      </c>
      <c r="AD39" s="522">
        <v>2.833725463116894</v>
      </c>
      <c r="AE39" s="57">
        <v>41830</v>
      </c>
      <c r="AF39" s="498">
        <v>0.122826</v>
      </c>
      <c r="AG39" s="498">
        <v>4.5428571428571415E-2</v>
      </c>
      <c r="AH39">
        <v>62.3782</v>
      </c>
      <c r="AJ39" s="522">
        <v>0</v>
      </c>
      <c r="AK39" s="522">
        <v>7.9275395713203755E-3</v>
      </c>
      <c r="AL39">
        <v>1.8104713749796109E-2</v>
      </c>
      <c r="AM39">
        <v>62.35</v>
      </c>
      <c r="AN39" s="522">
        <v>52.631578947368403</v>
      </c>
      <c r="AO39" s="452"/>
      <c r="AP39" s="145"/>
      <c r="AQ39" s="223"/>
      <c r="AR39" s="22"/>
      <c r="AS39" s="59"/>
      <c r="AT39" s="14"/>
      <c r="AZ39"/>
      <c r="BB39"/>
      <c r="BC39"/>
      <c r="BE39"/>
    </row>
    <row r="40" spans="1:57" ht="15.75">
      <c r="A40" s="263" t="s">
        <v>1483</v>
      </c>
      <c r="B40" t="s">
        <v>1484</v>
      </c>
      <c r="C40" t="s">
        <v>1485</v>
      </c>
      <c r="D40" s="554">
        <v>249540000</v>
      </c>
      <c r="E40">
        <v>0.98</v>
      </c>
      <c r="F40">
        <v>-0.51</v>
      </c>
      <c r="J40" s="587">
        <v>10.73</v>
      </c>
      <c r="K40">
        <v>8.39</v>
      </c>
      <c r="L40">
        <v>10.84</v>
      </c>
      <c r="M40">
        <v>0</v>
      </c>
      <c r="N40">
        <v>0</v>
      </c>
      <c r="Q40">
        <v>16.260000000000002</v>
      </c>
      <c r="R40">
        <v>0.93</v>
      </c>
      <c r="S40">
        <v>5.0999999999999996</v>
      </c>
      <c r="T40">
        <v>2.1800000000000002</v>
      </c>
      <c r="U40">
        <v>0</v>
      </c>
      <c r="W40" s="522">
        <v>2.2000000000000002</v>
      </c>
      <c r="X40">
        <v>13.45</v>
      </c>
      <c r="Y40" s="522">
        <v>8</v>
      </c>
      <c r="AB40">
        <v>9.6016343207354582E-2</v>
      </c>
      <c r="AC40" s="522">
        <v>1.9386033290923112E-2</v>
      </c>
      <c r="AD40" s="522">
        <v>2.6026838244353447</v>
      </c>
      <c r="AE40" s="57">
        <v>41830</v>
      </c>
      <c r="AF40" s="498">
        <v>8.6154000000000008E-2</v>
      </c>
      <c r="AG40" s="498">
        <v>0.17483870967741935</v>
      </c>
      <c r="AH40">
        <v>-18.057500000000001</v>
      </c>
      <c r="AJ40" s="522">
        <v>0</v>
      </c>
      <c r="AK40" s="522">
        <v>1.9386033290923112E-2</v>
      </c>
      <c r="AL40">
        <v>0.18432671081677701</v>
      </c>
      <c r="AM40">
        <v>9.67</v>
      </c>
      <c r="AN40" s="522">
        <v>49.397590361445793</v>
      </c>
      <c r="AO40" s="452"/>
      <c r="AP40" s="145"/>
      <c r="AQ40" s="223"/>
      <c r="AR40" s="22"/>
      <c r="AS40" s="59"/>
      <c r="AT40" s="14"/>
      <c r="AZ40"/>
      <c r="BB40"/>
      <c r="BC40"/>
      <c r="BE40"/>
    </row>
    <row r="41" spans="1:57" ht="15.75">
      <c r="A41" s="263" t="s">
        <v>1597</v>
      </c>
      <c r="B41" t="s">
        <v>1598</v>
      </c>
      <c r="C41" t="s">
        <v>1599</v>
      </c>
      <c r="J41" s="587">
        <v>109.01</v>
      </c>
      <c r="K41">
        <v>107.35</v>
      </c>
      <c r="L41">
        <v>109.27</v>
      </c>
      <c r="M41">
        <v>2.19</v>
      </c>
      <c r="U41">
        <v>0</v>
      </c>
      <c r="AB41">
        <v>1.5463437354448169E-2</v>
      </c>
      <c r="AC41" s="522">
        <v>1.1424199743203867E-3</v>
      </c>
      <c r="AD41" s="522">
        <v>3.2815138182996386</v>
      </c>
      <c r="AE41" s="57">
        <v>41830</v>
      </c>
      <c r="AJ41" s="522">
        <v>0</v>
      </c>
      <c r="AK41" s="522">
        <v>1.1424199743203867E-3</v>
      </c>
      <c r="AL41">
        <v>1.6539557107415862E-3</v>
      </c>
      <c r="AN41" s="522">
        <v>15.217391304346547</v>
      </c>
      <c r="AO41" s="452"/>
      <c r="AP41" s="145"/>
      <c r="AQ41" s="223"/>
      <c r="AR41" s="22"/>
      <c r="AS41" s="69"/>
      <c r="AT41" s="70"/>
      <c r="AZ41"/>
      <c r="BB41"/>
      <c r="BC41"/>
      <c r="BE41"/>
    </row>
    <row r="42" spans="1:57" ht="15.75">
      <c r="A42" s="263" t="s">
        <v>544</v>
      </c>
      <c r="B42" t="s">
        <v>545</v>
      </c>
      <c r="C42" t="s">
        <v>1343</v>
      </c>
      <c r="D42" s="554">
        <v>6480000000</v>
      </c>
      <c r="E42">
        <v>0.63</v>
      </c>
      <c r="F42">
        <v>4.07</v>
      </c>
      <c r="J42" s="587">
        <v>165.6</v>
      </c>
      <c r="K42">
        <v>116.59</v>
      </c>
      <c r="L42">
        <v>173.95</v>
      </c>
      <c r="M42">
        <v>0.1</v>
      </c>
      <c r="N42">
        <v>0.2</v>
      </c>
      <c r="Q42">
        <v>24.18</v>
      </c>
      <c r="R42">
        <v>2</v>
      </c>
      <c r="S42">
        <v>7.59</v>
      </c>
      <c r="T42">
        <v>7.44</v>
      </c>
      <c r="U42">
        <v>0</v>
      </c>
      <c r="W42" s="522">
        <v>2</v>
      </c>
      <c r="X42">
        <v>190</v>
      </c>
      <c r="Y42" s="522">
        <v>14</v>
      </c>
      <c r="AB42">
        <v>0.37165576078853629</v>
      </c>
      <c r="AC42" s="522">
        <v>1.5218269687785953E-2</v>
      </c>
      <c r="AD42" s="522">
        <v>15.89105644987032</v>
      </c>
      <c r="AE42" s="57">
        <v>41830</v>
      </c>
      <c r="AF42" s="498">
        <v>6.6098999999999991E-2</v>
      </c>
      <c r="AG42" s="498">
        <v>0.12089999999999999</v>
      </c>
      <c r="AH42">
        <v>188.30160000000001</v>
      </c>
      <c r="AJ42" s="522">
        <v>0</v>
      </c>
      <c r="AK42" s="522">
        <v>1.5218269687785953E-2</v>
      </c>
      <c r="AL42">
        <v>-7.9079798705966528E-3</v>
      </c>
      <c r="AM42">
        <v>165.43</v>
      </c>
      <c r="AN42" s="522">
        <v>89.983844911146974</v>
      </c>
      <c r="AO42" s="452"/>
      <c r="AP42" s="145"/>
      <c r="AQ42" s="223"/>
      <c r="AR42" s="22"/>
      <c r="AS42" s="71"/>
      <c r="AT42" s="70"/>
      <c r="AZ42"/>
      <c r="BB42"/>
      <c r="BC42"/>
      <c r="BE42"/>
    </row>
    <row r="43" spans="1:57" ht="15.75">
      <c r="A43" s="263" t="s">
        <v>1600</v>
      </c>
      <c r="B43" t="s">
        <v>1601</v>
      </c>
      <c r="C43" t="s">
        <v>1602</v>
      </c>
      <c r="D43" s="554">
        <v>1960000000</v>
      </c>
      <c r="E43">
        <v>2.2999999999999998</v>
      </c>
      <c r="F43">
        <v>5.37</v>
      </c>
      <c r="J43" s="587">
        <v>22.89</v>
      </c>
      <c r="K43">
        <v>22.71</v>
      </c>
      <c r="L43">
        <v>26.58</v>
      </c>
      <c r="M43">
        <v>1.7</v>
      </c>
      <c r="N43">
        <v>0.44</v>
      </c>
      <c r="Q43">
        <v>9.1199999999999992</v>
      </c>
      <c r="R43">
        <v>2.99</v>
      </c>
      <c r="S43">
        <v>2.11</v>
      </c>
      <c r="T43">
        <v>0.8</v>
      </c>
      <c r="U43">
        <v>0</v>
      </c>
      <c r="W43" s="522">
        <v>1.6</v>
      </c>
      <c r="X43">
        <v>32.5</v>
      </c>
      <c r="Y43" s="522">
        <v>4</v>
      </c>
      <c r="Z43">
        <v>1</v>
      </c>
      <c r="AB43">
        <v>-5.0995024875621908E-2</v>
      </c>
      <c r="AC43" s="522">
        <v>1.3394397991751584E-2</v>
      </c>
      <c r="AD43" s="522">
        <v>5.1143614151918468</v>
      </c>
      <c r="AE43" s="57">
        <v>41830</v>
      </c>
      <c r="AF43" s="498">
        <v>0.16178999999999999</v>
      </c>
      <c r="AG43" s="498">
        <v>3.050167224080267E-2</v>
      </c>
      <c r="AH43">
        <v>41.616900000000001</v>
      </c>
      <c r="AJ43" s="522">
        <v>0</v>
      </c>
      <c r="AK43" s="522">
        <v>1.3394397991751584E-2</v>
      </c>
      <c r="AL43">
        <v>-7.9243765084473006E-2</v>
      </c>
      <c r="AM43">
        <v>24.86</v>
      </c>
      <c r="AN43" s="522">
        <v>80.794701986755001</v>
      </c>
      <c r="AO43" s="452"/>
      <c r="AP43" s="145"/>
      <c r="AQ43" s="223"/>
      <c r="AR43" s="22"/>
      <c r="AS43" s="72"/>
      <c r="AT43" s="73"/>
      <c r="AU43" s="76"/>
      <c r="AZ43"/>
      <c r="BB43"/>
      <c r="BC43"/>
      <c r="BE43"/>
    </row>
    <row r="44" spans="1:57" ht="15.75">
      <c r="A44" s="263" t="s">
        <v>864</v>
      </c>
      <c r="B44" t="s">
        <v>1603</v>
      </c>
      <c r="C44" t="s">
        <v>1604</v>
      </c>
      <c r="J44" s="587">
        <v>73.86</v>
      </c>
      <c r="K44">
        <v>56.99</v>
      </c>
      <c r="L44">
        <v>73.86</v>
      </c>
      <c r="M44">
        <v>0</v>
      </c>
      <c r="U44">
        <v>0</v>
      </c>
      <c r="Z44">
        <v>1</v>
      </c>
      <c r="AB44">
        <v>0.12832263978001843</v>
      </c>
      <c r="AC44" s="522">
        <v>1.4557749373171829E-2</v>
      </c>
      <c r="AD44" s="522">
        <v>8.8446221990494802</v>
      </c>
      <c r="AE44" s="57">
        <v>41831</v>
      </c>
      <c r="AJ44" s="522">
        <v>0</v>
      </c>
      <c r="AK44" s="522">
        <v>1.4557749373171829E-2</v>
      </c>
      <c r="AL44">
        <v>0.25122818905641198</v>
      </c>
      <c r="AN44" s="522">
        <v>22.916666666666615</v>
      </c>
      <c r="AO44" s="452"/>
      <c r="AP44" s="145"/>
      <c r="AQ44" s="223"/>
      <c r="AR44" s="22"/>
      <c r="AS44" s="1"/>
      <c r="AT44" s="68"/>
      <c r="AU44" s="76"/>
      <c r="AZ44"/>
      <c r="BB44"/>
      <c r="BC44"/>
      <c r="BE44"/>
    </row>
    <row r="45" spans="1:57" ht="15.75">
      <c r="A45" s="263" t="s">
        <v>1605</v>
      </c>
      <c r="C45" t="s">
        <v>1343</v>
      </c>
      <c r="D45" s="554">
        <v>15650000000</v>
      </c>
      <c r="E45">
        <v>1.67</v>
      </c>
      <c r="F45">
        <v>6.29</v>
      </c>
      <c r="J45" s="587">
        <v>88.71</v>
      </c>
      <c r="K45">
        <v>88.71</v>
      </c>
      <c r="L45">
        <v>95.53</v>
      </c>
      <c r="M45">
        <v>3.2</v>
      </c>
      <c r="N45">
        <v>3</v>
      </c>
      <c r="Q45">
        <v>10.220000000000001</v>
      </c>
      <c r="R45">
        <v>1.51</v>
      </c>
      <c r="S45">
        <v>0.82</v>
      </c>
      <c r="T45">
        <v>1.96</v>
      </c>
      <c r="U45">
        <v>0</v>
      </c>
      <c r="W45" s="522">
        <v>2.4</v>
      </c>
      <c r="X45">
        <v>104</v>
      </c>
      <c r="Y45" s="522">
        <v>27</v>
      </c>
      <c r="AB45">
        <v>-3.5760869565217457E-2</v>
      </c>
      <c r="AC45" s="522">
        <v>7.7385273594870836E-3</v>
      </c>
      <c r="AD45" s="522">
        <v>2.7867219534953813</v>
      </c>
      <c r="AE45" s="57">
        <v>41830</v>
      </c>
      <c r="AF45" s="498">
        <v>0.125691</v>
      </c>
      <c r="AG45" s="498">
        <v>6.7682119205298014E-2</v>
      </c>
      <c r="AH45">
        <v>45.102800000000002</v>
      </c>
      <c r="AJ45" s="522">
        <v>0</v>
      </c>
      <c r="AK45" s="522">
        <v>7.7385273594870836E-3</v>
      </c>
      <c r="AL45">
        <v>-1.5318015318015426E-2</v>
      </c>
      <c r="AM45">
        <v>91.08</v>
      </c>
      <c r="AN45" s="522">
        <v>95.729537366547902</v>
      </c>
      <c r="AO45" s="452"/>
      <c r="AP45" s="145"/>
      <c r="AQ45" s="223"/>
      <c r="AR45" s="22"/>
      <c r="AS45" s="74"/>
      <c r="AT45" s="75"/>
      <c r="AU45" s="76"/>
      <c r="AZ45"/>
      <c r="BB45"/>
      <c r="BC45"/>
      <c r="BE45"/>
    </row>
    <row r="46" spans="1:57" ht="16.5" thickBot="1">
      <c r="A46" s="263" t="s">
        <v>1606</v>
      </c>
      <c r="B46" t="s">
        <v>1607</v>
      </c>
      <c r="C46" t="s">
        <v>1608</v>
      </c>
      <c r="D46" s="554">
        <v>101260000</v>
      </c>
      <c r="E46">
        <v>1.57</v>
      </c>
      <c r="F46">
        <v>0.77</v>
      </c>
      <c r="J46" s="587">
        <v>13.76</v>
      </c>
      <c r="K46">
        <v>12.02</v>
      </c>
      <c r="L46">
        <v>14.88</v>
      </c>
      <c r="M46">
        <v>0</v>
      </c>
      <c r="N46">
        <v>0</v>
      </c>
      <c r="Q46">
        <v>38.22</v>
      </c>
      <c r="R46">
        <v>10.64</v>
      </c>
      <c r="S46">
        <v>3.09</v>
      </c>
      <c r="T46">
        <v>2.35</v>
      </c>
      <c r="U46">
        <v>0</v>
      </c>
      <c r="W46" s="522">
        <v>3</v>
      </c>
      <c r="X46">
        <v>15</v>
      </c>
      <c r="Y46" s="522">
        <v>1</v>
      </c>
      <c r="Z46">
        <v>1</v>
      </c>
      <c r="AB46">
        <v>0.11057304277643254</v>
      </c>
      <c r="AC46" s="522">
        <v>1.4927850899267636E-2</v>
      </c>
      <c r="AD46" s="522">
        <v>3.1911187227218392</v>
      </c>
      <c r="AE46" s="57">
        <v>41830</v>
      </c>
      <c r="AF46" s="498">
        <v>0.119961</v>
      </c>
      <c r="AG46" s="498">
        <v>3.5921052631578944E-2</v>
      </c>
      <c r="AH46">
        <v>9.5230999999999995</v>
      </c>
      <c r="AJ46" s="522">
        <v>0</v>
      </c>
      <c r="AK46" s="522">
        <v>1.4927850899267636E-2</v>
      </c>
      <c r="AL46">
        <v>-3.3707865168539353E-2</v>
      </c>
      <c r="AM46">
        <v>14.23</v>
      </c>
      <c r="AN46" s="522">
        <v>68.131868131868174</v>
      </c>
      <c r="AO46" s="452"/>
      <c r="AP46" s="145"/>
      <c r="AQ46" s="223"/>
      <c r="AR46" s="22"/>
      <c r="AS46" s="71"/>
      <c r="AT46" s="78"/>
      <c r="AZ46"/>
      <c r="BB46"/>
      <c r="BC46"/>
      <c r="BE46"/>
    </row>
    <row r="47" spans="1:57" ht="15.75">
      <c r="A47" s="263" t="s">
        <v>1609</v>
      </c>
      <c r="B47" t="s">
        <v>1610</v>
      </c>
      <c r="C47" t="s">
        <v>1611</v>
      </c>
      <c r="D47" s="554">
        <v>365100000</v>
      </c>
      <c r="E47">
        <v>2.08</v>
      </c>
      <c r="F47">
        <v>0.89</v>
      </c>
      <c r="J47" s="587">
        <v>11.53</v>
      </c>
      <c r="K47">
        <v>9.48</v>
      </c>
      <c r="L47">
        <v>12.19</v>
      </c>
      <c r="M47">
        <v>2.8</v>
      </c>
      <c r="N47">
        <v>0.32</v>
      </c>
      <c r="Q47">
        <v>25.62</v>
      </c>
      <c r="R47">
        <v>0</v>
      </c>
      <c r="S47">
        <v>0.7</v>
      </c>
      <c r="T47">
        <v>1.56</v>
      </c>
      <c r="U47">
        <v>0</v>
      </c>
      <c r="W47" s="522">
        <v>2</v>
      </c>
      <c r="X47">
        <v>3</v>
      </c>
      <c r="Y47" s="522">
        <v>1</v>
      </c>
      <c r="AB47">
        <v>0.18988648090815272</v>
      </c>
      <c r="AC47" s="522">
        <v>2.1360888159065391E-2</v>
      </c>
      <c r="AD47" s="522">
        <v>3.655677979327713</v>
      </c>
      <c r="AE47" s="57">
        <v>41830</v>
      </c>
      <c r="AJ47" s="522">
        <v>0</v>
      </c>
      <c r="AK47" s="522">
        <v>2.1360888159065391E-2</v>
      </c>
      <c r="AL47">
        <v>2.3070097604259081E-2</v>
      </c>
      <c r="AM47">
        <v>11.79</v>
      </c>
      <c r="AN47" s="522">
        <v>69.230769230769255</v>
      </c>
      <c r="AO47" s="452"/>
      <c r="AP47" s="145"/>
      <c r="AQ47" s="223"/>
      <c r="AR47" s="22"/>
      <c r="AS47" s="1"/>
      <c r="AT47" s="14"/>
      <c r="AV47" s="117"/>
      <c r="AW47" s="118"/>
      <c r="AX47" s="119"/>
      <c r="AZ47"/>
      <c r="BB47"/>
      <c r="BC47"/>
      <c r="BE47"/>
    </row>
    <row r="48" spans="1:57" ht="16.5" thickBot="1">
      <c r="A48" s="263" t="s">
        <v>1612</v>
      </c>
      <c r="B48" t="s">
        <v>1613</v>
      </c>
      <c r="C48" t="s">
        <v>1343</v>
      </c>
      <c r="D48" s="554">
        <v>1000000000</v>
      </c>
      <c r="E48">
        <v>1.94</v>
      </c>
      <c r="F48">
        <v>0.69</v>
      </c>
      <c r="J48" s="587">
        <v>12.27</v>
      </c>
      <c r="K48">
        <v>10.53</v>
      </c>
      <c r="L48">
        <v>13.48</v>
      </c>
      <c r="M48">
        <v>0</v>
      </c>
      <c r="N48">
        <v>0</v>
      </c>
      <c r="Q48">
        <v>15.34</v>
      </c>
      <c r="R48">
        <v>1.53</v>
      </c>
      <c r="S48">
        <v>0.57999999999999996</v>
      </c>
      <c r="T48">
        <v>2.5499999999999998</v>
      </c>
      <c r="U48">
        <v>0</v>
      </c>
      <c r="W48" s="522">
        <v>1.5</v>
      </c>
      <c r="X48">
        <v>16</v>
      </c>
      <c r="Y48" s="522">
        <v>7</v>
      </c>
      <c r="AB48">
        <v>-8.9762611275964452E-2</v>
      </c>
      <c r="AC48" s="522">
        <v>1.3848103907371366E-2</v>
      </c>
      <c r="AD48" s="522">
        <v>12.793291687760052</v>
      </c>
      <c r="AE48" s="57">
        <v>41830</v>
      </c>
      <c r="AF48" s="498">
        <v>0.14116200000000001</v>
      </c>
      <c r="AG48" s="498">
        <v>0.10026143790849672</v>
      </c>
      <c r="AH48">
        <v>8.6782000000000004</v>
      </c>
      <c r="AJ48" s="522">
        <v>0</v>
      </c>
      <c r="AK48" s="522">
        <v>1.3848103907371366E-2</v>
      </c>
      <c r="AL48">
        <v>7.0680628272251189E-2</v>
      </c>
      <c r="AM48">
        <v>11.77</v>
      </c>
      <c r="AN48" s="522">
        <v>79.310344827586107</v>
      </c>
      <c r="AO48" s="452"/>
      <c r="AP48" s="145"/>
      <c r="AQ48" s="223"/>
      <c r="AR48" s="22"/>
      <c r="AS48" s="52"/>
      <c r="AT48" s="79"/>
      <c r="AV48" s="121"/>
      <c r="AW48" s="122"/>
      <c r="AX48" s="123"/>
      <c r="AZ48"/>
      <c r="BB48"/>
      <c r="BC48"/>
      <c r="BE48"/>
    </row>
    <row r="49" spans="1:57" ht="16.5" thickBot="1">
      <c r="A49" s="263" t="s">
        <v>110</v>
      </c>
      <c r="B49" t="s">
        <v>1614</v>
      </c>
      <c r="C49" t="s">
        <v>1615</v>
      </c>
      <c r="D49" s="554">
        <v>43210000</v>
      </c>
      <c r="E49">
        <v>0.61</v>
      </c>
      <c r="F49">
        <v>3.15</v>
      </c>
      <c r="J49" s="587">
        <v>26.66</v>
      </c>
      <c r="K49">
        <v>24.54</v>
      </c>
      <c r="L49">
        <v>27.34</v>
      </c>
      <c r="M49">
        <v>12.5</v>
      </c>
      <c r="N49">
        <v>3.5</v>
      </c>
      <c r="Q49">
        <v>6.7</v>
      </c>
      <c r="R49">
        <v>0</v>
      </c>
      <c r="S49">
        <v>12.15</v>
      </c>
      <c r="T49">
        <v>0.84</v>
      </c>
      <c r="U49">
        <v>0</v>
      </c>
      <c r="W49" s="522">
        <v>2.2000000000000002</v>
      </c>
      <c r="X49">
        <v>30</v>
      </c>
      <c r="Y49" s="522">
        <v>5</v>
      </c>
      <c r="AB49">
        <v>7.6736672051696223E-2</v>
      </c>
      <c r="AC49" s="522">
        <v>6.1097793494656553E-3</v>
      </c>
      <c r="AD49" s="522">
        <v>3.2717924374216838</v>
      </c>
      <c r="AE49" s="57">
        <v>41830</v>
      </c>
      <c r="AJ49" s="522">
        <v>0</v>
      </c>
      <c r="AK49" s="522">
        <v>6.1097793494656553E-3</v>
      </c>
      <c r="AL49">
        <v>7.1779372874953267E-3</v>
      </c>
      <c r="AM49">
        <v>27.45</v>
      </c>
      <c r="AN49" s="522">
        <v>67.045454545454604</v>
      </c>
      <c r="AO49" s="452"/>
      <c r="AP49" s="145"/>
      <c r="AQ49" s="223"/>
      <c r="AR49" s="22"/>
      <c r="AS49" s="116"/>
      <c r="AT49" s="117"/>
      <c r="AU49" s="118"/>
      <c r="AV49" s="125"/>
      <c r="AW49" s="126"/>
      <c r="AX49" s="127"/>
      <c r="AZ49"/>
      <c r="BB49"/>
      <c r="BC49"/>
      <c r="BE49"/>
    </row>
    <row r="50" spans="1:57" ht="15.75">
      <c r="A50" s="263" t="s">
        <v>1616</v>
      </c>
      <c r="C50" t="s">
        <v>1347</v>
      </c>
      <c r="D50" s="554">
        <v>66650000000</v>
      </c>
      <c r="E50">
        <v>1.37</v>
      </c>
      <c r="F50">
        <v>5.74</v>
      </c>
      <c r="J50" s="587">
        <v>54.48</v>
      </c>
      <c r="K50">
        <v>49.29</v>
      </c>
      <c r="L50">
        <v>55.72</v>
      </c>
      <c r="M50">
        <v>0.9</v>
      </c>
      <c r="N50">
        <v>0.5</v>
      </c>
      <c r="Q50">
        <v>10.94</v>
      </c>
      <c r="R50">
        <v>1.1200000000000001</v>
      </c>
      <c r="S50">
        <v>1.2</v>
      </c>
      <c r="T50">
        <v>0.77</v>
      </c>
      <c r="U50">
        <v>0</v>
      </c>
      <c r="W50" s="522">
        <v>2.2000000000000002</v>
      </c>
      <c r="X50">
        <v>60</v>
      </c>
      <c r="Y50" s="522">
        <v>19</v>
      </c>
      <c r="Z50">
        <v>1</v>
      </c>
      <c r="AB50">
        <v>0.10016155088852977</v>
      </c>
      <c r="AC50" s="522">
        <v>8.5860341705219032E-3</v>
      </c>
      <c r="AD50" s="522">
        <v>5.7770339095799512</v>
      </c>
      <c r="AE50" s="57">
        <v>41830</v>
      </c>
      <c r="AF50" s="498">
        <v>0.108501</v>
      </c>
      <c r="AG50" s="498">
        <v>9.767857142857142E-2</v>
      </c>
      <c r="AH50">
        <v>94.682900000000004</v>
      </c>
      <c r="AJ50" s="522">
        <v>0</v>
      </c>
      <c r="AK50" s="522">
        <v>8.5860341705219032E-3</v>
      </c>
      <c r="AL50">
        <v>1.8698578908002993E-2</v>
      </c>
      <c r="AM50">
        <v>54.81</v>
      </c>
      <c r="AN50" s="522">
        <v>71.038251366120235</v>
      </c>
      <c r="AO50" s="452"/>
      <c r="AP50" s="145"/>
      <c r="AQ50" s="223"/>
      <c r="AR50" s="22"/>
      <c r="AS50" s="120"/>
      <c r="AT50" s="121"/>
      <c r="AU50" s="122"/>
      <c r="AZ50"/>
      <c r="BB50"/>
      <c r="BC50"/>
      <c r="BE50"/>
    </row>
    <row r="51" spans="1:57" ht="16.5" thickBot="1">
      <c r="A51" s="263" t="s">
        <v>1617</v>
      </c>
      <c r="B51" t="s">
        <v>1618</v>
      </c>
      <c r="C51" t="s">
        <v>1343</v>
      </c>
      <c r="D51" s="554">
        <v>747210000</v>
      </c>
      <c r="E51">
        <v>2.12</v>
      </c>
      <c r="F51">
        <v>1.47</v>
      </c>
      <c r="J51" s="587">
        <v>36.18</v>
      </c>
      <c r="K51">
        <v>33.03</v>
      </c>
      <c r="L51">
        <v>37.85</v>
      </c>
      <c r="M51">
        <v>1.3</v>
      </c>
      <c r="N51">
        <v>0.48</v>
      </c>
      <c r="Q51">
        <v>15.33</v>
      </c>
      <c r="R51">
        <v>1.08</v>
      </c>
      <c r="S51">
        <v>1.33</v>
      </c>
      <c r="T51">
        <v>3.56</v>
      </c>
      <c r="U51">
        <v>0</v>
      </c>
      <c r="W51" s="522">
        <v>1.8</v>
      </c>
      <c r="X51">
        <v>40.5</v>
      </c>
      <c r="Y51" s="522">
        <v>6</v>
      </c>
      <c r="AB51">
        <v>4.4457274826789815E-2</v>
      </c>
      <c r="AC51" s="522">
        <v>1.1968936687894406E-2</v>
      </c>
      <c r="AD51" s="522">
        <v>2.8397743827886046</v>
      </c>
      <c r="AE51" s="57">
        <v>41830</v>
      </c>
      <c r="AF51" s="498">
        <v>0.151476</v>
      </c>
      <c r="AG51" s="498">
        <v>0.14194444444444443</v>
      </c>
      <c r="AH51">
        <v>13.220700000000001</v>
      </c>
      <c r="AJ51" s="522">
        <v>0</v>
      </c>
      <c r="AK51" s="522">
        <v>1.1968936687894406E-2</v>
      </c>
      <c r="AL51">
        <v>4.9303944315545328E-2</v>
      </c>
      <c r="AM51">
        <v>36.08</v>
      </c>
      <c r="AN51" s="522">
        <v>70.168067226890756</v>
      </c>
      <c r="AO51" s="452"/>
      <c r="AP51" s="145"/>
      <c r="AQ51" s="223"/>
      <c r="AR51" s="22"/>
      <c r="AS51" s="124"/>
      <c r="AT51" s="125"/>
      <c r="AU51" s="126"/>
      <c r="AZ51"/>
      <c r="BB51"/>
      <c r="BC51"/>
      <c r="BE51"/>
    </row>
    <row r="52" spans="1:57" ht="20.25">
      <c r="A52" s="263" t="s">
        <v>1619</v>
      </c>
      <c r="B52" t="s">
        <v>1620</v>
      </c>
      <c r="C52" t="s">
        <v>1343</v>
      </c>
      <c r="D52" s="554">
        <v>751070000</v>
      </c>
      <c r="E52">
        <v>1.88</v>
      </c>
      <c r="F52">
        <v>0.52</v>
      </c>
      <c r="J52" s="587">
        <v>37.159999999999997</v>
      </c>
      <c r="K52">
        <v>33.520000000000003</v>
      </c>
      <c r="L52">
        <v>38.53</v>
      </c>
      <c r="M52">
        <v>1.7</v>
      </c>
      <c r="N52">
        <v>0.64</v>
      </c>
      <c r="Q52">
        <v>20.64</v>
      </c>
      <c r="R52">
        <v>1.62</v>
      </c>
      <c r="S52">
        <v>1.59</v>
      </c>
      <c r="T52">
        <v>2.19</v>
      </c>
      <c r="U52">
        <v>0</v>
      </c>
      <c r="W52" s="522">
        <v>2</v>
      </c>
      <c r="X52">
        <v>40</v>
      </c>
      <c r="Y52" s="522">
        <v>4</v>
      </c>
      <c r="AB52">
        <v>5.0014128284826112E-2</v>
      </c>
      <c r="AC52" s="522">
        <v>1.1606471785125338E-2</v>
      </c>
      <c r="AD52" s="522">
        <v>3.6430680841917762</v>
      </c>
      <c r="AE52" s="57">
        <v>41830</v>
      </c>
      <c r="AF52" s="498">
        <v>0.13772400000000001</v>
      </c>
      <c r="AG52" s="498">
        <v>0.12740740740740741</v>
      </c>
      <c r="AH52">
        <v>-1.5979000000000001</v>
      </c>
      <c r="AJ52" s="522">
        <v>0</v>
      </c>
      <c r="AK52" s="522">
        <v>1.1606471785125338E-2</v>
      </c>
      <c r="AL52">
        <v>-3.2188841201717957E-3</v>
      </c>
      <c r="AM52">
        <v>37.409999999999997</v>
      </c>
      <c r="AN52" s="522">
        <v>65.020576131687363</v>
      </c>
      <c r="AO52" s="452"/>
      <c r="AP52" s="145"/>
      <c r="AQ52" s="223"/>
      <c r="AR52" s="22"/>
      <c r="AS52" s="53"/>
      <c r="AT52" s="13"/>
      <c r="AZ52"/>
      <c r="BB52"/>
      <c r="BC52"/>
      <c r="BE52"/>
    </row>
    <row r="53" spans="1:57" ht="15.75">
      <c r="A53" s="263" t="s">
        <v>1621</v>
      </c>
      <c r="B53" t="s">
        <v>1622</v>
      </c>
      <c r="C53" t="s">
        <v>1343</v>
      </c>
      <c r="D53" s="554">
        <v>2080000000</v>
      </c>
      <c r="E53">
        <v>2.0699999999999998</v>
      </c>
      <c r="F53">
        <v>1.42</v>
      </c>
      <c r="J53" s="587">
        <v>26.17</v>
      </c>
      <c r="K53">
        <v>24.2</v>
      </c>
      <c r="L53">
        <v>27.88</v>
      </c>
      <c r="M53">
        <v>1.1000000000000001</v>
      </c>
      <c r="N53">
        <v>0.3</v>
      </c>
      <c r="Q53">
        <v>12.77</v>
      </c>
      <c r="R53">
        <v>1.21</v>
      </c>
      <c r="S53">
        <v>0.49</v>
      </c>
      <c r="T53">
        <v>1.03</v>
      </c>
      <c r="U53">
        <v>0</v>
      </c>
      <c r="W53" s="522">
        <v>2</v>
      </c>
      <c r="X53">
        <v>33</v>
      </c>
      <c r="Y53" s="522">
        <v>4</v>
      </c>
      <c r="AB53">
        <v>5.5667607906413979E-2</v>
      </c>
      <c r="AC53" s="522">
        <v>1.4501648223165945E-2</v>
      </c>
      <c r="AD53" s="522">
        <v>5.633823107887034</v>
      </c>
      <c r="AE53" s="57">
        <v>41830</v>
      </c>
      <c r="AF53" s="498">
        <v>0.14861099999999999</v>
      </c>
      <c r="AG53" s="498">
        <v>0.10553719008264462</v>
      </c>
      <c r="AH53">
        <v>13.5563</v>
      </c>
      <c r="AJ53" s="522">
        <v>0</v>
      </c>
      <c r="AK53" s="522">
        <v>1.4501648223165945E-2</v>
      </c>
      <c r="AL53">
        <v>6.382113821138212E-2</v>
      </c>
      <c r="AM53">
        <v>26.44</v>
      </c>
      <c r="AN53" s="522">
        <v>75.661375661375629</v>
      </c>
      <c r="AO53" s="452"/>
      <c r="AP53" s="145"/>
      <c r="AQ53" s="223"/>
      <c r="AR53" s="22"/>
      <c r="AT53" s="13"/>
      <c r="AZ53"/>
      <c r="BB53"/>
      <c r="BC53"/>
      <c r="BE53"/>
    </row>
    <row r="54" spans="1:57" ht="15.75">
      <c r="A54" s="263" t="s">
        <v>21</v>
      </c>
      <c r="B54" t="s">
        <v>22</v>
      </c>
      <c r="C54" t="s">
        <v>1343</v>
      </c>
      <c r="D54" s="554">
        <v>925510000</v>
      </c>
      <c r="E54">
        <v>0.98</v>
      </c>
      <c r="F54">
        <v>1.96</v>
      </c>
      <c r="J54" s="587">
        <v>51.26</v>
      </c>
      <c r="K54">
        <v>45.3</v>
      </c>
      <c r="L54">
        <v>56.58</v>
      </c>
      <c r="M54">
        <v>0</v>
      </c>
      <c r="N54">
        <v>0</v>
      </c>
      <c r="Q54">
        <v>16.22</v>
      </c>
      <c r="R54">
        <v>1.08</v>
      </c>
      <c r="S54">
        <v>2.1800000000000002</v>
      </c>
      <c r="T54">
        <v>5.3</v>
      </c>
      <c r="U54">
        <v>0</v>
      </c>
      <c r="W54" s="522">
        <v>1.4</v>
      </c>
      <c r="X54">
        <v>61.5</v>
      </c>
      <c r="Y54" s="522">
        <v>6</v>
      </c>
      <c r="AB54">
        <v>-4.66019417475732E-3</v>
      </c>
      <c r="AC54" s="522">
        <v>1.5245498793357298E-2</v>
      </c>
      <c r="AD54" s="522">
        <v>13.339800820069591</v>
      </c>
      <c r="AE54" s="57">
        <v>41830</v>
      </c>
      <c r="AF54" s="498">
        <v>8.6154000000000008E-2</v>
      </c>
      <c r="AG54" s="498">
        <v>0.15018518518518517</v>
      </c>
      <c r="AH54">
        <v>63.064999999999998</v>
      </c>
      <c r="AJ54" s="522">
        <v>0</v>
      </c>
      <c r="AK54" s="522">
        <v>1.5245498793357298E-2</v>
      </c>
      <c r="AL54">
        <v>4.5482357740159018E-2</v>
      </c>
      <c r="AM54">
        <v>50.46</v>
      </c>
      <c r="AN54" s="522">
        <v>87.037037037036995</v>
      </c>
      <c r="AO54" s="452"/>
      <c r="AP54" s="145"/>
      <c r="AQ54" s="223"/>
      <c r="AR54" s="22"/>
      <c r="AS54" s="82"/>
      <c r="AT54" s="13"/>
      <c r="AZ54"/>
      <c r="BB54"/>
      <c r="BC54"/>
      <c r="BE54"/>
    </row>
    <row r="55" spans="1:57" ht="15.75">
      <c r="A55" s="263" t="s">
        <v>1623</v>
      </c>
      <c r="B55" t="s">
        <v>1624</v>
      </c>
      <c r="C55" t="s">
        <v>1343</v>
      </c>
      <c r="D55" s="554">
        <v>950040000</v>
      </c>
      <c r="E55">
        <v>0.69</v>
      </c>
      <c r="F55">
        <v>1.81</v>
      </c>
      <c r="J55" s="587">
        <v>33.049999999999997</v>
      </c>
      <c r="K55">
        <v>28.87</v>
      </c>
      <c r="L55">
        <v>33.049999999999997</v>
      </c>
      <c r="M55">
        <v>3.2</v>
      </c>
      <c r="N55">
        <v>1.04</v>
      </c>
      <c r="Q55">
        <v>15.02</v>
      </c>
      <c r="R55">
        <v>2.5299999999999998</v>
      </c>
      <c r="S55">
        <v>5.0599999999999996</v>
      </c>
      <c r="T55">
        <v>5.2</v>
      </c>
      <c r="U55">
        <v>0</v>
      </c>
      <c r="W55" s="522">
        <v>2.7</v>
      </c>
      <c r="X55">
        <v>32</v>
      </c>
      <c r="Y55" s="522">
        <v>11</v>
      </c>
      <c r="AB55">
        <v>0.11055107526881704</v>
      </c>
      <c r="AC55" s="522">
        <v>6.1408489109952653E-3</v>
      </c>
      <c r="AD55" s="522">
        <v>3.0101937328600341</v>
      </c>
      <c r="AE55" s="57">
        <v>41830</v>
      </c>
      <c r="AF55" s="498">
        <v>6.9537000000000002E-2</v>
      </c>
      <c r="AG55" s="498">
        <v>5.9367588932806331E-2</v>
      </c>
      <c r="AH55">
        <v>25.079599999999999</v>
      </c>
      <c r="AJ55" s="522">
        <v>0</v>
      </c>
      <c r="AK55" s="522">
        <v>6.1408489109952653E-3</v>
      </c>
      <c r="AL55">
        <v>5.7938540332906491E-2</v>
      </c>
      <c r="AM55">
        <v>31.91</v>
      </c>
      <c r="AN55" s="522">
        <v>10.588235294118022</v>
      </c>
      <c r="AO55" s="452"/>
      <c r="AP55" s="145"/>
      <c r="AQ55" s="223"/>
      <c r="AR55" s="22"/>
      <c r="AT55" s="13"/>
      <c r="AZ55"/>
      <c r="BB55"/>
      <c r="BC55"/>
      <c r="BE55"/>
    </row>
    <row r="56" spans="1:57" ht="15.75">
      <c r="A56" s="263" t="s">
        <v>1625</v>
      </c>
      <c r="B56" t="s">
        <v>1626</v>
      </c>
      <c r="C56" t="s">
        <v>1343</v>
      </c>
      <c r="D56" s="554">
        <v>253850000</v>
      </c>
      <c r="E56">
        <v>1.76</v>
      </c>
      <c r="F56">
        <v>-0.48</v>
      </c>
      <c r="J56" s="587">
        <v>14.34</v>
      </c>
      <c r="K56">
        <v>13.71</v>
      </c>
      <c r="L56">
        <v>16.52</v>
      </c>
      <c r="M56">
        <v>0</v>
      </c>
      <c r="N56">
        <v>0</v>
      </c>
      <c r="Q56">
        <v>0</v>
      </c>
      <c r="R56">
        <v>-0.56999999999999995</v>
      </c>
      <c r="S56">
        <v>6.31</v>
      </c>
      <c r="T56">
        <v>2.6</v>
      </c>
      <c r="U56">
        <v>0</v>
      </c>
      <c r="W56" s="522">
        <v>3.5</v>
      </c>
      <c r="X56">
        <v>10.71</v>
      </c>
      <c r="Y56" s="522">
        <v>4</v>
      </c>
      <c r="Z56">
        <v>1</v>
      </c>
      <c r="AB56">
        <v>-0.10598503740648375</v>
      </c>
      <c r="AC56" s="522">
        <v>1.4913717231665178E-2</v>
      </c>
      <c r="AD56" s="522">
        <v>2.3540274261540133</v>
      </c>
      <c r="AE56" s="57">
        <v>41830</v>
      </c>
      <c r="AF56" s="498">
        <v>0.13084800000000002</v>
      </c>
      <c r="AG56" s="498">
        <v>0</v>
      </c>
      <c r="AH56">
        <v>-4.6417000000000002</v>
      </c>
      <c r="AJ56" s="522">
        <v>0</v>
      </c>
      <c r="AK56" s="522">
        <v>1.4913717231665178E-2</v>
      </c>
      <c r="AL56">
        <v>8.4388185654007894E-3</v>
      </c>
      <c r="AM56">
        <v>14.55</v>
      </c>
      <c r="AN56" s="522">
        <v>83.050847457627171</v>
      </c>
      <c r="AO56" s="452"/>
      <c r="AP56" s="145"/>
      <c r="AQ56" s="223"/>
      <c r="AR56" s="22"/>
      <c r="AT56" s="13"/>
      <c r="AZ56"/>
      <c r="BB56"/>
      <c r="BC56"/>
      <c r="BE56"/>
    </row>
    <row r="57" spans="1:57" ht="15.75">
      <c r="A57" s="263" t="s">
        <v>546</v>
      </c>
      <c r="B57" t="s">
        <v>547</v>
      </c>
      <c r="C57" t="s">
        <v>1343</v>
      </c>
      <c r="D57" s="554">
        <v>9350000000</v>
      </c>
      <c r="E57">
        <v>0.85</v>
      </c>
      <c r="F57">
        <v>6.7</v>
      </c>
      <c r="J57" s="587">
        <v>65.760000000000005</v>
      </c>
      <c r="K57">
        <v>62.96</v>
      </c>
      <c r="L57">
        <v>69.39</v>
      </c>
      <c r="M57">
        <v>1.6</v>
      </c>
      <c r="N57">
        <v>1.08</v>
      </c>
      <c r="Q57">
        <v>10.09</v>
      </c>
      <c r="R57">
        <v>1.48</v>
      </c>
      <c r="S57">
        <v>0.5</v>
      </c>
      <c r="T57">
        <v>0.92</v>
      </c>
      <c r="U57">
        <v>0</v>
      </c>
      <c r="W57" s="522">
        <v>3.2</v>
      </c>
      <c r="X57">
        <v>70.5</v>
      </c>
      <c r="Y57" s="522">
        <v>6</v>
      </c>
      <c r="AB57">
        <v>1.9534883720930311E-2</v>
      </c>
      <c r="AC57" s="522">
        <v>7.0229301456278936E-3</v>
      </c>
      <c r="AD57" s="522">
        <v>2.5057408400732335</v>
      </c>
      <c r="AE57" s="57">
        <v>41830</v>
      </c>
      <c r="AF57" s="498">
        <v>7.8704999999999997E-2</v>
      </c>
      <c r="AG57" s="498">
        <v>6.8175675675675673E-2</v>
      </c>
      <c r="AH57">
        <v>153.61580000000001</v>
      </c>
      <c r="AJ57" s="522">
        <v>0</v>
      </c>
      <c r="AK57" s="522">
        <v>7.0229301456278936E-3</v>
      </c>
      <c r="AL57">
        <v>-1.2167643082469403E-2</v>
      </c>
      <c r="AM57">
        <v>67.28</v>
      </c>
      <c r="AN57" s="522">
        <v>41.711229946524021</v>
      </c>
      <c r="AO57" s="452"/>
      <c r="AP57" s="145"/>
      <c r="AQ57" s="223"/>
      <c r="AR57" s="22"/>
      <c r="AT57" s="13"/>
      <c r="AZ57"/>
      <c r="BB57"/>
      <c r="BC57"/>
      <c r="BE57"/>
    </row>
    <row r="58" spans="1:57" ht="15.75">
      <c r="A58" s="263" t="s">
        <v>1627</v>
      </c>
      <c r="B58" t="s">
        <v>1628</v>
      </c>
      <c r="C58" t="s">
        <v>158</v>
      </c>
      <c r="D58" s="554">
        <v>1660000000</v>
      </c>
      <c r="E58">
        <v>2.0099999999999998</v>
      </c>
      <c r="F58">
        <v>1.62</v>
      </c>
      <c r="J58" s="587">
        <v>60.07</v>
      </c>
      <c r="K58">
        <v>51.14</v>
      </c>
      <c r="L58">
        <v>62.12</v>
      </c>
      <c r="M58">
        <v>0</v>
      </c>
      <c r="N58">
        <v>0</v>
      </c>
      <c r="Q58">
        <v>22.25</v>
      </c>
      <c r="R58">
        <v>1.71</v>
      </c>
      <c r="S58">
        <v>6.49</v>
      </c>
      <c r="T58">
        <v>3.99</v>
      </c>
      <c r="U58">
        <v>0</v>
      </c>
      <c r="W58" s="522">
        <v>2</v>
      </c>
      <c r="X58">
        <v>68</v>
      </c>
      <c r="Y58" s="522">
        <v>16</v>
      </c>
      <c r="Z58">
        <v>1</v>
      </c>
      <c r="AB58">
        <v>0.11571322436849921</v>
      </c>
      <c r="AC58" s="522">
        <v>1.1841468025824106E-2</v>
      </c>
      <c r="AD58" s="522">
        <v>3.6716149830475766</v>
      </c>
      <c r="AE58" s="57">
        <v>41830</v>
      </c>
      <c r="AF58" s="498">
        <v>0.145173</v>
      </c>
      <c r="AG58" s="498">
        <v>0.13011695906432749</v>
      </c>
      <c r="AH58">
        <v>21.778500000000001</v>
      </c>
      <c r="AI58" t="s">
        <v>1629</v>
      </c>
      <c r="AJ58" s="522">
        <v>0</v>
      </c>
      <c r="AK58" s="522">
        <v>1.1841468025824106E-2</v>
      </c>
      <c r="AL58">
        <v>0.11966449207828522</v>
      </c>
      <c r="AM58">
        <v>58.69</v>
      </c>
      <c r="AN58" s="522">
        <v>72.180451127819651</v>
      </c>
      <c r="AO58" s="452"/>
      <c r="AP58" s="145"/>
      <c r="AQ58" s="223"/>
      <c r="AR58" s="22"/>
      <c r="AT58" s="13"/>
      <c r="AZ58"/>
      <c r="BB58"/>
      <c r="BC58"/>
      <c r="BE58"/>
    </row>
    <row r="59" spans="1:57" ht="15.75">
      <c r="A59" s="263" t="s">
        <v>1630</v>
      </c>
      <c r="B59" t="s">
        <v>1631</v>
      </c>
      <c r="C59" t="s">
        <v>1343</v>
      </c>
      <c r="D59" s="554">
        <v>5580000000</v>
      </c>
      <c r="E59">
        <v>2.31</v>
      </c>
      <c r="F59">
        <v>-0.9</v>
      </c>
      <c r="J59" s="587">
        <v>8.34</v>
      </c>
      <c r="K59">
        <v>6.07</v>
      </c>
      <c r="L59">
        <v>8.42</v>
      </c>
      <c r="M59">
        <v>0</v>
      </c>
      <c r="N59">
        <v>0</v>
      </c>
      <c r="Q59">
        <v>9.48</v>
      </c>
      <c r="R59">
        <v>-9.73</v>
      </c>
      <c r="S59">
        <v>0.2</v>
      </c>
      <c r="T59">
        <v>0</v>
      </c>
      <c r="U59">
        <v>0</v>
      </c>
      <c r="W59" s="522">
        <v>3.1</v>
      </c>
      <c r="X59">
        <v>6</v>
      </c>
      <c r="Y59" s="522">
        <v>13</v>
      </c>
      <c r="AB59">
        <v>0.17299578059071721</v>
      </c>
      <c r="AC59" s="522">
        <v>2.2558346038528979E-2</v>
      </c>
      <c r="AD59" s="522">
        <v>3.8008166441891302</v>
      </c>
      <c r="AE59" s="57">
        <v>41830</v>
      </c>
      <c r="AF59" s="498">
        <v>0.16236300000000001</v>
      </c>
      <c r="AG59" s="498">
        <v>-9.7430626927029803E-3</v>
      </c>
      <c r="AH59">
        <v>-6.5468999999999999</v>
      </c>
      <c r="AJ59" s="522">
        <v>0</v>
      </c>
      <c r="AK59" s="522">
        <v>2.2558346038528979E-2</v>
      </c>
      <c r="AL59">
        <v>0.29503105590062101</v>
      </c>
      <c r="AM59">
        <v>7.13</v>
      </c>
      <c r="AN59" s="522">
        <v>57.500000000000057</v>
      </c>
      <c r="AO59" s="452"/>
      <c r="AP59" s="145"/>
      <c r="AQ59" s="223"/>
      <c r="AR59" s="22"/>
      <c r="AT59" s="13"/>
      <c r="AZ59"/>
      <c r="BB59"/>
      <c r="BC59"/>
      <c r="BE59"/>
    </row>
    <row r="60" spans="1:57" ht="15.75">
      <c r="A60" s="263" t="s">
        <v>1632</v>
      </c>
      <c r="B60" t="s">
        <v>1633</v>
      </c>
      <c r="C60" t="s">
        <v>1348</v>
      </c>
      <c r="J60" s="587">
        <v>49.72</v>
      </c>
      <c r="K60">
        <v>48.19</v>
      </c>
      <c r="L60">
        <v>49.72</v>
      </c>
      <c r="U60">
        <v>0</v>
      </c>
      <c r="AB60">
        <v>3.1749325586221233E-2</v>
      </c>
      <c r="AC60" s="522">
        <v>1.8395353445816588E-3</v>
      </c>
      <c r="AD60" s="522">
        <v>3.2026719312479011</v>
      </c>
      <c r="AE60" s="57">
        <v>41830</v>
      </c>
      <c r="AJ60" s="522">
        <v>0</v>
      </c>
      <c r="AK60" s="522">
        <v>1.8395353445816588E-3</v>
      </c>
      <c r="AL60">
        <v>1.5730337078651603E-2</v>
      </c>
      <c r="AN60" s="522">
        <v>21.052631578948251</v>
      </c>
      <c r="AO60" s="452"/>
      <c r="AP60" s="145"/>
      <c r="AQ60" s="223"/>
      <c r="AR60" s="22"/>
      <c r="AT60" s="13"/>
      <c r="AW60" s="13"/>
      <c r="AZ60"/>
      <c r="BB60"/>
      <c r="BC60"/>
      <c r="BE60"/>
    </row>
    <row r="61" spans="1:57" ht="15.75">
      <c r="A61" s="263" t="s">
        <v>1634</v>
      </c>
      <c r="C61" t="s">
        <v>1343</v>
      </c>
      <c r="D61" s="554">
        <v>678870000</v>
      </c>
      <c r="E61">
        <v>2.42</v>
      </c>
      <c r="F61">
        <v>1.68</v>
      </c>
      <c r="J61" s="587">
        <v>54.46</v>
      </c>
      <c r="K61">
        <v>48.04</v>
      </c>
      <c r="L61">
        <v>57.36</v>
      </c>
      <c r="M61">
        <v>0</v>
      </c>
      <c r="N61">
        <v>0</v>
      </c>
      <c r="Q61">
        <v>26.57</v>
      </c>
      <c r="R61">
        <v>1.83</v>
      </c>
      <c r="S61">
        <v>6.62</v>
      </c>
      <c r="T61">
        <v>6.45</v>
      </c>
      <c r="U61">
        <v>0</v>
      </c>
      <c r="W61" s="522">
        <v>2</v>
      </c>
      <c r="X61">
        <v>65</v>
      </c>
      <c r="Y61" s="522">
        <v>11</v>
      </c>
      <c r="AB61">
        <v>2.8711749149981172E-2</v>
      </c>
      <c r="AC61" s="522">
        <v>1.7045082819411018E-2</v>
      </c>
      <c r="AD61" s="522">
        <v>4.0684698469788207</v>
      </c>
      <c r="AE61" s="57">
        <v>41830</v>
      </c>
      <c r="AF61" s="498">
        <v>0.16866600000000001</v>
      </c>
      <c r="AG61" s="498">
        <v>0.14519125683060108</v>
      </c>
      <c r="AH61">
        <v>19.510899999999999</v>
      </c>
      <c r="AJ61" s="522">
        <v>0</v>
      </c>
      <c r="AK61" s="522">
        <v>1.7045082819411018E-2</v>
      </c>
      <c r="AL61">
        <v>6.0964345095141006E-3</v>
      </c>
      <c r="AM61">
        <v>53.78</v>
      </c>
      <c r="AN61" s="522">
        <v>88.448844884488409</v>
      </c>
      <c r="AO61" s="452"/>
      <c r="AP61" s="145"/>
      <c r="AQ61" s="223"/>
      <c r="AR61" s="22"/>
      <c r="AT61" s="13"/>
      <c r="AW61" s="27"/>
      <c r="AX61" s="84"/>
      <c r="AZ61"/>
      <c r="BB61"/>
      <c r="BC61"/>
      <c r="BE61"/>
    </row>
    <row r="62" spans="1:57" ht="15.75">
      <c r="A62" s="263" t="s">
        <v>548</v>
      </c>
      <c r="B62" t="s">
        <v>549</v>
      </c>
      <c r="C62" t="s">
        <v>1343</v>
      </c>
      <c r="D62" s="554">
        <v>34730000000</v>
      </c>
      <c r="E62">
        <v>1.1200000000000001</v>
      </c>
      <c r="F62">
        <v>4.63</v>
      </c>
      <c r="J62" s="587">
        <v>58.07</v>
      </c>
      <c r="K62">
        <v>54.94</v>
      </c>
      <c r="L62">
        <v>59.32</v>
      </c>
      <c r="M62">
        <v>1.9</v>
      </c>
      <c r="N62">
        <v>1.1200000000000001</v>
      </c>
      <c r="Q62">
        <v>10.15</v>
      </c>
      <c r="R62">
        <v>1.43</v>
      </c>
      <c r="S62">
        <v>0.73</v>
      </c>
      <c r="T62">
        <v>1.23</v>
      </c>
      <c r="U62">
        <v>0</v>
      </c>
      <c r="W62" s="522">
        <v>2.1</v>
      </c>
      <c r="X62">
        <v>62</v>
      </c>
      <c r="Y62" s="522">
        <v>20</v>
      </c>
      <c r="AB62">
        <v>4.6683489545782331E-2</v>
      </c>
      <c r="AC62" s="522">
        <v>4.3426173177545943E-3</v>
      </c>
      <c r="AD62" s="522">
        <v>5.3740344662266093</v>
      </c>
      <c r="AE62" s="57">
        <v>41830</v>
      </c>
      <c r="AF62" s="498">
        <v>9.4175999999999996E-2</v>
      </c>
      <c r="AG62" s="498">
        <v>7.0979020979020979E-2</v>
      </c>
      <c r="AH62">
        <v>71.362899999999996</v>
      </c>
      <c r="AJ62" s="522">
        <v>0</v>
      </c>
      <c r="AK62" s="522">
        <v>4.3426173177545943E-3</v>
      </c>
      <c r="AL62">
        <v>-5.1635111876077689E-4</v>
      </c>
      <c r="AM62">
        <v>58.75</v>
      </c>
      <c r="AN62" s="522">
        <v>100</v>
      </c>
      <c r="AO62" s="452"/>
      <c r="AP62" s="145"/>
      <c r="AQ62" s="223"/>
      <c r="AR62" s="22"/>
      <c r="AS62" s="82"/>
      <c r="AT62" s="27"/>
      <c r="AU62" s="84"/>
      <c r="AW62" s="27"/>
      <c r="AX62" s="84"/>
      <c r="AZ62"/>
      <c r="BB62"/>
      <c r="BC62"/>
      <c r="BE62"/>
    </row>
    <row r="63" spans="1:57" ht="15.75">
      <c r="A63" s="263" t="s">
        <v>1635</v>
      </c>
      <c r="B63" t="s">
        <v>1636</v>
      </c>
      <c r="C63" t="s">
        <v>1343</v>
      </c>
      <c r="D63" s="554">
        <v>100710000</v>
      </c>
      <c r="E63">
        <v>1.65</v>
      </c>
      <c r="F63">
        <v>-0.15</v>
      </c>
      <c r="J63" s="587">
        <v>12.62</v>
      </c>
      <c r="K63">
        <v>12.01</v>
      </c>
      <c r="L63">
        <v>13.87</v>
      </c>
      <c r="M63">
        <v>0</v>
      </c>
      <c r="N63">
        <v>0</v>
      </c>
      <c r="Q63">
        <v>20.69</v>
      </c>
      <c r="R63">
        <v>0.83</v>
      </c>
      <c r="S63">
        <v>4.1100000000000003</v>
      </c>
      <c r="T63">
        <v>2.4</v>
      </c>
      <c r="U63">
        <v>0</v>
      </c>
      <c r="W63" s="522">
        <v>1.9</v>
      </c>
      <c r="X63">
        <v>18</v>
      </c>
      <c r="Y63" s="522">
        <v>8</v>
      </c>
      <c r="AB63">
        <v>-4.176157934700081E-2</v>
      </c>
      <c r="AC63" s="522">
        <v>2.3105040271965388E-2</v>
      </c>
      <c r="AD63" s="522">
        <v>4.3119061699567496</v>
      </c>
      <c r="AE63" s="57">
        <v>41830</v>
      </c>
      <c r="AF63" s="498">
        <v>0.124545</v>
      </c>
      <c r="AG63" s="498">
        <v>0.24927710843373496</v>
      </c>
      <c r="AH63">
        <v>-3.8022999999999998</v>
      </c>
      <c r="AJ63" s="522">
        <v>0</v>
      </c>
      <c r="AK63" s="522">
        <v>2.3105040271965388E-2</v>
      </c>
      <c r="AL63">
        <v>-8.1513828238719138E-2</v>
      </c>
      <c r="AM63">
        <v>13.22</v>
      </c>
      <c r="AN63" s="522">
        <v>80</v>
      </c>
      <c r="AO63" s="452"/>
      <c r="AP63" s="145"/>
      <c r="AQ63" s="223"/>
      <c r="AR63" s="22"/>
      <c r="AU63" s="9"/>
      <c r="AW63" s="27"/>
      <c r="AX63" s="84"/>
      <c r="AZ63" s="87"/>
      <c r="BA63" s="88"/>
      <c r="BB63" s="88"/>
      <c r="BC63" s="88"/>
      <c r="BD63" s="88"/>
      <c r="BE63"/>
    </row>
    <row r="64" spans="1:57" ht="15.75">
      <c r="A64" s="263" t="s">
        <v>1637</v>
      </c>
      <c r="C64" t="s">
        <v>1343</v>
      </c>
      <c r="D64" s="554">
        <v>212160000</v>
      </c>
      <c r="E64">
        <v>-0.45</v>
      </c>
      <c r="F64">
        <v>0.45</v>
      </c>
      <c r="J64" s="587">
        <v>1.1399999999999999</v>
      </c>
      <c r="K64">
        <v>1.04</v>
      </c>
      <c r="L64">
        <v>1.2</v>
      </c>
      <c r="M64">
        <v>0</v>
      </c>
      <c r="N64">
        <v>0</v>
      </c>
      <c r="Q64">
        <v>0</v>
      </c>
      <c r="R64">
        <v>0</v>
      </c>
      <c r="S64">
        <v>0.19</v>
      </c>
      <c r="T64">
        <v>0.21</v>
      </c>
      <c r="U64">
        <v>0</v>
      </c>
      <c r="W64" s="522">
        <v>0</v>
      </c>
      <c r="X64">
        <v>0</v>
      </c>
      <c r="Y64" s="522">
        <v>0</v>
      </c>
      <c r="Z64">
        <v>1</v>
      </c>
      <c r="AB64">
        <v>3.6363636363636188E-2</v>
      </c>
      <c r="AC64" s="522">
        <v>1.42744377844623E-2</v>
      </c>
      <c r="AD64" s="522">
        <v>6.8999226263565312</v>
      </c>
      <c r="AE64" s="57">
        <v>41830</v>
      </c>
      <c r="AJ64" s="522">
        <v>0</v>
      </c>
      <c r="AK64" s="522">
        <v>1.42744377844623E-2</v>
      </c>
      <c r="AL64">
        <v>3.6363636363636188E-2</v>
      </c>
      <c r="AM64">
        <v>1.1299999999999999</v>
      </c>
      <c r="AN64" s="522">
        <v>100</v>
      </c>
      <c r="AO64" s="452"/>
      <c r="AP64" s="145"/>
      <c r="AQ64" s="223"/>
      <c r="AR64" s="22"/>
      <c r="AU64" s="9"/>
      <c r="AW64" s="27"/>
      <c r="AX64" s="84"/>
      <c r="AZ64" s="89"/>
      <c r="BA64" s="58"/>
      <c r="BB64" s="58"/>
      <c r="BC64" s="58"/>
      <c r="BD64" s="58"/>
      <c r="BE64"/>
    </row>
    <row r="65" spans="1:57" ht="15.75">
      <c r="A65" s="263" t="s">
        <v>1638</v>
      </c>
      <c r="B65" t="s">
        <v>1639</v>
      </c>
      <c r="C65" t="s">
        <v>1343</v>
      </c>
      <c r="D65" s="554">
        <v>3010000000</v>
      </c>
      <c r="E65">
        <v>2.77</v>
      </c>
      <c r="F65">
        <v>-1.36</v>
      </c>
      <c r="J65" s="587">
        <v>38.520000000000003</v>
      </c>
      <c r="K65">
        <v>32.86</v>
      </c>
      <c r="L65">
        <v>39.61</v>
      </c>
      <c r="M65">
        <v>0</v>
      </c>
      <c r="N65">
        <v>0</v>
      </c>
      <c r="Q65">
        <v>13.42</v>
      </c>
      <c r="R65">
        <v>1.5</v>
      </c>
      <c r="S65">
        <v>1.04</v>
      </c>
      <c r="T65">
        <v>2.12</v>
      </c>
      <c r="U65">
        <v>0</v>
      </c>
      <c r="W65" s="522">
        <v>2.2000000000000002</v>
      </c>
      <c r="X65">
        <v>40.5</v>
      </c>
      <c r="Y65" s="522">
        <v>8</v>
      </c>
      <c r="AB65">
        <v>0.11619820341929891</v>
      </c>
      <c r="AC65" s="522">
        <v>1.4411930309427008E-2</v>
      </c>
      <c r="AD65" s="522">
        <v>3.9756142420358489</v>
      </c>
      <c r="AE65" s="57">
        <v>41830</v>
      </c>
      <c r="AF65" s="498">
        <v>0.188721</v>
      </c>
      <c r="AG65" s="498">
        <v>8.9466666666666667E-2</v>
      </c>
      <c r="AH65">
        <v>-11.5139</v>
      </c>
      <c r="AJ65" s="522">
        <v>0</v>
      </c>
      <c r="AK65" s="522">
        <v>1.4411930309427008E-2</v>
      </c>
      <c r="AL65">
        <v>8.9674681753889721E-2</v>
      </c>
      <c r="AM65">
        <v>36.81</v>
      </c>
      <c r="AN65" s="522">
        <v>65.352112676056265</v>
      </c>
      <c r="AO65" s="452"/>
      <c r="AP65" s="145"/>
      <c r="AQ65" s="223"/>
      <c r="AR65" s="22"/>
      <c r="AU65" s="9"/>
      <c r="AW65" s="27"/>
      <c r="AX65" s="84"/>
      <c r="AZ65" s="89"/>
      <c r="BA65" s="90"/>
      <c r="BB65" s="91"/>
      <c r="BC65" s="90"/>
      <c r="BD65" s="58"/>
      <c r="BE65"/>
    </row>
    <row r="66" spans="1:57" ht="15.75">
      <c r="A66" s="263" t="s">
        <v>1640</v>
      </c>
      <c r="B66" t="s">
        <v>1641</v>
      </c>
      <c r="C66" t="s">
        <v>1343</v>
      </c>
      <c r="D66" s="554">
        <v>1780000000</v>
      </c>
      <c r="E66">
        <v>1.24</v>
      </c>
      <c r="F66">
        <v>1.36</v>
      </c>
      <c r="J66" s="587">
        <v>35.11</v>
      </c>
      <c r="K66">
        <v>31.93</v>
      </c>
      <c r="L66">
        <v>35.659999999999997</v>
      </c>
      <c r="M66">
        <v>1.7</v>
      </c>
      <c r="N66">
        <v>0.6</v>
      </c>
      <c r="Q66">
        <v>19.399999999999999</v>
      </c>
      <c r="R66">
        <v>2.54</v>
      </c>
      <c r="S66">
        <v>6.21</v>
      </c>
      <c r="T66">
        <v>3.21</v>
      </c>
      <c r="U66">
        <v>0</v>
      </c>
      <c r="W66" s="522">
        <v>2.2999999999999998</v>
      </c>
      <c r="X66">
        <v>40</v>
      </c>
      <c r="Y66" s="522">
        <v>23</v>
      </c>
      <c r="AB66">
        <v>2.2125181950509401E-2</v>
      </c>
      <c r="AC66" s="522">
        <v>7.3658896251180966E-3</v>
      </c>
      <c r="AD66" s="522">
        <v>4.473916696804344</v>
      </c>
      <c r="AE66" s="57">
        <v>41830</v>
      </c>
      <c r="AF66" s="498">
        <v>0.101052</v>
      </c>
      <c r="AG66" s="498">
        <v>7.6377952755905504E-2</v>
      </c>
      <c r="AH66">
        <v>14.1227</v>
      </c>
      <c r="AJ66" s="522">
        <v>0</v>
      </c>
      <c r="AK66" s="522">
        <v>7.3658896251180966E-3</v>
      </c>
      <c r="AL66">
        <v>5.4037826478534882E-2</v>
      </c>
      <c r="AM66">
        <v>34.31</v>
      </c>
      <c r="AN66" s="522">
        <v>64.705882352941273</v>
      </c>
      <c r="AO66" s="452"/>
      <c r="AP66" s="145"/>
      <c r="AQ66" s="223"/>
      <c r="AR66" s="22"/>
      <c r="AU66" s="9"/>
      <c r="AW66" s="27"/>
      <c r="AX66" s="84"/>
      <c r="AZ66" s="89"/>
      <c r="BA66" s="58"/>
      <c r="BB66" s="58"/>
      <c r="BC66" s="58"/>
      <c r="BD66" s="58"/>
      <c r="BE66"/>
    </row>
    <row r="67" spans="1:57" ht="15.75">
      <c r="A67" s="263" t="s">
        <v>1642</v>
      </c>
      <c r="B67" t="s">
        <v>1643</v>
      </c>
      <c r="C67" t="s">
        <v>1343</v>
      </c>
      <c r="D67" s="554">
        <v>8510000000</v>
      </c>
      <c r="E67">
        <v>1.79</v>
      </c>
      <c r="F67">
        <v>0.7</v>
      </c>
      <c r="J67" s="587">
        <v>22.87</v>
      </c>
      <c r="K67">
        <v>18.53</v>
      </c>
      <c r="L67">
        <v>23.27</v>
      </c>
      <c r="M67">
        <v>1.8</v>
      </c>
      <c r="N67">
        <v>0.4</v>
      </c>
      <c r="Q67">
        <v>16.940000000000001</v>
      </c>
      <c r="R67">
        <v>1.91</v>
      </c>
      <c r="S67">
        <v>3.33</v>
      </c>
      <c r="T67">
        <v>3.79</v>
      </c>
      <c r="U67">
        <v>0</v>
      </c>
      <c r="W67" s="522">
        <v>2.2000000000000002</v>
      </c>
      <c r="X67">
        <v>25</v>
      </c>
      <c r="Y67" s="522">
        <v>21</v>
      </c>
      <c r="AB67">
        <v>0.14751630707476174</v>
      </c>
      <c r="AC67" s="522">
        <v>9.8055175031182447E-3</v>
      </c>
      <c r="AD67" s="522">
        <v>10.643427496038722</v>
      </c>
      <c r="AE67" s="57">
        <v>41830</v>
      </c>
      <c r="AF67" s="498">
        <v>0.13256699999999999</v>
      </c>
      <c r="AG67" s="498">
        <v>8.8691099476439814E-2</v>
      </c>
      <c r="AH67">
        <v>3.7848999999999999</v>
      </c>
      <c r="AJ67" s="522">
        <v>0</v>
      </c>
      <c r="AK67" s="522">
        <v>9.8055175031182447E-3</v>
      </c>
      <c r="AL67">
        <v>0.14121756487025958</v>
      </c>
      <c r="AM67">
        <v>21.96</v>
      </c>
      <c r="AN67" s="522">
        <v>46.969696969696905</v>
      </c>
      <c r="AO67" s="452"/>
      <c r="AP67" s="145"/>
      <c r="AQ67" s="223"/>
      <c r="AR67" s="22"/>
      <c r="AU67" s="9"/>
      <c r="AW67" s="27"/>
      <c r="AX67" s="84"/>
      <c r="AZ67" s="13"/>
      <c r="BB67"/>
      <c r="BC67"/>
      <c r="BE67"/>
    </row>
    <row r="68" spans="1:57" ht="15.75">
      <c r="A68" s="263" t="s">
        <v>1644</v>
      </c>
      <c r="B68" t="s">
        <v>1645</v>
      </c>
      <c r="C68" t="s">
        <v>1343</v>
      </c>
      <c r="D68" s="554">
        <v>5610000000</v>
      </c>
      <c r="E68">
        <v>2.19</v>
      </c>
      <c r="F68">
        <v>0.05</v>
      </c>
      <c r="J68" s="587">
        <v>4.29</v>
      </c>
      <c r="K68">
        <v>3.65</v>
      </c>
      <c r="L68">
        <v>4.47</v>
      </c>
      <c r="M68">
        <v>0</v>
      </c>
      <c r="N68">
        <v>0</v>
      </c>
      <c r="Q68">
        <v>19.5</v>
      </c>
      <c r="R68">
        <v>0.6</v>
      </c>
      <c r="S68">
        <v>0.56999999999999995</v>
      </c>
      <c r="T68">
        <v>6.3</v>
      </c>
      <c r="U68">
        <v>0</v>
      </c>
      <c r="W68" s="522">
        <v>2.8</v>
      </c>
      <c r="X68">
        <v>4</v>
      </c>
      <c r="Y68" s="522">
        <v>20</v>
      </c>
      <c r="AB68">
        <v>0.10567010309278356</v>
      </c>
      <c r="AC68" s="522">
        <v>1.7159764618834058E-2</v>
      </c>
      <c r="AD68" s="522">
        <v>8.4421402541237942</v>
      </c>
      <c r="AE68" s="57">
        <v>41830</v>
      </c>
      <c r="AF68" s="498">
        <v>0.15548699999999999</v>
      </c>
      <c r="AG68" s="498">
        <v>0.32500000000000001</v>
      </c>
      <c r="AH68">
        <v>1.1646000000000001</v>
      </c>
      <c r="AJ68" s="522">
        <v>0</v>
      </c>
      <c r="AK68" s="522">
        <v>1.7159764618834058E-2</v>
      </c>
      <c r="AL68">
        <v>6.7164179104477736E-2</v>
      </c>
      <c r="AM68">
        <v>4.1500000000000004</v>
      </c>
      <c r="AN68" s="522">
        <v>60.86956521739129</v>
      </c>
      <c r="AO68" s="452"/>
      <c r="AP68" s="145"/>
      <c r="AQ68" s="223"/>
      <c r="AR68" s="22"/>
      <c r="AU68" s="9"/>
      <c r="AW68" s="27"/>
      <c r="AX68" s="84"/>
      <c r="AZ68" s="13"/>
      <c r="BB68"/>
      <c r="BC68"/>
      <c r="BE68"/>
    </row>
    <row r="69" spans="1:57" ht="15.75">
      <c r="A69" s="263" t="s">
        <v>1646</v>
      </c>
      <c r="B69" t="s">
        <v>1647</v>
      </c>
      <c r="C69" t="s">
        <v>1343</v>
      </c>
      <c r="D69" s="554">
        <v>1200000000</v>
      </c>
      <c r="E69">
        <v>1.38</v>
      </c>
      <c r="F69">
        <v>-3.53</v>
      </c>
      <c r="J69" s="587">
        <v>15.49</v>
      </c>
      <c r="K69">
        <v>13.14</v>
      </c>
      <c r="L69">
        <v>17.46</v>
      </c>
      <c r="M69">
        <v>0</v>
      </c>
      <c r="N69">
        <v>0</v>
      </c>
      <c r="Q69">
        <v>140.82</v>
      </c>
      <c r="R69">
        <v>-6.35</v>
      </c>
      <c r="S69">
        <v>0.43</v>
      </c>
      <c r="T69">
        <v>1.41</v>
      </c>
      <c r="U69">
        <v>0</v>
      </c>
      <c r="W69" s="522">
        <v>3.5</v>
      </c>
      <c r="X69">
        <v>12</v>
      </c>
      <c r="Y69" s="522">
        <v>8</v>
      </c>
      <c r="AB69">
        <v>6.8275862068965534E-2</v>
      </c>
      <c r="AC69" s="522">
        <v>2.2991891434784025E-2</v>
      </c>
      <c r="AD69" s="522">
        <v>33.535984442676884</v>
      </c>
      <c r="AE69" s="57">
        <v>41830</v>
      </c>
      <c r="AF69" s="498">
        <v>0.109074</v>
      </c>
      <c r="AG69" s="498">
        <v>-0.22176377952755907</v>
      </c>
      <c r="AH69">
        <v>-18.038599999999999</v>
      </c>
      <c r="AJ69" s="522">
        <v>0</v>
      </c>
      <c r="AK69" s="522">
        <v>2.2991891434784025E-2</v>
      </c>
      <c r="AL69">
        <v>5.2309782608695621E-2</v>
      </c>
      <c r="AM69">
        <v>14.61</v>
      </c>
      <c r="AN69" s="522">
        <v>79.999999999999972</v>
      </c>
      <c r="AO69" s="452"/>
      <c r="AP69" s="145"/>
      <c r="AQ69" s="223"/>
      <c r="AR69" s="22"/>
      <c r="AW69" s="27"/>
      <c r="AX69" s="84"/>
      <c r="AZ69" s="13"/>
      <c r="BB69"/>
      <c r="BC69"/>
      <c r="BE69"/>
    </row>
    <row r="70" spans="1:57" ht="15.75">
      <c r="A70" s="263" t="s">
        <v>1648</v>
      </c>
      <c r="B70" t="s">
        <v>1649</v>
      </c>
      <c r="C70" t="s">
        <v>1343</v>
      </c>
      <c r="D70" s="554">
        <v>2280000000</v>
      </c>
      <c r="E70">
        <v>1.52</v>
      </c>
      <c r="F70">
        <v>6.78</v>
      </c>
      <c r="J70" s="587">
        <v>202.82</v>
      </c>
      <c r="K70">
        <v>179.3</v>
      </c>
      <c r="L70">
        <v>208.66</v>
      </c>
      <c r="M70">
        <v>0</v>
      </c>
      <c r="N70">
        <v>0</v>
      </c>
      <c r="Q70">
        <v>14.75</v>
      </c>
      <c r="R70">
        <v>1.21</v>
      </c>
      <c r="S70">
        <v>4.9800000000000004</v>
      </c>
      <c r="T70">
        <v>4.67</v>
      </c>
      <c r="U70">
        <v>0</v>
      </c>
      <c r="W70" s="522">
        <v>1.6</v>
      </c>
      <c r="X70">
        <v>240</v>
      </c>
      <c r="Y70" s="522">
        <v>9</v>
      </c>
      <c r="AB70">
        <v>6.2886489885756208E-2</v>
      </c>
      <c r="AC70" s="522">
        <v>1.2316358458653653E-2</v>
      </c>
      <c r="AD70" s="522">
        <v>10.49232616730289</v>
      </c>
      <c r="AE70" s="57">
        <v>41830</v>
      </c>
      <c r="AF70" s="498">
        <v>0.11709600000000001</v>
      </c>
      <c r="AG70" s="498">
        <v>0.121900826446281</v>
      </c>
      <c r="AH70">
        <v>119.611</v>
      </c>
      <c r="AJ70" s="522">
        <v>0</v>
      </c>
      <c r="AK70" s="522">
        <v>1.2316358458653653E-2</v>
      </c>
      <c r="AL70">
        <v>6.8317092441401106E-2</v>
      </c>
      <c r="AM70">
        <v>199.29</v>
      </c>
      <c r="AN70" s="522">
        <v>66.895761741122683</v>
      </c>
      <c r="AO70" s="452"/>
      <c r="AP70" s="145"/>
      <c r="AQ70" s="223"/>
      <c r="AR70" s="22"/>
      <c r="AS70" s="83"/>
      <c r="AU70" s="9"/>
      <c r="AW70" s="27"/>
      <c r="AX70" s="84"/>
      <c r="AZ70" s="13"/>
      <c r="BB70"/>
      <c r="BC70"/>
      <c r="BE70"/>
    </row>
    <row r="71" spans="1:57" ht="15.75">
      <c r="A71" s="263" t="s">
        <v>550</v>
      </c>
      <c r="B71" t="s">
        <v>115</v>
      </c>
      <c r="C71" t="s">
        <v>1343</v>
      </c>
      <c r="D71" s="554">
        <v>18960000000</v>
      </c>
      <c r="E71">
        <v>0.41</v>
      </c>
      <c r="F71">
        <v>6.16</v>
      </c>
      <c r="J71" s="587">
        <v>118.95</v>
      </c>
      <c r="K71">
        <v>110.18</v>
      </c>
      <c r="L71">
        <v>122.85</v>
      </c>
      <c r="M71">
        <v>2</v>
      </c>
      <c r="N71">
        <v>2.44</v>
      </c>
      <c r="Q71">
        <v>13.59</v>
      </c>
      <c r="R71">
        <v>2.0499999999999998</v>
      </c>
      <c r="S71">
        <v>4.7699999999999996</v>
      </c>
      <c r="T71">
        <v>3.98</v>
      </c>
      <c r="U71">
        <v>0</v>
      </c>
      <c r="W71" s="522">
        <v>2.2999999999999998</v>
      </c>
      <c r="X71">
        <v>131</v>
      </c>
      <c r="Y71" s="522">
        <v>19</v>
      </c>
      <c r="AB71">
        <v>6.6006600660066103E-3</v>
      </c>
      <c r="AC71" s="522">
        <v>1.0149656266193552E-2</v>
      </c>
      <c r="AD71" s="522">
        <v>6.89491098733395</v>
      </c>
      <c r="AE71" s="57">
        <v>41830</v>
      </c>
      <c r="AF71" s="498">
        <v>5.3492999999999999E-2</v>
      </c>
      <c r="AG71" s="498">
        <v>6.6292682926829272E-2</v>
      </c>
      <c r="AH71">
        <v>248.96700000000001</v>
      </c>
      <c r="AJ71" s="522">
        <v>0</v>
      </c>
      <c r="AK71" s="522">
        <v>1.0149656266193552E-2</v>
      </c>
      <c r="AL71">
        <v>4.0409341380215208E-2</v>
      </c>
      <c r="AM71">
        <v>117.88</v>
      </c>
      <c r="AN71" s="522">
        <v>68.181818181818215</v>
      </c>
      <c r="AO71" s="452"/>
      <c r="AP71" s="145"/>
      <c r="AQ71" s="223"/>
      <c r="AR71" s="22"/>
      <c r="AS71" s="7"/>
      <c r="AU71" s="9"/>
      <c r="AW71" s="27"/>
      <c r="AX71" s="84"/>
      <c r="AZ71" s="13"/>
      <c r="BB71"/>
      <c r="BC71"/>
      <c r="BE71"/>
    </row>
    <row r="72" spans="1:57" ht="15.75">
      <c r="A72" s="263" t="s">
        <v>1650</v>
      </c>
      <c r="B72" t="s">
        <v>1651</v>
      </c>
      <c r="C72" t="s">
        <v>1343</v>
      </c>
      <c r="D72" s="554">
        <v>11530000000</v>
      </c>
      <c r="E72">
        <v>1.83</v>
      </c>
      <c r="F72">
        <v>6.87</v>
      </c>
      <c r="J72" s="587">
        <v>120.27</v>
      </c>
      <c r="K72">
        <v>101.21</v>
      </c>
      <c r="L72">
        <v>122.42</v>
      </c>
      <c r="M72">
        <v>1.9</v>
      </c>
      <c r="N72">
        <v>2.3199999999999998</v>
      </c>
      <c r="Q72">
        <v>12.85</v>
      </c>
      <c r="R72">
        <v>0.98</v>
      </c>
      <c r="S72">
        <v>1.99</v>
      </c>
      <c r="T72">
        <v>2.77</v>
      </c>
      <c r="U72">
        <v>0</v>
      </c>
      <c r="W72" s="522">
        <v>2.4</v>
      </c>
      <c r="X72">
        <v>125</v>
      </c>
      <c r="Y72" s="522">
        <v>9</v>
      </c>
      <c r="AB72">
        <v>0.12370363449500137</v>
      </c>
      <c r="AC72" s="522">
        <v>9.0763823910731713E-3</v>
      </c>
      <c r="AD72" s="522">
        <v>8.1432888653283975</v>
      </c>
      <c r="AE72" s="57">
        <v>41830</v>
      </c>
      <c r="AF72" s="498">
        <v>0.13485900000000001</v>
      </c>
      <c r="AG72" s="498">
        <v>0.13112244897959183</v>
      </c>
      <c r="AH72">
        <v>68.393299999999996</v>
      </c>
      <c r="AJ72" s="522">
        <v>0</v>
      </c>
      <c r="AK72" s="522">
        <v>9.0763823910731713E-3</v>
      </c>
      <c r="AL72">
        <v>8.4197241503650849E-2</v>
      </c>
      <c r="AM72">
        <v>117.2</v>
      </c>
      <c r="AN72" s="522">
        <v>61.731843575419006</v>
      </c>
      <c r="AO72" s="452"/>
      <c r="AP72" s="145"/>
      <c r="AQ72" s="223"/>
      <c r="AR72" s="22"/>
      <c r="AS72" s="83"/>
      <c r="AU72" s="9"/>
      <c r="AW72" s="27"/>
      <c r="AX72" s="84"/>
      <c r="AZ72" s="13"/>
      <c r="BB72"/>
      <c r="BC72"/>
      <c r="BE72"/>
    </row>
    <row r="73" spans="1:57" ht="15.75">
      <c r="A73" s="263" t="s">
        <v>116</v>
      </c>
      <c r="B73" t="s">
        <v>117</v>
      </c>
      <c r="C73" t="s">
        <v>1343</v>
      </c>
      <c r="D73" s="554">
        <v>3540000000</v>
      </c>
      <c r="E73">
        <v>0.17</v>
      </c>
      <c r="F73">
        <v>1.46</v>
      </c>
      <c r="J73" s="587">
        <v>91.41</v>
      </c>
      <c r="K73">
        <v>80.040000000000006</v>
      </c>
      <c r="L73">
        <v>91.41</v>
      </c>
      <c r="M73">
        <v>1.5</v>
      </c>
      <c r="N73">
        <v>1.36</v>
      </c>
      <c r="Q73">
        <v>32.880000000000003</v>
      </c>
      <c r="R73">
        <v>1.93</v>
      </c>
      <c r="S73">
        <v>10.15</v>
      </c>
      <c r="T73">
        <v>9.7899999999999991</v>
      </c>
      <c r="U73">
        <v>0</v>
      </c>
      <c r="W73" s="522">
        <v>1.7</v>
      </c>
      <c r="X73">
        <v>96</v>
      </c>
      <c r="Y73" s="522">
        <v>19</v>
      </c>
      <c r="AB73">
        <v>0.14205397301349312</v>
      </c>
      <c r="AC73" s="522">
        <v>6.2819559111877863E-3</v>
      </c>
      <c r="AD73" s="522">
        <v>5.9074677594608795</v>
      </c>
      <c r="AE73" s="57">
        <v>41830</v>
      </c>
      <c r="AF73" s="498">
        <v>3.9740999999999999E-2</v>
      </c>
      <c r="AG73" s="498">
        <v>0.17036269430051815</v>
      </c>
      <c r="AH73">
        <v>43.4895</v>
      </c>
      <c r="AJ73" s="522">
        <v>0</v>
      </c>
      <c r="AK73" s="522">
        <v>6.2819559111877863E-3</v>
      </c>
      <c r="AL73">
        <v>3.7924378335415052E-2</v>
      </c>
      <c r="AM73">
        <v>89.26</v>
      </c>
      <c r="AN73" s="522">
        <v>15.352697095435801</v>
      </c>
      <c r="AO73" s="452"/>
      <c r="AP73" s="145"/>
      <c r="AQ73" s="223"/>
      <c r="AR73" s="22"/>
      <c r="AS73" s="83"/>
      <c r="AU73" s="9"/>
      <c r="AW73" s="27"/>
      <c r="AX73" s="84"/>
      <c r="AZ73" s="13"/>
      <c r="BB73"/>
      <c r="BC73"/>
      <c r="BE73"/>
    </row>
    <row r="74" spans="1:57" ht="15.75">
      <c r="A74" s="263" t="s">
        <v>1652</v>
      </c>
      <c r="B74" t="s">
        <v>1653</v>
      </c>
      <c r="C74" t="s">
        <v>158</v>
      </c>
      <c r="D74" s="554">
        <v>78120000000</v>
      </c>
      <c r="E74">
        <v>0.77</v>
      </c>
      <c r="F74">
        <v>0.64</v>
      </c>
      <c r="J74" s="587">
        <v>327.92</v>
      </c>
      <c r="K74">
        <v>288.32</v>
      </c>
      <c r="L74">
        <v>337.49</v>
      </c>
      <c r="M74">
        <v>0</v>
      </c>
      <c r="N74">
        <v>0</v>
      </c>
      <c r="Q74">
        <v>106.81</v>
      </c>
      <c r="R74">
        <v>7.52</v>
      </c>
      <c r="S74">
        <v>1.94</v>
      </c>
      <c r="T74">
        <v>14.7</v>
      </c>
      <c r="U74">
        <v>0</v>
      </c>
      <c r="W74" s="522">
        <v>1.9</v>
      </c>
      <c r="X74">
        <v>422.5</v>
      </c>
      <c r="Y74" s="522">
        <v>38</v>
      </c>
      <c r="Z74">
        <v>1</v>
      </c>
      <c r="AB74">
        <v>3.1973816717019217E-2</v>
      </c>
      <c r="AC74" s="522">
        <v>1.6022139933496941E-2</v>
      </c>
      <c r="AD74" s="522">
        <v>8.3672804776979266</v>
      </c>
      <c r="AE74" s="57">
        <v>41830</v>
      </c>
      <c r="AF74" s="498">
        <v>7.4120999999999992E-2</v>
      </c>
      <c r="AG74" s="498">
        <v>0.14203457446808512</v>
      </c>
      <c r="AH74">
        <v>26.4421</v>
      </c>
      <c r="AJ74" s="522">
        <v>0</v>
      </c>
      <c r="AK74" s="522">
        <v>1.6022139933496941E-2</v>
      </c>
      <c r="AL74">
        <v>5.0217781193953391E-2</v>
      </c>
      <c r="AM74">
        <v>323.49</v>
      </c>
      <c r="AN74" s="522">
        <v>59.291368262344513</v>
      </c>
      <c r="AO74" s="452"/>
      <c r="AP74" s="145"/>
      <c r="AQ74" s="223"/>
      <c r="AR74" s="22"/>
      <c r="AS74" s="83"/>
      <c r="AU74" s="9"/>
      <c r="AW74" s="27"/>
      <c r="AX74" s="84"/>
      <c r="AZ74" s="13"/>
      <c r="BB74"/>
      <c r="BC74"/>
      <c r="BE74"/>
    </row>
    <row r="75" spans="1:57" ht="15.75">
      <c r="A75" s="263" t="s">
        <v>118</v>
      </c>
      <c r="B75" t="s">
        <v>119</v>
      </c>
      <c r="C75" t="s">
        <v>1343</v>
      </c>
      <c r="D75" s="554">
        <v>17780000000</v>
      </c>
      <c r="E75">
        <v>0.96</v>
      </c>
      <c r="F75">
        <v>3.15</v>
      </c>
      <c r="J75" s="587">
        <v>60.68</v>
      </c>
      <c r="K75">
        <v>52.18</v>
      </c>
      <c r="L75">
        <v>61.23</v>
      </c>
      <c r="M75">
        <v>0</v>
      </c>
      <c r="N75">
        <v>0</v>
      </c>
      <c r="Q75">
        <v>15.97</v>
      </c>
      <c r="R75">
        <v>1.06</v>
      </c>
      <c r="S75">
        <v>0.41</v>
      </c>
      <c r="T75">
        <v>3.53</v>
      </c>
      <c r="U75">
        <v>0</v>
      </c>
      <c r="W75" s="522">
        <v>2.8</v>
      </c>
      <c r="X75">
        <v>50</v>
      </c>
      <c r="Y75" s="522">
        <v>7</v>
      </c>
      <c r="AB75">
        <v>0.16289766193944041</v>
      </c>
      <c r="AC75" s="522">
        <v>8.3775341735354107E-3</v>
      </c>
      <c r="AD75" s="522">
        <v>6.8660067855068743</v>
      </c>
      <c r="AE75" s="57">
        <v>41830</v>
      </c>
      <c r="AF75" s="498">
        <v>8.5008E-2</v>
      </c>
      <c r="AG75" s="498">
        <v>0.15066037735849055</v>
      </c>
      <c r="AH75">
        <v>103.9962</v>
      </c>
      <c r="AJ75" s="522">
        <v>0</v>
      </c>
      <c r="AK75" s="522">
        <v>8.3775341735354107E-3</v>
      </c>
      <c r="AL75">
        <v>7.6268180205746661E-2</v>
      </c>
      <c r="AM75">
        <v>57.93</v>
      </c>
      <c r="AN75" s="522">
        <v>44.052863436123289</v>
      </c>
      <c r="AO75" s="452"/>
      <c r="AP75" s="145"/>
      <c r="AQ75" s="223"/>
      <c r="AR75" s="22"/>
      <c r="AS75" s="83"/>
      <c r="AU75" s="9"/>
      <c r="AW75" s="27"/>
      <c r="AX75" s="84"/>
      <c r="AZ75" s="13"/>
      <c r="BB75"/>
      <c r="BC75"/>
      <c r="BE75"/>
    </row>
    <row r="76" spans="1:57" ht="15.75">
      <c r="A76" s="263" t="s">
        <v>1654</v>
      </c>
      <c r="B76" t="s">
        <v>1655</v>
      </c>
      <c r="C76" t="s">
        <v>1343</v>
      </c>
      <c r="D76" s="554">
        <v>4100000000</v>
      </c>
      <c r="E76">
        <v>1.84</v>
      </c>
      <c r="F76">
        <v>0.48</v>
      </c>
      <c r="J76" s="587">
        <v>41.69</v>
      </c>
      <c r="K76">
        <v>34.94</v>
      </c>
      <c r="L76">
        <v>43.38</v>
      </c>
      <c r="M76">
        <v>1.9</v>
      </c>
      <c r="N76">
        <v>0.8</v>
      </c>
      <c r="Q76">
        <v>14.89</v>
      </c>
      <c r="R76">
        <v>1.01</v>
      </c>
      <c r="S76">
        <v>0.76</v>
      </c>
      <c r="T76">
        <v>2</v>
      </c>
      <c r="U76">
        <v>0</v>
      </c>
      <c r="W76" s="522">
        <v>2.4</v>
      </c>
      <c r="X76">
        <v>45</v>
      </c>
      <c r="Y76" s="522">
        <v>30</v>
      </c>
      <c r="AB76">
        <v>0.1126234320789965</v>
      </c>
      <c r="AC76" s="522">
        <v>1.658459113072366E-2</v>
      </c>
      <c r="AD76" s="522">
        <v>3.4565675080839826</v>
      </c>
      <c r="AE76" s="57">
        <v>41830</v>
      </c>
      <c r="AF76" s="498">
        <v>0.135432</v>
      </c>
      <c r="AG76" s="498">
        <v>0.14742574257425742</v>
      </c>
      <c r="AH76">
        <v>-4.9020999999999999</v>
      </c>
      <c r="AJ76" s="522">
        <v>0</v>
      </c>
      <c r="AK76" s="522">
        <v>1.658459113072366E-2</v>
      </c>
      <c r="AL76">
        <v>0.12767108466324045</v>
      </c>
      <c r="AM76">
        <v>40.869999999999997</v>
      </c>
      <c r="AN76" s="522">
        <v>60.62052505966588</v>
      </c>
      <c r="AO76" s="452"/>
      <c r="AP76" s="145"/>
      <c r="AQ76" s="223"/>
      <c r="AR76" s="22"/>
      <c r="AS76" s="83"/>
      <c r="AU76" s="9"/>
      <c r="AW76" s="27"/>
      <c r="AX76" s="84"/>
      <c r="AZ76" s="13"/>
      <c r="BB76"/>
      <c r="BC76"/>
      <c r="BE76"/>
    </row>
    <row r="77" spans="1:57" ht="15.75">
      <c r="A77" s="263" t="s">
        <v>453</v>
      </c>
      <c r="B77" t="s">
        <v>3629</v>
      </c>
      <c r="C77" t="s">
        <v>1350</v>
      </c>
      <c r="D77" s="554">
        <v>2510000000</v>
      </c>
      <c r="E77">
        <v>0.97</v>
      </c>
      <c r="F77">
        <v>1.86</v>
      </c>
      <c r="J77" s="587">
        <v>40.58</v>
      </c>
      <c r="K77">
        <v>37.35</v>
      </c>
      <c r="L77">
        <v>41.93</v>
      </c>
      <c r="M77">
        <v>0</v>
      </c>
      <c r="N77">
        <v>0</v>
      </c>
      <c r="Q77">
        <v>14.86</v>
      </c>
      <c r="R77">
        <v>1.66</v>
      </c>
      <c r="S77">
        <v>0.75</v>
      </c>
      <c r="T77">
        <v>3.9</v>
      </c>
      <c r="U77">
        <v>0</v>
      </c>
      <c r="W77" s="522">
        <v>2.4</v>
      </c>
      <c r="X77">
        <v>46</v>
      </c>
      <c r="Y77" s="522">
        <v>14</v>
      </c>
      <c r="AB77">
        <v>1.2336540833949459E-3</v>
      </c>
      <c r="AC77" s="522">
        <v>1.4064316009400279E-2</v>
      </c>
      <c r="AD77" s="522">
        <v>2.9375818813676218</v>
      </c>
      <c r="AE77" s="57">
        <v>41830</v>
      </c>
      <c r="AF77" s="498">
        <v>8.5581000000000004E-2</v>
      </c>
      <c r="AG77" s="498">
        <v>8.9518072289156619E-2</v>
      </c>
      <c r="AH77">
        <v>47.567300000000003</v>
      </c>
      <c r="AJ77" s="522">
        <v>0</v>
      </c>
      <c r="AK77" s="522">
        <v>1.4064316009400279E-2</v>
      </c>
      <c r="AL77">
        <v>4.0512820512820472E-2</v>
      </c>
      <c r="AM77">
        <v>40.14</v>
      </c>
      <c r="AN77" s="522">
        <v>63.55555555555555</v>
      </c>
      <c r="AO77" s="452"/>
      <c r="AP77" s="145"/>
      <c r="AQ77" s="223"/>
      <c r="AR77" s="22"/>
      <c r="AU77" s="9"/>
      <c r="AW77" s="27"/>
      <c r="AX77" s="84"/>
      <c r="AZ77" s="13"/>
      <c r="BB77"/>
      <c r="BC77"/>
      <c r="BE77"/>
    </row>
    <row r="78" spans="1:57" ht="15.75">
      <c r="A78" s="263" t="s">
        <v>1658</v>
      </c>
      <c r="B78" t="s">
        <v>1659</v>
      </c>
      <c r="C78" t="s">
        <v>1343</v>
      </c>
      <c r="D78" s="554">
        <v>4730000000</v>
      </c>
      <c r="E78">
        <v>2.42</v>
      </c>
      <c r="F78">
        <v>-4.79</v>
      </c>
      <c r="J78" s="587">
        <v>3.27</v>
      </c>
      <c r="K78">
        <v>3.2</v>
      </c>
      <c r="L78">
        <v>4.88</v>
      </c>
      <c r="M78">
        <v>0</v>
      </c>
      <c r="N78">
        <v>0</v>
      </c>
      <c r="Q78">
        <v>0</v>
      </c>
      <c r="R78">
        <v>-0.24</v>
      </c>
      <c r="S78">
        <v>0.16</v>
      </c>
      <c r="T78">
        <v>0.18</v>
      </c>
      <c r="U78">
        <v>0</v>
      </c>
      <c r="W78" s="522">
        <v>3</v>
      </c>
      <c r="X78">
        <v>5</v>
      </c>
      <c r="Y78" s="522">
        <v>19</v>
      </c>
      <c r="AB78">
        <v>-0.28131868131868126</v>
      </c>
      <c r="AC78" s="522">
        <v>2.913347613288941E-2</v>
      </c>
      <c r="AD78" s="522">
        <v>2.591749346410344</v>
      </c>
      <c r="AE78" s="57">
        <v>41830</v>
      </c>
      <c r="AF78" s="498">
        <v>0.16866600000000001</v>
      </c>
      <c r="AG78" s="498">
        <v>0</v>
      </c>
      <c r="AH78">
        <v>-34.527099999999997</v>
      </c>
      <c r="AJ78" s="522">
        <v>0</v>
      </c>
      <c r="AK78" s="522">
        <v>2.913347613288941E-2</v>
      </c>
      <c r="AL78">
        <v>-0.12096774193548392</v>
      </c>
      <c r="AM78">
        <v>3.56</v>
      </c>
      <c r="AN78" s="522">
        <v>79.032258064516128</v>
      </c>
      <c r="AO78" s="452"/>
      <c r="AP78" s="145"/>
      <c r="AQ78" s="223"/>
      <c r="AR78" s="22"/>
      <c r="AU78" s="9"/>
      <c r="AW78" s="27"/>
      <c r="AX78" s="84"/>
      <c r="AZ78" s="13"/>
      <c r="BB78"/>
      <c r="BC78"/>
      <c r="BE78"/>
    </row>
    <row r="79" spans="1:57" ht="15.75">
      <c r="A79" s="263" t="s">
        <v>1660</v>
      </c>
      <c r="B79" t="s">
        <v>1661</v>
      </c>
      <c r="C79" t="s">
        <v>1343</v>
      </c>
      <c r="D79" s="554">
        <v>6460000000</v>
      </c>
      <c r="E79">
        <v>2.88</v>
      </c>
      <c r="F79">
        <v>0.53</v>
      </c>
      <c r="J79" s="587">
        <v>9.5399999999999991</v>
      </c>
      <c r="K79">
        <v>8.94</v>
      </c>
      <c r="L79">
        <v>10.8</v>
      </c>
      <c r="M79">
        <v>0.4</v>
      </c>
      <c r="N79">
        <v>0.04</v>
      </c>
      <c r="Q79">
        <v>8.52</v>
      </c>
      <c r="R79">
        <v>0.67</v>
      </c>
      <c r="S79">
        <v>7.0000000000000007E-2</v>
      </c>
      <c r="T79">
        <v>0.84</v>
      </c>
      <c r="U79">
        <v>0</v>
      </c>
      <c r="W79" s="522">
        <v>1</v>
      </c>
      <c r="X79">
        <v>14</v>
      </c>
      <c r="Y79" s="522">
        <v>6</v>
      </c>
      <c r="AB79">
        <v>0</v>
      </c>
      <c r="AC79" s="522">
        <v>1.4082808389495841E-2</v>
      </c>
      <c r="AD79" s="522">
        <v>3.6305093137403657</v>
      </c>
      <c r="AE79" s="57">
        <v>41830</v>
      </c>
      <c r="AF79" s="498">
        <v>0.195024</v>
      </c>
      <c r="AG79" s="498">
        <v>0.12716417910447761</v>
      </c>
      <c r="AH79">
        <v>4.5042999999999997</v>
      </c>
      <c r="AJ79" s="522">
        <v>0</v>
      </c>
      <c r="AK79" s="522">
        <v>1.4082808389495841E-2</v>
      </c>
      <c r="AL79">
        <v>-7.9150579150579187E-2</v>
      </c>
      <c r="AM79">
        <v>10.27</v>
      </c>
      <c r="AN79" s="522">
        <v>75.999999999999972</v>
      </c>
      <c r="AO79" s="452"/>
      <c r="AP79" s="145"/>
      <c r="AQ79" s="223"/>
      <c r="AR79" s="22"/>
      <c r="AU79" s="9"/>
      <c r="AW79" s="27"/>
      <c r="AX79" s="84"/>
      <c r="AZ79" s="13"/>
      <c r="BB79"/>
      <c r="BC79"/>
      <c r="BE79"/>
    </row>
    <row r="80" spans="1:57" ht="15.75">
      <c r="A80" s="263" t="s">
        <v>1662</v>
      </c>
      <c r="B80" t="s">
        <v>1663</v>
      </c>
      <c r="C80" t="s">
        <v>1343</v>
      </c>
      <c r="D80" s="554">
        <v>11820000000</v>
      </c>
      <c r="E80">
        <v>1.01</v>
      </c>
      <c r="F80">
        <v>3.77</v>
      </c>
      <c r="J80" s="587">
        <v>89.96</v>
      </c>
      <c r="K80">
        <v>79.19</v>
      </c>
      <c r="L80">
        <v>90.9</v>
      </c>
      <c r="M80">
        <v>1.1000000000000001</v>
      </c>
      <c r="N80">
        <v>1</v>
      </c>
      <c r="Q80">
        <v>15.17</v>
      </c>
      <c r="R80">
        <v>1.44</v>
      </c>
      <c r="S80">
        <v>2.2599999999999998</v>
      </c>
      <c r="T80">
        <v>3.36</v>
      </c>
      <c r="U80">
        <v>0</v>
      </c>
      <c r="W80" s="522">
        <v>2.5</v>
      </c>
      <c r="X80">
        <v>89.5</v>
      </c>
      <c r="Y80" s="522">
        <v>16</v>
      </c>
      <c r="AB80">
        <v>0.11226508407517308</v>
      </c>
      <c r="AC80" s="522">
        <v>5.4182909787820512E-3</v>
      </c>
      <c r="AD80" s="522">
        <v>8.6074234045813878</v>
      </c>
      <c r="AE80" s="57">
        <v>41830</v>
      </c>
      <c r="AF80" s="498">
        <v>8.7873000000000007E-2</v>
      </c>
      <c r="AG80" s="498">
        <v>0.10534722222222224</v>
      </c>
      <c r="AH80">
        <v>72.4024</v>
      </c>
      <c r="AJ80" s="522">
        <v>0</v>
      </c>
      <c r="AK80" s="522">
        <v>5.4182909787820512E-3</v>
      </c>
      <c r="AL80">
        <v>1.7301820649100835E-2</v>
      </c>
      <c r="AM80">
        <v>83.42</v>
      </c>
      <c r="AN80" s="522">
        <v>66.279069767441669</v>
      </c>
      <c r="AO80" s="452"/>
      <c r="AP80" s="145"/>
      <c r="AQ80" s="223"/>
      <c r="AR80" s="22"/>
      <c r="AU80" s="9"/>
      <c r="AW80" s="27"/>
      <c r="AX80" s="84"/>
      <c r="AZ80" s="13"/>
      <c r="BB80"/>
      <c r="BC80"/>
      <c r="BE80"/>
    </row>
    <row r="81" spans="1:57" ht="15.75">
      <c r="A81" s="263" t="s">
        <v>682</v>
      </c>
      <c r="B81" t="s">
        <v>1664</v>
      </c>
      <c r="C81" t="s">
        <v>685</v>
      </c>
      <c r="D81" s="554">
        <v>15860000000</v>
      </c>
      <c r="E81">
        <v>1.73</v>
      </c>
      <c r="F81">
        <v>4.34</v>
      </c>
      <c r="J81" s="587">
        <v>99.22</v>
      </c>
      <c r="K81">
        <v>81.849999999999994</v>
      </c>
      <c r="L81">
        <v>101.6</v>
      </c>
      <c r="M81">
        <v>1</v>
      </c>
      <c r="N81">
        <v>1</v>
      </c>
      <c r="Q81">
        <v>13.99</v>
      </c>
      <c r="R81">
        <v>471.67</v>
      </c>
      <c r="S81">
        <v>2.42</v>
      </c>
      <c r="T81">
        <v>1.17</v>
      </c>
      <c r="U81">
        <v>0</v>
      </c>
      <c r="W81" s="522">
        <v>2.5</v>
      </c>
      <c r="X81">
        <v>100</v>
      </c>
      <c r="Y81" s="522">
        <v>30</v>
      </c>
      <c r="Z81">
        <v>1</v>
      </c>
      <c r="AB81">
        <v>0.18344465648854957</v>
      </c>
      <c r="AC81" s="522">
        <v>7.5012423455651503E-3</v>
      </c>
      <c r="AD81" s="522">
        <v>3.7723380097807282</v>
      </c>
      <c r="AE81" s="57">
        <v>41830</v>
      </c>
      <c r="AF81" s="498">
        <v>0.12912899999999999</v>
      </c>
      <c r="AG81" s="498">
        <v>2.9660567769839081E-4</v>
      </c>
      <c r="AH81">
        <v>32.946300000000001</v>
      </c>
      <c r="AJ81" s="522">
        <v>0</v>
      </c>
      <c r="AK81" s="522">
        <v>7.5012423455651503E-3</v>
      </c>
      <c r="AL81">
        <v>0.1002439565313816</v>
      </c>
      <c r="AM81">
        <v>96.64</v>
      </c>
      <c r="AN81" s="522">
        <v>59.347181008901913</v>
      </c>
      <c r="AO81" s="452"/>
      <c r="AP81" s="145"/>
      <c r="AQ81" s="223"/>
      <c r="AR81" s="22"/>
      <c r="AU81" s="9"/>
      <c r="AW81" s="27"/>
      <c r="AX81" s="84"/>
      <c r="AZ81" s="13"/>
      <c r="BB81"/>
      <c r="BC81"/>
      <c r="BE81"/>
    </row>
    <row r="82" spans="1:57" ht="15.75">
      <c r="A82" s="263" t="s">
        <v>1665</v>
      </c>
      <c r="B82" t="s">
        <v>1666</v>
      </c>
      <c r="C82" t="s">
        <v>1343</v>
      </c>
      <c r="D82" s="554">
        <v>15490000000</v>
      </c>
      <c r="E82">
        <v>1.42</v>
      </c>
      <c r="F82">
        <v>-4.6399999999999997</v>
      </c>
      <c r="J82" s="587">
        <v>106.14</v>
      </c>
      <c r="K82">
        <v>96.23</v>
      </c>
      <c r="L82">
        <v>111.55</v>
      </c>
      <c r="M82">
        <v>1</v>
      </c>
      <c r="N82">
        <v>1.08</v>
      </c>
      <c r="Q82">
        <v>20.29</v>
      </c>
      <c r="R82">
        <v>1.45</v>
      </c>
      <c r="S82">
        <v>3.51</v>
      </c>
      <c r="T82">
        <v>2.84</v>
      </c>
      <c r="U82">
        <v>0</v>
      </c>
      <c r="W82" s="522">
        <v>1.8</v>
      </c>
      <c r="X82">
        <v>119</v>
      </c>
      <c r="Y82" s="522">
        <v>30</v>
      </c>
      <c r="Z82">
        <v>1</v>
      </c>
      <c r="AB82">
        <v>9.841664079478428E-2</v>
      </c>
      <c r="AC82" s="522">
        <v>8.8080167710385231E-3</v>
      </c>
      <c r="AD82" s="522">
        <v>5.0903167213063218</v>
      </c>
      <c r="AE82" s="57">
        <v>41830</v>
      </c>
      <c r="AF82" s="498">
        <v>0.11136600000000001</v>
      </c>
      <c r="AG82" s="498">
        <v>0.13993103448275862</v>
      </c>
      <c r="AH82">
        <v>-115.8948</v>
      </c>
      <c r="AJ82" s="522">
        <v>0</v>
      </c>
      <c r="AK82" s="522">
        <v>8.8080167710385231E-3</v>
      </c>
      <c r="AL82">
        <v>5.0059358923624883E-2</v>
      </c>
      <c r="AM82">
        <v>106.22</v>
      </c>
      <c r="AN82" s="522">
        <v>75.601374570446808</v>
      </c>
      <c r="AO82" s="452"/>
      <c r="AP82" s="145"/>
      <c r="AQ82" s="223"/>
      <c r="AR82" s="22"/>
      <c r="AU82" s="9"/>
      <c r="AW82" s="27"/>
      <c r="AX82" s="84"/>
      <c r="AZ82" s="13"/>
      <c r="BB82"/>
      <c r="BC82"/>
      <c r="BE82"/>
    </row>
    <row r="83" spans="1:57" ht="15.75">
      <c r="A83" s="263" t="s">
        <v>1667</v>
      </c>
      <c r="B83" t="s">
        <v>1668</v>
      </c>
      <c r="C83" t="s">
        <v>1343</v>
      </c>
      <c r="D83" s="554">
        <v>10260000000</v>
      </c>
      <c r="E83">
        <v>1.34</v>
      </c>
      <c r="F83">
        <v>4.68</v>
      </c>
      <c r="J83" s="587">
        <v>128.69</v>
      </c>
      <c r="K83">
        <v>114.45</v>
      </c>
      <c r="L83">
        <v>129.97</v>
      </c>
      <c r="M83">
        <v>2.4</v>
      </c>
      <c r="N83">
        <v>3.08</v>
      </c>
      <c r="Q83">
        <v>20.170000000000002</v>
      </c>
      <c r="R83">
        <v>2.41</v>
      </c>
      <c r="S83">
        <v>2.67</v>
      </c>
      <c r="T83">
        <v>3.72</v>
      </c>
      <c r="U83">
        <v>0</v>
      </c>
      <c r="W83" s="522">
        <v>2.7</v>
      </c>
      <c r="X83">
        <v>123.5</v>
      </c>
      <c r="Y83" s="522">
        <v>18</v>
      </c>
      <c r="AB83">
        <v>0.10863197794624396</v>
      </c>
      <c r="AC83" s="522">
        <v>9.1769916709163995E-3</v>
      </c>
      <c r="AD83" s="522">
        <v>16.806525834487079</v>
      </c>
      <c r="AE83" s="57">
        <v>41830</v>
      </c>
      <c r="AF83" s="498">
        <v>0.106782</v>
      </c>
      <c r="AG83" s="498">
        <v>8.3692946058091286E-2</v>
      </c>
      <c r="AH83">
        <v>27.866399999999999</v>
      </c>
      <c r="AJ83" s="522">
        <v>0</v>
      </c>
      <c r="AK83" s="522">
        <v>9.1769916709163995E-3</v>
      </c>
      <c r="AL83">
        <v>9.031602135050408E-2</v>
      </c>
      <c r="AM83">
        <v>124.84</v>
      </c>
      <c r="AN83" s="522">
        <v>48.972602739725978</v>
      </c>
      <c r="AO83" s="452"/>
      <c r="AP83" s="145"/>
      <c r="AQ83" s="223"/>
      <c r="AR83" s="22"/>
      <c r="AU83" s="9"/>
      <c r="AW83" s="27"/>
      <c r="AX83" s="84"/>
      <c r="AZ83" s="13"/>
      <c r="BB83"/>
      <c r="BC83"/>
      <c r="BE83"/>
    </row>
    <row r="84" spans="1:57" ht="15.75">
      <c r="A84" s="263" t="s">
        <v>1669</v>
      </c>
      <c r="B84" t="s">
        <v>1670</v>
      </c>
      <c r="C84" t="s">
        <v>1343</v>
      </c>
      <c r="D84" s="554">
        <v>4780000000</v>
      </c>
      <c r="E84">
        <v>1.31</v>
      </c>
      <c r="F84">
        <v>3.96</v>
      </c>
      <c r="J84" s="587">
        <v>96.66</v>
      </c>
      <c r="K84">
        <v>90.34</v>
      </c>
      <c r="L84">
        <v>98.2</v>
      </c>
      <c r="M84">
        <v>0.8</v>
      </c>
      <c r="N84">
        <v>0.8</v>
      </c>
      <c r="Q84">
        <v>20.18</v>
      </c>
      <c r="R84">
        <v>2.46</v>
      </c>
      <c r="S84">
        <v>3.2</v>
      </c>
      <c r="T84">
        <v>5.31</v>
      </c>
      <c r="U84">
        <v>0</v>
      </c>
      <c r="W84" s="522">
        <v>2.4</v>
      </c>
      <c r="X84">
        <v>98</v>
      </c>
      <c r="Y84" s="522">
        <v>13</v>
      </c>
      <c r="AB84">
        <v>5.8939526730937726E-2</v>
      </c>
      <c r="AC84" s="522">
        <v>5.9018681344520652E-3</v>
      </c>
      <c r="AD84" s="522">
        <v>3.9756941903024638</v>
      </c>
      <c r="AE84" s="57">
        <v>41830</v>
      </c>
      <c r="AF84" s="498">
        <v>0.105063</v>
      </c>
      <c r="AG84" s="498">
        <v>8.2032520325203251E-2</v>
      </c>
      <c r="AH84">
        <v>56.813400000000001</v>
      </c>
      <c r="AJ84" s="522">
        <v>0</v>
      </c>
      <c r="AK84" s="522">
        <v>5.9018681344520652E-3</v>
      </c>
      <c r="AL84">
        <v>1.2040624018427299E-2</v>
      </c>
      <c r="AM84">
        <v>96.76</v>
      </c>
      <c r="AN84" s="522">
        <v>65.000000000000199</v>
      </c>
      <c r="AO84" s="452"/>
      <c r="AP84" s="145"/>
      <c r="AQ84" s="223"/>
      <c r="AR84" s="22"/>
      <c r="AU84" s="9"/>
      <c r="AW84" s="27"/>
      <c r="AX84" s="84"/>
      <c r="AZ84" s="13"/>
      <c r="BB84"/>
      <c r="BC84"/>
      <c r="BE84"/>
    </row>
    <row r="85" spans="1:57" ht="15.75">
      <c r="A85" s="263" t="s">
        <v>1671</v>
      </c>
      <c r="B85" t="s">
        <v>1672</v>
      </c>
      <c r="C85" t="s">
        <v>1343</v>
      </c>
      <c r="D85" s="554">
        <v>3180000000</v>
      </c>
      <c r="E85">
        <v>1.1599999999999999</v>
      </c>
      <c r="F85">
        <v>1.89</v>
      </c>
      <c r="J85" s="587">
        <v>29.64</v>
      </c>
      <c r="K85">
        <v>26.64</v>
      </c>
      <c r="L85">
        <v>32.020000000000003</v>
      </c>
      <c r="M85">
        <v>0</v>
      </c>
      <c r="N85">
        <v>0</v>
      </c>
      <c r="Q85">
        <v>15.52</v>
      </c>
      <c r="R85">
        <v>-3.24</v>
      </c>
      <c r="S85">
        <v>1.02</v>
      </c>
      <c r="T85">
        <v>2.69</v>
      </c>
      <c r="U85">
        <v>0</v>
      </c>
      <c r="W85" s="522">
        <v>2.7</v>
      </c>
      <c r="X85">
        <v>34.5</v>
      </c>
      <c r="Y85" s="522">
        <v>10</v>
      </c>
      <c r="AB85">
        <v>-1.6915422885572073E-2</v>
      </c>
      <c r="AC85" s="522">
        <v>1.7268151602679128E-2</v>
      </c>
      <c r="AD85" s="522">
        <v>7.0848251000885192</v>
      </c>
      <c r="AE85" s="57">
        <v>41830</v>
      </c>
      <c r="AF85" s="498">
        <v>9.6467999999999998E-2</v>
      </c>
      <c r="AG85" s="498">
        <v>-4.7901234567901234E-2</v>
      </c>
      <c r="AH85">
        <v>22.6982</v>
      </c>
      <c r="AJ85" s="522">
        <v>0</v>
      </c>
      <c r="AK85" s="522">
        <v>1.7268151602679128E-2</v>
      </c>
      <c r="AL85">
        <v>8.6510263929618747E-2</v>
      </c>
      <c r="AM85">
        <v>28.9</v>
      </c>
      <c r="AN85" s="522">
        <v>66.120218579234944</v>
      </c>
      <c r="AO85" s="452"/>
      <c r="AP85" s="145"/>
      <c r="AQ85" s="223"/>
      <c r="AR85" s="22"/>
      <c r="AU85" s="9"/>
      <c r="AW85" s="27"/>
      <c r="AX85" s="84"/>
      <c r="AZ85" s="13"/>
      <c r="BB85"/>
      <c r="BC85"/>
      <c r="BE85"/>
    </row>
    <row r="86" spans="1:57" ht="15.75">
      <c r="A86" s="263" t="s">
        <v>329</v>
      </c>
      <c r="B86" t="s">
        <v>1673</v>
      </c>
      <c r="C86" t="s">
        <v>1343</v>
      </c>
      <c r="J86" s="587">
        <v>17.29</v>
      </c>
      <c r="K86">
        <v>16.14</v>
      </c>
      <c r="L86">
        <v>17.86</v>
      </c>
      <c r="U86">
        <v>0</v>
      </c>
      <c r="W86" s="522">
        <v>2.1</v>
      </c>
      <c r="X86">
        <v>19</v>
      </c>
      <c r="Y86" s="522">
        <v>13</v>
      </c>
      <c r="Z86">
        <v>1</v>
      </c>
      <c r="AB86">
        <v>4.6484601975594593E-3</v>
      </c>
      <c r="AC86" s="522">
        <v>5.5052637446733705E-3</v>
      </c>
      <c r="AD86" s="522">
        <v>5.6700066935166582</v>
      </c>
      <c r="AE86" s="57">
        <v>41830</v>
      </c>
      <c r="AJ86" s="522">
        <v>0</v>
      </c>
      <c r="AK86" s="522">
        <v>5.5052637446733705E-3</v>
      </c>
      <c r="AL86">
        <v>3.6570743405275746E-2</v>
      </c>
      <c r="AN86" s="522">
        <v>89.230769230769226</v>
      </c>
      <c r="AO86" s="452"/>
      <c r="AP86" s="145"/>
      <c r="AQ86" s="223"/>
      <c r="AR86" s="22"/>
      <c r="AU86" s="9"/>
      <c r="AW86" s="27"/>
      <c r="AX86" s="84"/>
      <c r="AZ86" s="13"/>
      <c r="BB86"/>
      <c r="BC86"/>
      <c r="BE86"/>
    </row>
    <row r="87" spans="1:57" ht="15.75">
      <c r="A87" s="263" t="s">
        <v>120</v>
      </c>
      <c r="B87" t="s">
        <v>244</v>
      </c>
      <c r="C87" t="s">
        <v>1343</v>
      </c>
      <c r="D87" s="554">
        <v>5070000000</v>
      </c>
      <c r="E87">
        <v>0.66</v>
      </c>
      <c r="F87">
        <v>4.68</v>
      </c>
      <c r="J87" s="587">
        <v>109.5</v>
      </c>
      <c r="K87">
        <v>101.84</v>
      </c>
      <c r="L87">
        <v>110.07</v>
      </c>
      <c r="M87">
        <v>2</v>
      </c>
      <c r="N87">
        <v>2.2000000000000002</v>
      </c>
      <c r="Q87">
        <v>18.940000000000001</v>
      </c>
      <c r="R87">
        <v>1.94</v>
      </c>
      <c r="S87">
        <v>1.61</v>
      </c>
      <c r="T87">
        <v>4.43</v>
      </c>
      <c r="U87">
        <v>0</v>
      </c>
      <c r="W87" s="522">
        <v>2.4</v>
      </c>
      <c r="X87">
        <v>112.5</v>
      </c>
      <c r="Y87" s="522">
        <v>12</v>
      </c>
      <c r="AB87">
        <v>5.4608494654724088E-2</v>
      </c>
      <c r="AC87" s="522">
        <v>7.553661711697207E-3</v>
      </c>
      <c r="AD87" s="522">
        <v>6.0381973041544779</v>
      </c>
      <c r="AE87" s="57">
        <v>41830</v>
      </c>
      <c r="AF87" s="498">
        <v>6.7818000000000003E-2</v>
      </c>
      <c r="AG87" s="498">
        <v>9.7628865979381446E-2</v>
      </c>
      <c r="AH87">
        <v>102.9734</v>
      </c>
      <c r="AJ87" s="522">
        <v>0</v>
      </c>
      <c r="AK87" s="522">
        <v>7.553661711697207E-3</v>
      </c>
      <c r="AL87">
        <v>4.1567582992485537E-2</v>
      </c>
      <c r="AM87">
        <v>108.05</v>
      </c>
      <c r="AN87" s="522">
        <v>34.054054054053907</v>
      </c>
      <c r="AO87" s="452"/>
      <c r="AP87" s="145"/>
      <c r="AQ87" s="223"/>
      <c r="AR87" s="22"/>
      <c r="AU87" s="9"/>
      <c r="AW87" s="27"/>
      <c r="AX87" s="84"/>
      <c r="AY87" s="84"/>
      <c r="AZ87" s="13"/>
      <c r="BB87"/>
      <c r="BC87"/>
      <c r="BE87"/>
    </row>
    <row r="88" spans="1:57" ht="15.75">
      <c r="A88" s="263" t="s">
        <v>683</v>
      </c>
      <c r="B88" t="s">
        <v>684</v>
      </c>
      <c r="C88" t="s">
        <v>1343</v>
      </c>
      <c r="D88" s="554">
        <v>2200000000</v>
      </c>
      <c r="E88">
        <v>0.78</v>
      </c>
      <c r="F88">
        <v>7.51</v>
      </c>
      <c r="J88" s="587">
        <v>44.69</v>
      </c>
      <c r="K88">
        <v>41.1</v>
      </c>
      <c r="L88">
        <v>47.23</v>
      </c>
      <c r="M88">
        <v>5.4</v>
      </c>
      <c r="N88">
        <v>2.4500000000000002</v>
      </c>
      <c r="Q88">
        <v>9.51</v>
      </c>
      <c r="R88">
        <v>0.62</v>
      </c>
      <c r="S88">
        <v>1.53</v>
      </c>
      <c r="T88">
        <v>2.9</v>
      </c>
      <c r="U88">
        <v>0</v>
      </c>
      <c r="W88" s="522">
        <v>2.2999999999999998</v>
      </c>
      <c r="X88">
        <v>48.75</v>
      </c>
      <c r="Y88" s="522">
        <v>6</v>
      </c>
      <c r="AB88">
        <v>6.8116634799235035E-2</v>
      </c>
      <c r="AC88" s="522">
        <v>1.0470579547019696E-2</v>
      </c>
      <c r="AD88" s="522">
        <v>3.6087967220133503</v>
      </c>
      <c r="AE88" s="57">
        <v>41830</v>
      </c>
      <c r="AF88" s="498">
        <v>7.469400000000001E-2</v>
      </c>
      <c r="AG88" s="498">
        <v>0.15338709677419354</v>
      </c>
      <c r="AH88">
        <v>217.0419</v>
      </c>
      <c r="AJ88" s="522">
        <v>0</v>
      </c>
      <c r="AK88" s="522">
        <v>1.0470579547019696E-2</v>
      </c>
      <c r="AL88">
        <v>-9.9689853788215085E-3</v>
      </c>
      <c r="AM88">
        <v>45.33</v>
      </c>
      <c r="AN88" s="522">
        <v>100</v>
      </c>
      <c r="AO88" s="452"/>
      <c r="AP88" s="145"/>
      <c r="AQ88" s="223"/>
      <c r="AR88" s="22"/>
      <c r="AU88" s="9"/>
      <c r="AW88" s="27"/>
      <c r="AX88" s="84"/>
      <c r="AY88" s="84"/>
      <c r="AZ88" s="13"/>
      <c r="BB88"/>
      <c r="BC88"/>
      <c r="BE88"/>
    </row>
    <row r="89" spans="1:57" ht="15.75">
      <c r="A89" s="263" t="s">
        <v>1674</v>
      </c>
      <c r="B89" t="s">
        <v>1675</v>
      </c>
      <c r="C89" t="s">
        <v>158</v>
      </c>
      <c r="D89" s="554">
        <v>4490000000</v>
      </c>
      <c r="E89">
        <v>0.73</v>
      </c>
      <c r="F89">
        <v>0.05</v>
      </c>
      <c r="J89" s="587">
        <v>31.37</v>
      </c>
      <c r="K89">
        <v>25.43</v>
      </c>
      <c r="L89">
        <v>33.5</v>
      </c>
      <c r="M89">
        <v>0</v>
      </c>
      <c r="N89">
        <v>0</v>
      </c>
      <c r="Q89">
        <v>10.6</v>
      </c>
      <c r="R89">
        <v>0.53</v>
      </c>
      <c r="S89">
        <v>1.01</v>
      </c>
      <c r="T89">
        <v>3.33</v>
      </c>
      <c r="U89">
        <v>0</v>
      </c>
      <c r="W89" s="522">
        <v>1.8</v>
      </c>
      <c r="X89">
        <v>36</v>
      </c>
      <c r="Y89" s="522">
        <v>9</v>
      </c>
      <c r="AB89">
        <v>0.19368340943683407</v>
      </c>
      <c r="AC89" s="522">
        <v>1.4276337364568443E-2</v>
      </c>
      <c r="AD89" s="522">
        <v>11.713981462045462</v>
      </c>
      <c r="AE89" s="57">
        <v>41830</v>
      </c>
      <c r="AF89" s="498">
        <v>7.1829000000000004E-2</v>
      </c>
      <c r="AG89" s="498">
        <v>0.2</v>
      </c>
      <c r="AH89">
        <v>2.7722000000000002</v>
      </c>
      <c r="AJ89" s="522">
        <v>0</v>
      </c>
      <c r="AK89" s="522">
        <v>1.4276337364568443E-2</v>
      </c>
      <c r="AL89">
        <v>1.095713825330325E-2</v>
      </c>
      <c r="AM89">
        <v>32.51</v>
      </c>
      <c r="AN89" s="522">
        <v>96.124031007751896</v>
      </c>
      <c r="AO89" s="452"/>
      <c r="AP89" s="145"/>
      <c r="AQ89" s="223"/>
      <c r="AR89" s="22"/>
      <c r="AU89" s="9"/>
      <c r="AW89" s="27"/>
      <c r="AX89" s="84"/>
      <c r="AY89" s="84"/>
      <c r="AZ89" s="13"/>
      <c r="BB89"/>
      <c r="BC89"/>
      <c r="BE89"/>
    </row>
    <row r="90" spans="1:57" ht="15.75">
      <c r="A90" s="263" t="s">
        <v>1676</v>
      </c>
      <c r="B90" t="s">
        <v>1677</v>
      </c>
      <c r="C90" t="s">
        <v>1678</v>
      </c>
      <c r="D90" s="554">
        <v>381700000</v>
      </c>
      <c r="E90">
        <v>0.57999999999999996</v>
      </c>
      <c r="F90">
        <v>0.44</v>
      </c>
      <c r="J90" s="587">
        <v>48.58</v>
      </c>
      <c r="K90">
        <v>48.05</v>
      </c>
      <c r="L90">
        <v>48.82</v>
      </c>
      <c r="M90">
        <v>0</v>
      </c>
      <c r="N90">
        <v>0</v>
      </c>
      <c r="Q90">
        <v>29.99</v>
      </c>
      <c r="R90">
        <v>2.7</v>
      </c>
      <c r="S90">
        <v>4.3899999999999997</v>
      </c>
      <c r="T90">
        <v>3.36</v>
      </c>
      <c r="U90">
        <v>0</v>
      </c>
      <c r="W90" s="522">
        <v>3</v>
      </c>
      <c r="X90">
        <v>48.25</v>
      </c>
      <c r="Y90" s="522">
        <v>3</v>
      </c>
      <c r="AB90">
        <v>-4.9160180253994675E-3</v>
      </c>
      <c r="AC90" s="522">
        <v>1.1700007076735058E-3</v>
      </c>
      <c r="AD90" s="522">
        <v>8.548068271357316</v>
      </c>
      <c r="AE90" s="57">
        <v>41785</v>
      </c>
      <c r="AF90" s="498">
        <v>6.3233999999999999E-2</v>
      </c>
      <c r="AG90" s="498">
        <v>0.11107407407407406</v>
      </c>
      <c r="AH90">
        <v>22.540299999999998</v>
      </c>
      <c r="AJ90" s="522">
        <v>0</v>
      </c>
      <c r="AK90" s="522">
        <v>1.1700007076735058E-3</v>
      </c>
      <c r="AL90">
        <v>9.1400083090984168E-3</v>
      </c>
      <c r="AM90">
        <v>48.49</v>
      </c>
      <c r="AN90" s="522">
        <v>35.294117647059807</v>
      </c>
      <c r="AO90" s="452"/>
      <c r="AP90" s="145"/>
      <c r="AQ90" s="223"/>
      <c r="AR90" s="22"/>
      <c r="AU90" s="9"/>
      <c r="AV90" s="9"/>
      <c r="AX90" s="27"/>
      <c r="AY90" s="84"/>
      <c r="AZ90" s="13"/>
      <c r="BB90"/>
      <c r="BC90"/>
      <c r="BE90"/>
    </row>
    <row r="91" spans="1:57" ht="15.75">
      <c r="A91" s="263" t="s">
        <v>328</v>
      </c>
      <c r="B91" t="s">
        <v>1679</v>
      </c>
      <c r="C91" t="s">
        <v>1680</v>
      </c>
      <c r="D91" s="554">
        <v>679140000</v>
      </c>
      <c r="E91">
        <v>1.9</v>
      </c>
      <c r="F91">
        <v>-0.37</v>
      </c>
      <c r="J91" s="587">
        <v>16.29</v>
      </c>
      <c r="K91">
        <v>16.29</v>
      </c>
      <c r="L91">
        <v>21.06</v>
      </c>
      <c r="M91">
        <v>0</v>
      </c>
      <c r="N91">
        <v>0</v>
      </c>
      <c r="Q91">
        <v>15.82</v>
      </c>
      <c r="R91">
        <v>1.1399999999999999</v>
      </c>
      <c r="S91">
        <v>2.63</v>
      </c>
      <c r="T91">
        <v>5.05</v>
      </c>
      <c r="U91">
        <v>0</v>
      </c>
      <c r="W91" s="522">
        <v>2.5</v>
      </c>
      <c r="X91">
        <v>23</v>
      </c>
      <c r="Y91" s="522">
        <v>26</v>
      </c>
      <c r="Z91">
        <v>1</v>
      </c>
      <c r="AB91">
        <v>-0.14712041884816765</v>
      </c>
      <c r="AC91" s="522">
        <v>1.8395939765638161E-2</v>
      </c>
      <c r="AD91" s="522">
        <v>7.2270245545565297</v>
      </c>
      <c r="AE91" s="57">
        <v>41830</v>
      </c>
      <c r="AF91" s="498">
        <v>0.13886999999999999</v>
      </c>
      <c r="AG91" s="498">
        <v>0.13877192982456144</v>
      </c>
      <c r="AH91">
        <v>-5.4448999999999996</v>
      </c>
      <c r="AI91" t="s">
        <v>1681</v>
      </c>
      <c r="AJ91" s="522">
        <v>0</v>
      </c>
      <c r="AK91" s="522">
        <v>1.8395939765638161E-2</v>
      </c>
      <c r="AL91">
        <v>-8.9435438792621655E-2</v>
      </c>
      <c r="AM91">
        <v>17.61</v>
      </c>
      <c r="AN91" s="522">
        <v>97.619047619047805</v>
      </c>
      <c r="AO91" s="452"/>
      <c r="AP91" s="145"/>
      <c r="AQ91" s="223"/>
      <c r="AR91" s="22"/>
      <c r="AU91" s="9"/>
      <c r="AV91" s="9"/>
      <c r="AX91" s="27"/>
      <c r="AY91" s="84"/>
      <c r="AZ91" s="13"/>
      <c r="BB91"/>
      <c r="BC91"/>
      <c r="BE91"/>
    </row>
    <row r="92" spans="1:57" ht="15.75">
      <c r="A92" s="263" t="s">
        <v>330</v>
      </c>
      <c r="B92" t="s">
        <v>331</v>
      </c>
      <c r="C92" t="s">
        <v>1343</v>
      </c>
      <c r="D92" s="554">
        <v>21590000000</v>
      </c>
      <c r="E92">
        <v>1.79</v>
      </c>
      <c r="F92">
        <v>4.2</v>
      </c>
      <c r="J92" s="587">
        <v>60.78</v>
      </c>
      <c r="K92">
        <v>54.4</v>
      </c>
      <c r="L92">
        <v>62.03</v>
      </c>
      <c r="M92">
        <v>0</v>
      </c>
      <c r="N92">
        <v>0</v>
      </c>
      <c r="Q92">
        <v>9.8000000000000007</v>
      </c>
      <c r="R92">
        <v>1.21</v>
      </c>
      <c r="S92">
        <v>0.28000000000000003</v>
      </c>
      <c r="T92">
        <v>1.44</v>
      </c>
      <c r="U92">
        <v>0</v>
      </c>
      <c r="W92" s="522">
        <v>2.2000000000000002</v>
      </c>
      <c r="X92">
        <v>60</v>
      </c>
      <c r="Y92" s="522">
        <v>11</v>
      </c>
      <c r="AB92">
        <v>3.0693573003222015E-2</v>
      </c>
      <c r="AC92" s="522">
        <v>7.7019236224156271E-3</v>
      </c>
      <c r="AD92" s="522">
        <v>4.1232067671557049</v>
      </c>
      <c r="AE92" s="57">
        <v>41830</v>
      </c>
      <c r="AF92" s="498">
        <v>0.13256699999999999</v>
      </c>
      <c r="AG92" s="498">
        <v>8.0991735537190093E-2</v>
      </c>
      <c r="AH92">
        <v>53.624400000000001</v>
      </c>
      <c r="AJ92" s="522">
        <v>0</v>
      </c>
      <c r="AK92" s="522">
        <v>7.7019236224156271E-3</v>
      </c>
      <c r="AL92">
        <v>6.2773212100017545E-2</v>
      </c>
      <c r="AM92">
        <v>59.63</v>
      </c>
      <c r="AN92" s="522">
        <v>60.67961165048537</v>
      </c>
      <c r="AO92" s="452"/>
      <c r="AP92" s="145"/>
      <c r="AQ92" s="223"/>
      <c r="AR92" s="22"/>
      <c r="AS92" s="3"/>
      <c r="AV92" s="9"/>
      <c r="AX92" s="27"/>
      <c r="AY92" s="84"/>
      <c r="AZ92" s="13"/>
      <c r="BB92"/>
      <c r="BC92"/>
      <c r="BE92"/>
    </row>
    <row r="93" spans="1:57" ht="15.75">
      <c r="A93" s="263" t="s">
        <v>1682</v>
      </c>
      <c r="B93" t="s">
        <v>1683</v>
      </c>
      <c r="C93" t="s">
        <v>1343</v>
      </c>
      <c r="D93" s="554">
        <v>1690000000</v>
      </c>
      <c r="E93">
        <v>2.94</v>
      </c>
      <c r="F93">
        <v>1.35</v>
      </c>
      <c r="J93" s="587">
        <v>35.19</v>
      </c>
      <c r="K93">
        <v>33.94</v>
      </c>
      <c r="L93">
        <v>38.130000000000003</v>
      </c>
      <c r="M93">
        <v>0</v>
      </c>
      <c r="N93">
        <v>0</v>
      </c>
      <c r="Q93">
        <v>20.11</v>
      </c>
      <c r="R93">
        <v>1.72</v>
      </c>
      <c r="S93">
        <v>1.1499999999999999</v>
      </c>
      <c r="T93">
        <v>2.95</v>
      </c>
      <c r="U93">
        <v>0</v>
      </c>
      <c r="W93" s="522">
        <v>1.5</v>
      </c>
      <c r="X93">
        <v>42</v>
      </c>
      <c r="Y93" s="522">
        <v>9</v>
      </c>
      <c r="Z93">
        <v>1</v>
      </c>
      <c r="AB93">
        <v>-3.7472647702407123E-2</v>
      </c>
      <c r="AC93" s="522">
        <v>1.379921218131545E-2</v>
      </c>
      <c r="AD93" s="522">
        <v>2.8403181517049387</v>
      </c>
      <c r="AE93" s="57">
        <v>41830</v>
      </c>
      <c r="AF93" s="498">
        <v>0.198462</v>
      </c>
      <c r="AG93" s="498">
        <v>0.1169186046511628</v>
      </c>
      <c r="AH93">
        <v>11.734</v>
      </c>
      <c r="AJ93" s="522">
        <v>0</v>
      </c>
      <c r="AK93" s="522">
        <v>1.379921218131545E-2</v>
      </c>
      <c r="AL93">
        <v>-2.0868113522537559E-2</v>
      </c>
      <c r="AM93">
        <v>35.840000000000003</v>
      </c>
      <c r="AN93" s="522">
        <v>73.333333333333385</v>
      </c>
      <c r="AO93" s="452"/>
      <c r="AP93" s="145"/>
      <c r="AQ93" s="223"/>
      <c r="AR93" s="22"/>
      <c r="AV93" s="9"/>
      <c r="AX93" s="27"/>
      <c r="AY93" s="84"/>
      <c r="AZ93" s="13"/>
      <c r="BB93"/>
      <c r="BC93"/>
      <c r="BE93"/>
    </row>
    <row r="94" spans="1:57" ht="15.75">
      <c r="A94" s="263" t="s">
        <v>332</v>
      </c>
      <c r="B94" t="s">
        <v>333</v>
      </c>
      <c r="C94" t="s">
        <v>1343</v>
      </c>
      <c r="D94" s="554">
        <v>7790000000</v>
      </c>
      <c r="E94">
        <v>1.29</v>
      </c>
      <c r="F94">
        <v>7.54</v>
      </c>
      <c r="J94" s="587">
        <v>107.59</v>
      </c>
      <c r="K94">
        <v>94.11</v>
      </c>
      <c r="L94">
        <v>109.37</v>
      </c>
      <c r="M94">
        <v>1.3</v>
      </c>
      <c r="N94">
        <v>1.36</v>
      </c>
      <c r="Q94">
        <v>14.84</v>
      </c>
      <c r="R94">
        <v>1.55</v>
      </c>
      <c r="S94">
        <v>1.0900000000000001</v>
      </c>
      <c r="T94">
        <v>1.87</v>
      </c>
      <c r="U94">
        <v>0</v>
      </c>
      <c r="W94" s="522">
        <v>2.1</v>
      </c>
      <c r="X94">
        <v>120</v>
      </c>
      <c r="Y94" s="522">
        <v>7</v>
      </c>
      <c r="AB94">
        <v>0.14323663797683567</v>
      </c>
      <c r="AC94" s="522">
        <v>6.6023954599055421E-3</v>
      </c>
      <c r="AD94" s="522">
        <v>7.7056916502413166</v>
      </c>
      <c r="AE94" s="57">
        <v>41830</v>
      </c>
      <c r="AF94" s="498">
        <v>0.103917</v>
      </c>
      <c r="AG94" s="498">
        <v>9.5741935483870957E-2</v>
      </c>
      <c r="AH94">
        <v>117.38030000000001</v>
      </c>
      <c r="AJ94" s="522">
        <v>0</v>
      </c>
      <c r="AK94" s="522">
        <v>6.6023954599055421E-3</v>
      </c>
      <c r="AL94">
        <v>4.8022598870056568E-2</v>
      </c>
      <c r="AM94">
        <v>106.2</v>
      </c>
      <c r="AN94" s="522">
        <v>66.41604010025074</v>
      </c>
      <c r="AO94" s="452"/>
      <c r="AP94" s="145"/>
      <c r="AQ94" s="223"/>
      <c r="AR94" s="22"/>
      <c r="AV94" s="9"/>
      <c r="AX94" s="27"/>
      <c r="AY94" s="84"/>
      <c r="AZ94" s="13"/>
      <c r="BB94"/>
      <c r="BC94"/>
      <c r="BE94"/>
    </row>
    <row r="95" spans="1:57" ht="15.75">
      <c r="A95" s="263" t="s">
        <v>1684</v>
      </c>
      <c r="B95" t="s">
        <v>1685</v>
      </c>
      <c r="C95" t="s">
        <v>1343</v>
      </c>
      <c r="D95" s="554">
        <v>4810000000</v>
      </c>
      <c r="E95">
        <v>1.49</v>
      </c>
      <c r="F95">
        <v>0.89</v>
      </c>
      <c r="J95" s="587">
        <v>16.88</v>
      </c>
      <c r="K95">
        <v>16.399999999999999</v>
      </c>
      <c r="L95">
        <v>18.010000000000002</v>
      </c>
      <c r="M95">
        <v>0</v>
      </c>
      <c r="N95">
        <v>0</v>
      </c>
      <c r="Q95">
        <v>13.29</v>
      </c>
      <c r="R95">
        <v>0.98</v>
      </c>
      <c r="S95">
        <v>0.56999999999999995</v>
      </c>
      <c r="T95">
        <v>1.59</v>
      </c>
      <c r="U95">
        <v>0</v>
      </c>
      <c r="W95" s="522">
        <v>2.2000000000000002</v>
      </c>
      <c r="X95">
        <v>21</v>
      </c>
      <c r="Y95" s="522">
        <v>11</v>
      </c>
      <c r="AB95">
        <v>3.567181926278164E-3</v>
      </c>
      <c r="AC95" s="522">
        <v>1.1521064343799445E-2</v>
      </c>
      <c r="AD95" s="522">
        <v>2.9226877430253162</v>
      </c>
      <c r="AE95" s="57">
        <v>41830</v>
      </c>
      <c r="AF95" s="498">
        <v>0.11537699999999999</v>
      </c>
      <c r="AG95" s="498">
        <v>0.13561224489795917</v>
      </c>
      <c r="AH95">
        <v>16.881399999999999</v>
      </c>
      <c r="AJ95" s="522">
        <v>0</v>
      </c>
      <c r="AK95" s="522">
        <v>1.1521064343799445E-2</v>
      </c>
      <c r="AL95">
        <v>-2.0881670533642659E-2</v>
      </c>
      <c r="AM95">
        <v>16.989999999999998</v>
      </c>
      <c r="AN95" s="522">
        <v>58.119658119658183</v>
      </c>
      <c r="AO95" s="452"/>
      <c r="AP95" s="145"/>
      <c r="AQ95" s="223"/>
      <c r="AR95" s="22"/>
      <c r="AV95" s="9"/>
      <c r="AX95" s="27"/>
      <c r="AY95" s="84"/>
      <c r="AZ95" s="13"/>
      <c r="BB95"/>
      <c r="BC95"/>
      <c r="BE95"/>
    </row>
    <row r="96" spans="1:57" ht="15.75">
      <c r="A96" s="263" t="s">
        <v>1686</v>
      </c>
      <c r="B96" t="s">
        <v>1687</v>
      </c>
      <c r="C96" t="s">
        <v>1343</v>
      </c>
      <c r="D96" s="554">
        <v>7570000000</v>
      </c>
      <c r="E96">
        <v>0.68</v>
      </c>
      <c r="F96">
        <v>0.36</v>
      </c>
      <c r="J96" s="587">
        <v>6.65</v>
      </c>
      <c r="K96">
        <v>5.47</v>
      </c>
      <c r="L96">
        <v>6.87</v>
      </c>
      <c r="M96">
        <v>2.2000000000000002</v>
      </c>
      <c r="N96">
        <v>0.14000000000000001</v>
      </c>
      <c r="Q96">
        <v>12.79</v>
      </c>
      <c r="R96">
        <v>0.76</v>
      </c>
      <c r="S96">
        <v>1.33</v>
      </c>
      <c r="T96">
        <v>2.34</v>
      </c>
      <c r="U96">
        <v>0</v>
      </c>
      <c r="W96" s="522">
        <v>1</v>
      </c>
      <c r="X96">
        <v>6.59</v>
      </c>
      <c r="Y96" s="522">
        <v>2</v>
      </c>
      <c r="AB96">
        <v>0.2157221206581354</v>
      </c>
      <c r="AC96" s="522">
        <v>1.2128504651416317E-2</v>
      </c>
      <c r="AD96" s="522">
        <v>2.8592003801558876</v>
      </c>
      <c r="AE96" s="57">
        <v>41830</v>
      </c>
      <c r="AF96" s="498">
        <v>6.8963999999999998E-2</v>
      </c>
      <c r="AG96" s="498">
        <v>0.16828947368421052</v>
      </c>
      <c r="AH96">
        <v>11.395200000000001</v>
      </c>
      <c r="AJ96" s="522">
        <v>0</v>
      </c>
      <c r="AK96" s="522">
        <v>1.2128504651416317E-2</v>
      </c>
      <c r="AL96">
        <v>5.8917197452229314E-2</v>
      </c>
      <c r="AM96">
        <v>6.5</v>
      </c>
      <c r="AN96" s="522">
        <v>69.230769230769084</v>
      </c>
      <c r="AO96" s="452"/>
      <c r="AP96" s="145"/>
      <c r="AQ96" s="223"/>
      <c r="AR96" s="22"/>
      <c r="AV96" s="9"/>
      <c r="AX96" s="27"/>
      <c r="AY96" s="84"/>
      <c r="AZ96" s="13"/>
      <c r="BB96"/>
      <c r="BC96"/>
      <c r="BE96"/>
    </row>
    <row r="97" spans="1:57" ht="15.75">
      <c r="A97" s="263" t="s">
        <v>1688</v>
      </c>
      <c r="B97" t="s">
        <v>1689</v>
      </c>
      <c r="C97" t="s">
        <v>158</v>
      </c>
      <c r="D97" s="554">
        <v>3930000000</v>
      </c>
      <c r="E97">
        <v>2.13</v>
      </c>
      <c r="F97">
        <v>1.1599999999999999</v>
      </c>
      <c r="J97" s="587">
        <v>45.48</v>
      </c>
      <c r="K97">
        <v>37.799999999999997</v>
      </c>
      <c r="L97">
        <v>46.23</v>
      </c>
      <c r="M97">
        <v>1.7</v>
      </c>
      <c r="N97">
        <v>0.72</v>
      </c>
      <c r="Q97">
        <v>20.12</v>
      </c>
      <c r="R97">
        <v>8.73</v>
      </c>
      <c r="S97">
        <v>1.27</v>
      </c>
      <c r="T97">
        <v>1.74</v>
      </c>
      <c r="U97">
        <v>0</v>
      </c>
      <c r="W97" s="522">
        <v>2.2000000000000002</v>
      </c>
      <c r="X97">
        <v>49</v>
      </c>
      <c r="Y97" s="522">
        <v>12</v>
      </c>
      <c r="AB97">
        <v>0.20317460317460315</v>
      </c>
      <c r="AC97" s="522">
        <v>1.1281228200384607E-2</v>
      </c>
      <c r="AD97" s="522">
        <v>3.0668122790442474</v>
      </c>
      <c r="AE97" s="57">
        <v>41830</v>
      </c>
      <c r="AF97" s="498">
        <v>0.15204899999999999</v>
      </c>
      <c r="AG97" s="498">
        <v>2.3046964490263454E-2</v>
      </c>
      <c r="AH97">
        <v>3.3877000000000002</v>
      </c>
      <c r="AJ97" s="522">
        <v>0</v>
      </c>
      <c r="AK97" s="522">
        <v>1.1281228200384607E-2</v>
      </c>
      <c r="AL97">
        <v>0.11443273707424637</v>
      </c>
      <c r="AM97">
        <v>42.51</v>
      </c>
      <c r="AN97" s="522">
        <v>54.487179487179503</v>
      </c>
      <c r="AO97" s="452"/>
      <c r="AP97" s="145"/>
      <c r="AQ97" s="223"/>
      <c r="AR97" s="22"/>
      <c r="AV97" s="9"/>
      <c r="AX97" s="27"/>
      <c r="AY97" s="84"/>
      <c r="AZ97" s="13"/>
      <c r="BB97"/>
      <c r="BC97"/>
      <c r="BE97"/>
    </row>
    <row r="98" spans="1:57" ht="15.75">
      <c r="A98" s="263" t="s">
        <v>1690</v>
      </c>
      <c r="B98" t="s">
        <v>1691</v>
      </c>
      <c r="C98" t="s">
        <v>1343</v>
      </c>
      <c r="D98" s="554">
        <v>2950000000</v>
      </c>
      <c r="E98">
        <v>1.43</v>
      </c>
      <c r="F98">
        <v>-1.49</v>
      </c>
      <c r="J98" s="587">
        <v>42.92</v>
      </c>
      <c r="K98">
        <v>38.83</v>
      </c>
      <c r="L98">
        <v>45.98</v>
      </c>
      <c r="M98">
        <v>4.2</v>
      </c>
      <c r="N98">
        <v>1.84</v>
      </c>
      <c r="Q98">
        <v>0</v>
      </c>
      <c r="R98">
        <v>0</v>
      </c>
      <c r="S98">
        <v>0.78</v>
      </c>
      <c r="T98">
        <v>6.6</v>
      </c>
      <c r="U98">
        <v>0</v>
      </c>
      <c r="W98" s="522">
        <v>2.2999999999999998</v>
      </c>
      <c r="X98">
        <v>42</v>
      </c>
      <c r="Y98" s="522">
        <v>3</v>
      </c>
      <c r="Z98">
        <v>1</v>
      </c>
      <c r="AB98">
        <v>-4.4073300858269012E-3</v>
      </c>
      <c r="AC98" s="522">
        <v>1.5999428423881121E-2</v>
      </c>
      <c r="AD98" s="522">
        <v>5.7637959010909521</v>
      </c>
      <c r="AE98" s="57">
        <v>41830</v>
      </c>
      <c r="AJ98" s="522">
        <v>0</v>
      </c>
      <c r="AK98" s="522">
        <v>1.5999428423881121E-2</v>
      </c>
      <c r="AL98">
        <v>6.9257598405580489E-2</v>
      </c>
      <c r="AM98">
        <v>42.75</v>
      </c>
      <c r="AN98" s="522">
        <v>100</v>
      </c>
      <c r="AO98" s="452"/>
      <c r="AP98" s="145"/>
      <c r="AQ98" s="223"/>
      <c r="AR98" s="22"/>
      <c r="AV98" s="9"/>
      <c r="AX98" s="27"/>
      <c r="AY98" s="84"/>
      <c r="AZ98" s="13"/>
      <c r="BB98"/>
      <c r="BC98"/>
      <c r="BE98"/>
    </row>
    <row r="99" spans="1:57" ht="15.75">
      <c r="A99" s="263" t="s">
        <v>1692</v>
      </c>
      <c r="B99" t="s">
        <v>1693</v>
      </c>
      <c r="C99" t="s">
        <v>1343</v>
      </c>
      <c r="D99" s="554">
        <v>1390000000</v>
      </c>
      <c r="E99">
        <v>2.17</v>
      </c>
      <c r="F99">
        <v>7.0000000000000007E-2</v>
      </c>
      <c r="J99" s="587">
        <v>9.08</v>
      </c>
      <c r="K99">
        <v>7.58</v>
      </c>
      <c r="L99">
        <v>9.6300000000000008</v>
      </c>
      <c r="M99">
        <v>0</v>
      </c>
      <c r="N99">
        <v>0</v>
      </c>
      <c r="Q99">
        <v>14.65</v>
      </c>
      <c r="R99">
        <v>1.18</v>
      </c>
      <c r="S99">
        <v>2.76</v>
      </c>
      <c r="T99">
        <v>4.26</v>
      </c>
      <c r="U99">
        <v>0</v>
      </c>
      <c r="W99" s="522">
        <v>2.2000000000000002</v>
      </c>
      <c r="X99">
        <v>9.6300000000000008</v>
      </c>
      <c r="Y99" s="522">
        <v>18</v>
      </c>
      <c r="Z99">
        <v>1</v>
      </c>
      <c r="AB99">
        <v>9.3975903614457762E-2</v>
      </c>
      <c r="AC99" s="522">
        <v>1.4365280906666092E-2</v>
      </c>
      <c r="AD99" s="522">
        <v>3.3007000347082456</v>
      </c>
      <c r="AE99" s="57">
        <v>41830</v>
      </c>
      <c r="AF99" s="498">
        <v>0.15434100000000001</v>
      </c>
      <c r="AG99" s="498">
        <v>0.12415254237288136</v>
      </c>
      <c r="AH99">
        <v>0.85029999999999994</v>
      </c>
      <c r="AJ99" s="522">
        <v>0</v>
      </c>
      <c r="AK99" s="522">
        <v>1.4365280906666092E-2</v>
      </c>
      <c r="AL99">
        <v>0.12098765432098772</v>
      </c>
      <c r="AM99">
        <v>8.9700000000000006</v>
      </c>
      <c r="AN99" s="522">
        <v>82.258064516129096</v>
      </c>
      <c r="AO99" s="452"/>
      <c r="AP99" s="145"/>
      <c r="AQ99" s="223"/>
      <c r="AR99" s="22"/>
      <c r="AV99" s="9"/>
      <c r="AX99" s="27"/>
      <c r="AY99" s="84"/>
      <c r="AZ99" s="13"/>
      <c r="BB99"/>
      <c r="BC99"/>
      <c r="BE99"/>
    </row>
    <row r="100" spans="1:57" ht="15.75">
      <c r="A100" s="263" t="s">
        <v>1694</v>
      </c>
      <c r="B100" t="s">
        <v>1695</v>
      </c>
      <c r="C100" t="s">
        <v>1696</v>
      </c>
      <c r="D100" s="554">
        <v>580340000</v>
      </c>
      <c r="E100">
        <v>2.0099999999999998</v>
      </c>
      <c r="F100">
        <v>-0.34</v>
      </c>
      <c r="J100" s="587">
        <v>8.17</v>
      </c>
      <c r="K100">
        <v>7.58</v>
      </c>
      <c r="L100">
        <v>9.35</v>
      </c>
      <c r="M100">
        <v>0</v>
      </c>
      <c r="N100">
        <v>0</v>
      </c>
      <c r="Q100">
        <v>11.67</v>
      </c>
      <c r="R100">
        <v>1.94</v>
      </c>
      <c r="S100">
        <v>0.92</v>
      </c>
      <c r="T100">
        <v>1.42</v>
      </c>
      <c r="U100">
        <v>0</v>
      </c>
      <c r="W100" s="522">
        <v>2</v>
      </c>
      <c r="X100">
        <v>10.5</v>
      </c>
      <c r="Y100" s="522">
        <v>6</v>
      </c>
      <c r="AB100">
        <v>6.1038961038961011E-2</v>
      </c>
      <c r="AC100" s="522">
        <v>1.7715479522840093E-2</v>
      </c>
      <c r="AD100" s="522">
        <v>29.660633144968269</v>
      </c>
      <c r="AE100" s="57">
        <v>41830</v>
      </c>
      <c r="AF100" s="498">
        <v>0.145173</v>
      </c>
      <c r="AG100" s="498">
        <v>6.0154639175257735E-2</v>
      </c>
      <c r="AH100">
        <v>-3.5832999999999999</v>
      </c>
      <c r="AJ100" s="522">
        <v>0</v>
      </c>
      <c r="AK100" s="522">
        <v>1.7715479522840093E-2</v>
      </c>
      <c r="AL100">
        <v>-0.11675675675675676</v>
      </c>
      <c r="AM100">
        <v>8.7100000000000009</v>
      </c>
      <c r="AN100" s="522">
        <v>79.74683544303798</v>
      </c>
      <c r="AO100" s="452"/>
      <c r="AP100" s="145"/>
      <c r="AQ100" s="223"/>
      <c r="AR100" s="22"/>
      <c r="AV100" s="9"/>
      <c r="AX100" s="27"/>
      <c r="AY100" s="84"/>
      <c r="AZ100"/>
      <c r="BB100"/>
      <c r="BC100"/>
      <c r="BE100"/>
    </row>
    <row r="101" spans="1:57" ht="15.75">
      <c r="A101" s="263" t="s">
        <v>1697</v>
      </c>
      <c r="B101" t="s">
        <v>1698</v>
      </c>
      <c r="C101" t="s">
        <v>1343</v>
      </c>
      <c r="D101" s="554">
        <v>1370000000</v>
      </c>
      <c r="E101">
        <v>1.18</v>
      </c>
      <c r="F101">
        <v>0.56999999999999995</v>
      </c>
      <c r="J101" s="587">
        <v>33.11</v>
      </c>
      <c r="K101">
        <v>33.11</v>
      </c>
      <c r="L101">
        <v>36.51</v>
      </c>
      <c r="M101">
        <v>0.1</v>
      </c>
      <c r="N101">
        <v>0.04</v>
      </c>
      <c r="Q101">
        <v>14.78</v>
      </c>
      <c r="R101">
        <v>1.57</v>
      </c>
      <c r="S101">
        <v>1.71</v>
      </c>
      <c r="T101">
        <v>2.16</v>
      </c>
      <c r="U101">
        <v>0</v>
      </c>
      <c r="W101" s="522">
        <v>2.2000000000000002</v>
      </c>
      <c r="X101">
        <v>38.5</v>
      </c>
      <c r="Y101" s="522">
        <v>10</v>
      </c>
      <c r="AB101">
        <v>-2.5316455696202517E-2</v>
      </c>
      <c r="AC101" s="522">
        <v>9.7488725407779558E-3</v>
      </c>
      <c r="AD101" s="522">
        <v>3.9286619072814433</v>
      </c>
      <c r="AE101" s="57">
        <v>41830</v>
      </c>
      <c r="AF101" s="498">
        <v>9.7614000000000006E-2</v>
      </c>
      <c r="AG101" s="498">
        <v>9.4140127388535041E-2</v>
      </c>
      <c r="AH101">
        <v>11.244300000000001</v>
      </c>
      <c r="AJ101" s="522">
        <v>0</v>
      </c>
      <c r="AK101" s="522">
        <v>9.7488725407779558E-3</v>
      </c>
      <c r="AL101">
        <v>-6.0975609756097525E-2</v>
      </c>
      <c r="AM101">
        <v>35.01</v>
      </c>
      <c r="AN101" s="522">
        <v>80.213903743315612</v>
      </c>
      <c r="AO101" s="452"/>
      <c r="AP101" s="145"/>
      <c r="AQ101" s="223"/>
      <c r="AR101" s="22"/>
      <c r="AV101" s="9"/>
      <c r="AX101" s="27"/>
      <c r="AY101" s="84"/>
      <c r="AZ101"/>
      <c r="BB101"/>
      <c r="BC101"/>
      <c r="BE101"/>
    </row>
    <row r="102" spans="1:57" ht="15.75">
      <c r="A102" s="263" t="s">
        <v>413</v>
      </c>
      <c r="B102" t="s">
        <v>414</v>
      </c>
      <c r="C102" t="s">
        <v>1343</v>
      </c>
      <c r="D102" s="554">
        <v>4370000000</v>
      </c>
      <c r="E102">
        <v>1.04</v>
      </c>
      <c r="F102">
        <v>0.88</v>
      </c>
      <c r="J102" s="587">
        <v>22.44</v>
      </c>
      <c r="K102">
        <v>19.04</v>
      </c>
      <c r="L102">
        <v>22.67</v>
      </c>
      <c r="M102">
        <v>0.9</v>
      </c>
      <c r="N102">
        <v>0.2</v>
      </c>
      <c r="Q102">
        <v>15.69</v>
      </c>
      <c r="R102">
        <v>1.08</v>
      </c>
      <c r="S102">
        <v>3.68</v>
      </c>
      <c r="T102">
        <v>2.3199999999999998</v>
      </c>
      <c r="U102">
        <v>0</v>
      </c>
      <c r="W102" s="522">
        <v>1.7</v>
      </c>
      <c r="X102">
        <v>24</v>
      </c>
      <c r="Y102" s="522">
        <v>21</v>
      </c>
      <c r="AB102">
        <v>0.15491507977354615</v>
      </c>
      <c r="AC102" s="522">
        <v>1.0907217774155029E-2</v>
      </c>
      <c r="AD102" s="522">
        <v>16.134070777497293</v>
      </c>
      <c r="AE102" s="57">
        <v>41830</v>
      </c>
      <c r="AF102" s="498">
        <v>8.9592000000000005E-2</v>
      </c>
      <c r="AG102" s="498">
        <v>0.14527777777777776</v>
      </c>
      <c r="AH102">
        <v>19.9876</v>
      </c>
      <c r="AI102" t="s">
        <v>1374</v>
      </c>
      <c r="AJ102" s="522">
        <v>0</v>
      </c>
      <c r="AK102" s="522">
        <v>1.0907217774155029E-2</v>
      </c>
      <c r="AL102">
        <v>8.5106382978723485E-2</v>
      </c>
      <c r="AM102">
        <v>21.56</v>
      </c>
      <c r="AN102" s="522">
        <v>51.764705882352786</v>
      </c>
      <c r="AO102" s="452"/>
      <c r="AP102" s="145"/>
      <c r="AQ102" s="223"/>
      <c r="AR102" s="22"/>
      <c r="AV102" s="9"/>
      <c r="AX102" s="27"/>
      <c r="AY102" s="84"/>
      <c r="AZ102"/>
      <c r="BB102"/>
      <c r="BC102"/>
      <c r="BE102"/>
    </row>
    <row r="103" spans="1:57" ht="15.75">
      <c r="A103" s="263" t="s">
        <v>1699</v>
      </c>
      <c r="B103" t="s">
        <v>1700</v>
      </c>
      <c r="C103" t="s">
        <v>1343</v>
      </c>
      <c r="D103" s="554">
        <v>1570000000</v>
      </c>
      <c r="E103">
        <v>0.77</v>
      </c>
      <c r="F103">
        <v>3.24</v>
      </c>
      <c r="J103" s="587">
        <v>143.80000000000001</v>
      </c>
      <c r="K103">
        <v>131.18</v>
      </c>
      <c r="L103">
        <v>143.80000000000001</v>
      </c>
      <c r="M103">
        <v>3.3</v>
      </c>
      <c r="N103">
        <v>4.6399999999999997</v>
      </c>
      <c r="Q103">
        <v>19.62</v>
      </c>
      <c r="R103">
        <v>2.0099999999999998</v>
      </c>
      <c r="S103">
        <v>11.82</v>
      </c>
      <c r="T103">
        <v>2.16</v>
      </c>
      <c r="U103">
        <v>0</v>
      </c>
      <c r="W103" s="522">
        <v>2.2999999999999998</v>
      </c>
      <c r="X103">
        <v>146.5</v>
      </c>
      <c r="Y103" s="522">
        <v>18</v>
      </c>
      <c r="AB103">
        <v>8.5528798973352554E-2</v>
      </c>
      <c r="AC103" s="522">
        <v>5.1730950618648595E-3</v>
      </c>
      <c r="AD103" s="522">
        <v>3.7363997661764623</v>
      </c>
      <c r="AE103" s="57">
        <v>41830</v>
      </c>
      <c r="AF103" s="498">
        <v>7.4120999999999992E-2</v>
      </c>
      <c r="AG103" s="498">
        <v>9.7611940298507477E-2</v>
      </c>
      <c r="AH103">
        <v>-51.864800000000002</v>
      </c>
      <c r="AJ103" s="522">
        <v>0</v>
      </c>
      <c r="AK103" s="522">
        <v>5.1730950618648595E-3</v>
      </c>
      <c r="AL103">
        <v>3.5128131298589292E-2</v>
      </c>
      <c r="AM103">
        <v>141.47</v>
      </c>
      <c r="AN103" s="522">
        <v>22.707423580786269</v>
      </c>
      <c r="AO103" s="452"/>
      <c r="AP103" s="145"/>
      <c r="AQ103" s="223"/>
      <c r="AR103" s="22"/>
      <c r="AV103" s="9"/>
      <c r="AX103" s="27"/>
      <c r="AY103" s="84"/>
      <c r="AZ103"/>
      <c r="BB103"/>
      <c r="BC103"/>
      <c r="BE103"/>
    </row>
    <row r="104" spans="1:57" ht="15.75">
      <c r="A104" s="263" t="s">
        <v>57</v>
      </c>
      <c r="B104" t="s">
        <v>1701</v>
      </c>
      <c r="C104" t="s">
        <v>1702</v>
      </c>
      <c r="D104" s="554">
        <v>95100000</v>
      </c>
      <c r="E104">
        <v>1.07</v>
      </c>
      <c r="F104">
        <v>-0.47</v>
      </c>
      <c r="J104" s="587">
        <v>5.62</v>
      </c>
      <c r="K104">
        <v>3.18</v>
      </c>
      <c r="L104">
        <v>5.84</v>
      </c>
      <c r="M104">
        <v>0</v>
      </c>
      <c r="N104">
        <v>0</v>
      </c>
      <c r="Q104">
        <v>0</v>
      </c>
      <c r="R104">
        <v>-0.32</v>
      </c>
      <c r="S104">
        <v>9.33</v>
      </c>
      <c r="T104">
        <v>32.08</v>
      </c>
      <c r="U104">
        <v>0</v>
      </c>
      <c r="W104" s="522">
        <v>2.2000000000000002</v>
      </c>
      <c r="X104">
        <v>10</v>
      </c>
      <c r="Y104" s="522">
        <v>5</v>
      </c>
      <c r="AB104">
        <v>0.62427745664739887</v>
      </c>
      <c r="AC104" s="522">
        <v>3.5612230642740016E-2</v>
      </c>
      <c r="AD104" s="522">
        <v>32.440724171748982</v>
      </c>
      <c r="AE104" s="57">
        <v>41830</v>
      </c>
      <c r="AF104" s="498">
        <v>9.1311000000000003E-2</v>
      </c>
      <c r="AG104" s="498">
        <v>0</v>
      </c>
      <c r="AH104">
        <v>-7.4779</v>
      </c>
      <c r="AJ104" s="522">
        <v>0</v>
      </c>
      <c r="AK104" s="522">
        <v>3.5612230642740016E-2</v>
      </c>
      <c r="AL104">
        <v>0.16115702479338848</v>
      </c>
      <c r="AM104">
        <v>5.4</v>
      </c>
      <c r="AN104" s="522">
        <v>56.321839080459789</v>
      </c>
      <c r="AO104" s="452"/>
      <c r="AP104" s="145"/>
      <c r="AQ104" s="223"/>
      <c r="AR104" s="22"/>
      <c r="AV104" s="9"/>
      <c r="AX104" s="27"/>
      <c r="AY104" s="84"/>
      <c r="AZ104"/>
      <c r="BB104"/>
      <c r="BC104"/>
      <c r="BE104"/>
    </row>
    <row r="105" spans="1:57" ht="15.75">
      <c r="A105" s="263" t="s">
        <v>1703</v>
      </c>
      <c r="B105" t="s">
        <v>1704</v>
      </c>
      <c r="C105" t="s">
        <v>1343</v>
      </c>
      <c r="D105" s="554">
        <v>9680000000</v>
      </c>
      <c r="E105">
        <v>1.38</v>
      </c>
      <c r="F105">
        <v>-0.48</v>
      </c>
      <c r="J105" s="587">
        <v>14.43</v>
      </c>
      <c r="K105">
        <v>13.24</v>
      </c>
      <c r="L105">
        <v>15.21</v>
      </c>
      <c r="M105">
        <v>1.6</v>
      </c>
      <c r="N105">
        <v>0.24</v>
      </c>
      <c r="Q105">
        <v>14.72</v>
      </c>
      <c r="R105">
        <v>2.8</v>
      </c>
      <c r="S105">
        <v>0.66</v>
      </c>
      <c r="T105">
        <v>6.94</v>
      </c>
      <c r="U105">
        <v>0</v>
      </c>
      <c r="W105" s="522">
        <v>2.6</v>
      </c>
      <c r="X105">
        <v>15</v>
      </c>
      <c r="Y105" s="522">
        <v>14</v>
      </c>
      <c r="AB105">
        <v>-4.7524752475247567E-2</v>
      </c>
      <c r="AC105" s="522">
        <v>1.284960969961344E-2</v>
      </c>
      <c r="AD105" s="522">
        <v>16.348613818090222</v>
      </c>
      <c r="AE105" s="57">
        <v>41830</v>
      </c>
      <c r="AF105" s="498">
        <v>0.109074</v>
      </c>
      <c r="AG105" s="498">
        <v>5.2571428571428581E-2</v>
      </c>
      <c r="AH105">
        <v>-10.7003</v>
      </c>
      <c r="AJ105" s="522">
        <v>0</v>
      </c>
      <c r="AK105" s="522">
        <v>1.284960969961344E-2</v>
      </c>
      <c r="AL105">
        <v>2.0509193776520447E-2</v>
      </c>
      <c r="AM105">
        <v>14.53</v>
      </c>
      <c r="AN105" s="522">
        <v>67.999999999999844</v>
      </c>
      <c r="AO105" s="452"/>
      <c r="AP105" s="145"/>
      <c r="AQ105" s="223"/>
      <c r="AR105" s="22"/>
      <c r="AV105" s="9"/>
      <c r="AX105" s="27"/>
      <c r="AY105" s="84"/>
      <c r="AZ105"/>
      <c r="BB105"/>
      <c r="BC105"/>
      <c r="BE105"/>
    </row>
    <row r="106" spans="1:57" ht="15.75">
      <c r="A106" s="263" t="s">
        <v>1705</v>
      </c>
      <c r="B106" t="s">
        <v>1706</v>
      </c>
      <c r="C106" t="s">
        <v>1343</v>
      </c>
      <c r="D106" s="554">
        <v>6190000000</v>
      </c>
      <c r="E106">
        <v>1.1599999999999999</v>
      </c>
      <c r="F106">
        <v>2.31</v>
      </c>
      <c r="J106" s="587">
        <v>50.85</v>
      </c>
      <c r="K106">
        <v>46.34</v>
      </c>
      <c r="L106">
        <v>51.49</v>
      </c>
      <c r="M106">
        <v>2.7</v>
      </c>
      <c r="N106">
        <v>1.4</v>
      </c>
      <c r="Q106">
        <v>14.53</v>
      </c>
      <c r="R106">
        <v>2.0299999999999998</v>
      </c>
      <c r="S106">
        <v>0.78</v>
      </c>
      <c r="T106">
        <v>3.26</v>
      </c>
      <c r="U106">
        <v>0</v>
      </c>
      <c r="W106" s="522">
        <v>2.2999999999999998</v>
      </c>
      <c r="X106">
        <v>57</v>
      </c>
      <c r="Y106" s="522">
        <v>7</v>
      </c>
      <c r="AB106">
        <v>1.4160351017151991E-2</v>
      </c>
      <c r="AC106" s="522">
        <v>7.7940495602568886E-3</v>
      </c>
      <c r="AD106" s="522">
        <v>6.8614916183677961</v>
      </c>
      <c r="AE106" s="57">
        <v>41830</v>
      </c>
      <c r="AF106" s="498">
        <v>9.6467999999999998E-2</v>
      </c>
      <c r="AG106" s="498">
        <v>7.1576354679802959E-2</v>
      </c>
      <c r="AH106">
        <v>18.292999999999999</v>
      </c>
      <c r="AJ106" s="522">
        <v>0</v>
      </c>
      <c r="AK106" s="522">
        <v>7.7940495602568886E-3</v>
      </c>
      <c r="AL106">
        <v>6.2251932316691128E-2</v>
      </c>
      <c r="AM106">
        <v>50.29</v>
      </c>
      <c r="AN106" s="522">
        <v>54.838709677419295</v>
      </c>
      <c r="AO106" s="452"/>
      <c r="AP106" s="145"/>
      <c r="AQ106" s="223"/>
      <c r="AR106" s="22"/>
      <c r="AV106" s="9"/>
      <c r="AX106" s="27"/>
      <c r="AY106" s="84"/>
      <c r="AZ106"/>
      <c r="BB106"/>
      <c r="BC106"/>
      <c r="BE106"/>
    </row>
    <row r="107" spans="1:57" ht="15.75">
      <c r="A107" s="263" t="s">
        <v>1707</v>
      </c>
      <c r="B107" t="s">
        <v>1708</v>
      </c>
      <c r="C107" t="s">
        <v>1343</v>
      </c>
      <c r="D107" s="554">
        <v>2730000000</v>
      </c>
      <c r="E107">
        <v>1.25</v>
      </c>
      <c r="F107">
        <v>1.87</v>
      </c>
      <c r="J107" s="587">
        <v>55.44</v>
      </c>
      <c r="K107">
        <v>51.82</v>
      </c>
      <c r="L107">
        <v>58.22</v>
      </c>
      <c r="M107">
        <v>0</v>
      </c>
      <c r="N107">
        <v>0</v>
      </c>
      <c r="Q107">
        <v>15.71</v>
      </c>
      <c r="R107">
        <v>0.75</v>
      </c>
      <c r="S107">
        <v>1.1399999999999999</v>
      </c>
      <c r="T107">
        <v>4.37</v>
      </c>
      <c r="U107">
        <v>0</v>
      </c>
      <c r="W107" s="522">
        <v>2.2999999999999998</v>
      </c>
      <c r="X107">
        <v>65</v>
      </c>
      <c r="Y107" s="522">
        <v>11</v>
      </c>
      <c r="AB107">
        <v>6.9238187078109859E-2</v>
      </c>
      <c r="AC107" s="522">
        <v>1.1221437852119213E-2</v>
      </c>
      <c r="AD107" s="522">
        <v>3.0598401558093005</v>
      </c>
      <c r="AE107" s="57">
        <v>41830</v>
      </c>
      <c r="AF107" s="498">
        <v>0.10162499999999999</v>
      </c>
      <c r="AG107" s="498">
        <v>0.20946666666666669</v>
      </c>
      <c r="AH107">
        <v>56.822800000000001</v>
      </c>
      <c r="AJ107" s="522">
        <v>0</v>
      </c>
      <c r="AK107" s="522">
        <v>1.1221437852119213E-2</v>
      </c>
      <c r="AL107">
        <v>5.9880239520957775E-3</v>
      </c>
      <c r="AM107">
        <v>55.86</v>
      </c>
      <c r="AN107" s="522">
        <v>85.276073619631987</v>
      </c>
      <c r="AO107" s="452"/>
      <c r="AP107" s="145"/>
      <c r="AQ107" s="223"/>
      <c r="AR107" s="22"/>
      <c r="AV107" s="9"/>
      <c r="AX107" s="27"/>
      <c r="AY107" s="84"/>
      <c r="AZ107"/>
      <c r="BB107"/>
      <c r="BC107"/>
      <c r="BE107"/>
    </row>
    <row r="108" spans="1:57" ht="15.75">
      <c r="A108" s="263" t="s">
        <v>1709</v>
      </c>
      <c r="B108" t="s">
        <v>1710</v>
      </c>
      <c r="C108" t="s">
        <v>1711</v>
      </c>
      <c r="J108" s="587">
        <v>82.37</v>
      </c>
      <c r="K108">
        <v>81.48</v>
      </c>
      <c r="L108">
        <v>85.57</v>
      </c>
      <c r="M108">
        <v>1.82</v>
      </c>
      <c r="U108">
        <v>0</v>
      </c>
      <c r="AB108">
        <v>-5.6260474024420999E-3</v>
      </c>
      <c r="AC108" s="522">
        <v>1.6115276699502398E-2</v>
      </c>
      <c r="AD108" s="522">
        <v>2.7848876291778155</v>
      </c>
      <c r="AE108" s="57">
        <v>41726</v>
      </c>
      <c r="AJ108" s="522">
        <v>0</v>
      </c>
      <c r="AK108" s="522">
        <v>1.6115276699502398E-2</v>
      </c>
      <c r="AL108">
        <v>-7.7099144681363752E-3</v>
      </c>
      <c r="AN108" s="522">
        <v>53.579418344519041</v>
      </c>
      <c r="AO108" s="452"/>
      <c r="AP108" s="145"/>
      <c r="AQ108" s="223"/>
      <c r="AR108" s="22"/>
      <c r="AV108" s="9"/>
      <c r="AX108" s="27"/>
      <c r="AY108" s="84"/>
      <c r="AZ108"/>
      <c r="BB108"/>
      <c r="BC108"/>
      <c r="BE108"/>
    </row>
    <row r="109" spans="1:57" ht="15.75">
      <c r="A109" s="263" t="s">
        <v>1712</v>
      </c>
      <c r="B109" t="s">
        <v>1713</v>
      </c>
      <c r="C109" t="s">
        <v>1343</v>
      </c>
      <c r="D109" s="554">
        <v>6260000000</v>
      </c>
      <c r="E109">
        <v>1.73</v>
      </c>
      <c r="F109">
        <v>6.21</v>
      </c>
      <c r="J109" s="587">
        <v>97.63</v>
      </c>
      <c r="K109">
        <v>93.81</v>
      </c>
      <c r="L109">
        <v>104.61</v>
      </c>
      <c r="M109">
        <v>0</v>
      </c>
      <c r="N109">
        <v>0</v>
      </c>
      <c r="Q109">
        <v>13.65</v>
      </c>
      <c r="R109">
        <v>1.03</v>
      </c>
      <c r="S109">
        <v>0.52</v>
      </c>
      <c r="T109">
        <v>3.06</v>
      </c>
      <c r="U109">
        <v>0</v>
      </c>
      <c r="W109" s="522">
        <v>2.8</v>
      </c>
      <c r="X109">
        <v>105</v>
      </c>
      <c r="Y109" s="522">
        <v>5</v>
      </c>
      <c r="AB109">
        <v>9.4086021505376E-3</v>
      </c>
      <c r="AC109" s="522">
        <v>1.1371232959344698E-2</v>
      </c>
      <c r="AD109" s="522">
        <v>4.2694968949485261</v>
      </c>
      <c r="AE109" s="57">
        <v>41830</v>
      </c>
      <c r="AF109" s="498">
        <v>0.12912899999999999</v>
      </c>
      <c r="AG109" s="498">
        <v>0.1325242718446602</v>
      </c>
      <c r="AH109">
        <v>98.927599999999998</v>
      </c>
      <c r="AJ109" s="522">
        <v>0</v>
      </c>
      <c r="AK109" s="522">
        <v>1.1371232959344698E-2</v>
      </c>
      <c r="AL109">
        <v>-1.6718702789807742E-2</v>
      </c>
      <c r="AM109">
        <v>100.35</v>
      </c>
      <c r="AN109" s="522">
        <v>77.410071942445995</v>
      </c>
      <c r="AO109" s="452"/>
      <c r="AP109" s="145"/>
      <c r="AQ109" s="223"/>
      <c r="AR109" s="22"/>
      <c r="AV109" s="9"/>
      <c r="AX109" s="27"/>
      <c r="AY109" s="84"/>
      <c r="AZ109"/>
      <c r="BB109"/>
      <c r="BC109"/>
      <c r="BE109"/>
    </row>
    <row r="110" spans="1:57" ht="15.75">
      <c r="A110" s="263" t="s">
        <v>633</v>
      </c>
      <c r="B110" t="s">
        <v>538</v>
      </c>
      <c r="C110" t="s">
        <v>1352</v>
      </c>
      <c r="D110" s="554">
        <v>31100000000</v>
      </c>
      <c r="E110">
        <v>1.1299999999999999</v>
      </c>
      <c r="F110">
        <v>5.0599999999999996</v>
      </c>
      <c r="J110" s="587">
        <v>94.46</v>
      </c>
      <c r="K110">
        <v>84.31</v>
      </c>
      <c r="L110">
        <v>95.58</v>
      </c>
      <c r="M110">
        <v>1.1000000000000001</v>
      </c>
      <c r="N110">
        <v>1.04</v>
      </c>
      <c r="Q110">
        <v>15.72</v>
      </c>
      <c r="R110">
        <v>1.82</v>
      </c>
      <c r="S110">
        <v>3.23</v>
      </c>
      <c r="T110">
        <v>5.03</v>
      </c>
      <c r="U110">
        <v>0</v>
      </c>
      <c r="W110" s="522">
        <v>2.2999999999999998</v>
      </c>
      <c r="X110">
        <v>98</v>
      </c>
      <c r="Y110" s="522">
        <v>23</v>
      </c>
      <c r="AB110">
        <v>9.3793422880963359E-2</v>
      </c>
      <c r="AC110" s="522">
        <v>6.5313744811552037E-3</v>
      </c>
      <c r="AD110" s="522">
        <v>6.4196101010956186</v>
      </c>
      <c r="AE110" s="57">
        <v>41830</v>
      </c>
      <c r="AF110" s="498">
        <v>9.4749E-2</v>
      </c>
      <c r="AG110" s="498">
        <v>8.6373626373626375E-2</v>
      </c>
      <c r="AH110">
        <v>85.663799999999995</v>
      </c>
      <c r="AJ110" s="522">
        <v>0</v>
      </c>
      <c r="AK110" s="522">
        <v>6.5313744811552037E-3</v>
      </c>
      <c r="AL110">
        <v>6.6862435057600936E-2</v>
      </c>
      <c r="AM110">
        <v>93.83</v>
      </c>
      <c r="AN110" s="522">
        <v>59.386973180076858</v>
      </c>
      <c r="AO110" s="452"/>
      <c r="AP110" s="145"/>
      <c r="AQ110" s="223"/>
      <c r="AR110" s="22"/>
      <c r="AV110" s="9"/>
      <c r="AX110" s="27"/>
      <c r="AY110" s="84"/>
      <c r="AZ110"/>
      <c r="BB110"/>
      <c r="BC110"/>
      <c r="BE110"/>
    </row>
    <row r="111" spans="1:57" ht="15.75">
      <c r="A111" s="263" t="s">
        <v>1714</v>
      </c>
      <c r="B111" t="s">
        <v>1715</v>
      </c>
      <c r="C111" t="s">
        <v>1343</v>
      </c>
      <c r="D111" s="554">
        <v>2300000000</v>
      </c>
      <c r="E111">
        <v>1.6</v>
      </c>
      <c r="F111">
        <v>3.55</v>
      </c>
      <c r="J111" s="587">
        <v>113.55</v>
      </c>
      <c r="K111">
        <v>113.55</v>
      </c>
      <c r="L111">
        <v>138.25</v>
      </c>
      <c r="M111">
        <v>0.4</v>
      </c>
      <c r="N111">
        <v>0.52</v>
      </c>
      <c r="Q111">
        <v>22.99</v>
      </c>
      <c r="R111">
        <v>2.25</v>
      </c>
      <c r="S111">
        <v>2.14</v>
      </c>
      <c r="T111">
        <v>4.3899999999999997</v>
      </c>
      <c r="U111">
        <v>0</v>
      </c>
      <c r="W111" s="522">
        <v>2.4</v>
      </c>
      <c r="X111">
        <v>132.5</v>
      </c>
      <c r="Y111" s="522">
        <v>10</v>
      </c>
      <c r="AB111">
        <v>-0.10604629192253189</v>
      </c>
      <c r="AC111" s="522">
        <v>1.255575987202542E-2</v>
      </c>
      <c r="AD111" s="522">
        <v>30.082725258812719</v>
      </c>
      <c r="AE111" s="57">
        <v>41830</v>
      </c>
      <c r="AF111" s="498">
        <v>0.12168</v>
      </c>
      <c r="AG111" s="498">
        <v>0.10217777777777776</v>
      </c>
      <c r="AH111">
        <v>48.048400000000001</v>
      </c>
      <c r="AJ111" s="522">
        <v>0</v>
      </c>
      <c r="AK111" s="522">
        <v>1.255575987202542E-2</v>
      </c>
      <c r="AL111">
        <v>-8.9049338146811138E-2</v>
      </c>
      <c r="AM111">
        <v>127.58</v>
      </c>
      <c r="AN111" s="522">
        <v>92.209631728045196</v>
      </c>
      <c r="AO111" s="452"/>
      <c r="AP111" s="145"/>
      <c r="AQ111" s="223"/>
      <c r="AR111" s="22"/>
      <c r="AV111" s="9"/>
      <c r="AX111" s="27"/>
      <c r="AY111" s="84"/>
      <c r="AZ111"/>
      <c r="BB111"/>
      <c r="BC111"/>
      <c r="BE111"/>
    </row>
    <row r="112" spans="1:57" ht="15.75">
      <c r="A112" s="263" t="s">
        <v>1716</v>
      </c>
      <c r="C112" t="s">
        <v>1343</v>
      </c>
      <c r="D112" s="554">
        <v>733480000</v>
      </c>
      <c r="E112">
        <v>1.6</v>
      </c>
      <c r="F112">
        <v>0.16</v>
      </c>
      <c r="J112" s="587">
        <v>17.579999999999998</v>
      </c>
      <c r="K112">
        <v>16.190000000000001</v>
      </c>
      <c r="L112">
        <v>18.64</v>
      </c>
      <c r="M112">
        <v>4.5</v>
      </c>
      <c r="N112">
        <v>0.8</v>
      </c>
      <c r="Q112">
        <v>10.16</v>
      </c>
      <c r="R112">
        <v>0.97</v>
      </c>
      <c r="S112">
        <v>1.94</v>
      </c>
      <c r="T112">
        <v>0.87</v>
      </c>
      <c r="U112">
        <v>0</v>
      </c>
      <c r="W112" s="522">
        <v>2.6</v>
      </c>
      <c r="X112">
        <v>21</v>
      </c>
      <c r="Y112" s="522">
        <v>11</v>
      </c>
      <c r="AB112">
        <v>-4.6637744034707315E-2</v>
      </c>
      <c r="AC112" s="522">
        <v>1.1185884430094047E-2</v>
      </c>
      <c r="AD112" s="522">
        <v>4.3641349941673644</v>
      </c>
      <c r="AE112" s="57">
        <v>41830</v>
      </c>
      <c r="AF112" s="498">
        <v>0.12168</v>
      </c>
      <c r="AG112" s="498">
        <v>0.10474226804123712</v>
      </c>
      <c r="AH112">
        <v>-9.8878000000000004</v>
      </c>
      <c r="AJ112" s="522">
        <v>0</v>
      </c>
      <c r="AK112" s="522">
        <v>1.1185884430094047E-2</v>
      </c>
      <c r="AL112">
        <v>7.1297989031078493E-2</v>
      </c>
      <c r="AM112">
        <v>17.36</v>
      </c>
      <c r="AN112" s="522">
        <v>85.185185185185475</v>
      </c>
      <c r="AO112" s="452"/>
      <c r="AP112" s="145"/>
      <c r="AQ112" s="223"/>
      <c r="AR112" s="22"/>
      <c r="AV112" s="9"/>
      <c r="AX112" s="27"/>
      <c r="AY112" s="84"/>
      <c r="AZ112"/>
      <c r="BB112"/>
      <c r="BC112"/>
      <c r="BE112"/>
    </row>
    <row r="113" spans="1:57" ht="15.75">
      <c r="A113" s="263" t="s">
        <v>1717</v>
      </c>
      <c r="B113" t="s">
        <v>1718</v>
      </c>
      <c r="C113" t="s">
        <v>1365</v>
      </c>
      <c r="D113" s="554">
        <v>25740000000</v>
      </c>
      <c r="E113">
        <v>0.83</v>
      </c>
      <c r="F113">
        <v>1.63</v>
      </c>
      <c r="J113" s="587">
        <v>74.72</v>
      </c>
      <c r="K113">
        <v>62.45</v>
      </c>
      <c r="L113">
        <v>81.09</v>
      </c>
      <c r="M113">
        <v>5</v>
      </c>
      <c r="N113">
        <v>3.8</v>
      </c>
      <c r="Q113">
        <v>17.829999999999998</v>
      </c>
      <c r="R113">
        <v>14.64</v>
      </c>
      <c r="S113">
        <v>3.68</v>
      </c>
      <c r="T113">
        <v>4.41</v>
      </c>
      <c r="U113">
        <v>0</v>
      </c>
      <c r="W113" s="522">
        <v>3</v>
      </c>
      <c r="X113">
        <v>74.5</v>
      </c>
      <c r="Y113" s="522">
        <v>4</v>
      </c>
      <c r="AB113">
        <v>0.16658860265417649</v>
      </c>
      <c r="AC113" s="522">
        <v>1.237400514489094E-2</v>
      </c>
      <c r="AD113" s="522">
        <v>14.80927138863389</v>
      </c>
      <c r="AE113" s="57">
        <v>41830</v>
      </c>
      <c r="AF113" s="498">
        <v>7.7559000000000003E-2</v>
      </c>
      <c r="AG113" s="498">
        <v>1.2178961748633879E-2</v>
      </c>
      <c r="AH113">
        <v>-46.384799999999998</v>
      </c>
      <c r="AJ113" s="522">
        <v>0</v>
      </c>
      <c r="AK113" s="522">
        <v>1.237400514489094E-2</v>
      </c>
      <c r="AL113">
        <v>3.375760929717761E-2</v>
      </c>
      <c r="AM113">
        <v>73.790000000000006</v>
      </c>
      <c r="AN113" s="522">
        <v>78.700361010830278</v>
      </c>
      <c r="AO113" s="452"/>
      <c r="AP113" s="145"/>
      <c r="AQ113" s="223"/>
      <c r="AR113" s="22"/>
      <c r="AV113" s="9"/>
      <c r="AX113" s="27"/>
      <c r="AY113" s="84"/>
      <c r="AZ113"/>
      <c r="BB113"/>
      <c r="BC113"/>
      <c r="BE113"/>
    </row>
    <row r="114" spans="1:57" ht="15.75">
      <c r="A114" s="263" t="s">
        <v>245</v>
      </c>
      <c r="B114" t="s">
        <v>246</v>
      </c>
      <c r="C114" t="s">
        <v>1343</v>
      </c>
      <c r="D114" s="554">
        <v>9520000000</v>
      </c>
      <c r="E114">
        <v>0.21</v>
      </c>
      <c r="F114">
        <v>30.94</v>
      </c>
      <c r="J114" s="587">
        <v>534.02</v>
      </c>
      <c r="K114">
        <v>511.28</v>
      </c>
      <c r="L114">
        <v>543.38</v>
      </c>
      <c r="M114">
        <v>0</v>
      </c>
      <c r="N114">
        <v>0</v>
      </c>
      <c r="Q114">
        <v>14.95</v>
      </c>
      <c r="R114">
        <v>1.22</v>
      </c>
      <c r="S114">
        <v>1.84</v>
      </c>
      <c r="T114">
        <v>0</v>
      </c>
      <c r="U114">
        <v>0</v>
      </c>
      <c r="W114" s="522">
        <v>2.2000000000000002</v>
      </c>
      <c r="X114">
        <v>569.5</v>
      </c>
      <c r="Y114" s="522">
        <v>18</v>
      </c>
      <c r="AB114">
        <v>2.8940269749518268E-2</v>
      </c>
      <c r="AC114" s="522">
        <v>7.8565095972603707E-3</v>
      </c>
      <c r="AD114" s="522">
        <v>5.0577596273353738</v>
      </c>
      <c r="AE114" s="57">
        <v>41830</v>
      </c>
      <c r="AF114" s="498">
        <v>4.2033000000000001E-2</v>
      </c>
      <c r="AG114" s="498">
        <v>0.12254098360655737</v>
      </c>
      <c r="AH114">
        <v>7620.8271999999997</v>
      </c>
      <c r="AJ114" s="522">
        <v>0</v>
      </c>
      <c r="AK114" s="522">
        <v>7.8565095972603707E-3</v>
      </c>
      <c r="AL114">
        <v>-1.2719541504899234E-2</v>
      </c>
      <c r="AM114">
        <v>532.63</v>
      </c>
      <c r="AN114" s="522">
        <v>53.864589574595449</v>
      </c>
      <c r="AO114" s="452"/>
      <c r="AP114" s="145"/>
      <c r="AQ114" s="223"/>
      <c r="AR114" s="22"/>
      <c r="AV114" s="9"/>
      <c r="AX114" s="27"/>
      <c r="AY114" s="84"/>
      <c r="AZ114"/>
      <c r="BB114"/>
      <c r="BC114"/>
      <c r="BE114"/>
    </row>
    <row r="115" spans="1:57" ht="15.75">
      <c r="A115" s="263" t="s">
        <v>525</v>
      </c>
      <c r="B115" t="s">
        <v>526</v>
      </c>
      <c r="C115" t="s">
        <v>1343</v>
      </c>
      <c r="D115" s="554">
        <v>1140000000</v>
      </c>
      <c r="E115">
        <v>1.57</v>
      </c>
      <c r="F115">
        <v>5.08</v>
      </c>
      <c r="J115" s="587">
        <v>37.86</v>
      </c>
      <c r="K115">
        <v>36.72</v>
      </c>
      <c r="L115">
        <v>39.700000000000003</v>
      </c>
      <c r="M115">
        <v>1.1000000000000001</v>
      </c>
      <c r="N115">
        <v>0.44</v>
      </c>
      <c r="Q115">
        <v>14.96</v>
      </c>
      <c r="R115">
        <v>1.68</v>
      </c>
      <c r="S115">
        <v>1.8</v>
      </c>
      <c r="T115">
        <v>1.79</v>
      </c>
      <c r="U115">
        <v>0</v>
      </c>
      <c r="W115" s="522">
        <v>2.2999999999999998</v>
      </c>
      <c r="X115">
        <v>42.5</v>
      </c>
      <c r="Y115" s="522">
        <v>6</v>
      </c>
      <c r="Z115">
        <v>1</v>
      </c>
      <c r="AB115">
        <v>1.8289402904787512E-2</v>
      </c>
      <c r="AC115" s="522">
        <v>1.061754983796508E-2</v>
      </c>
      <c r="AD115" s="522">
        <v>2.6869266416365853</v>
      </c>
      <c r="AE115" s="57">
        <v>41830</v>
      </c>
      <c r="AF115" s="498">
        <v>0.119961</v>
      </c>
      <c r="AG115" s="498">
        <v>8.9047619047619056E-2</v>
      </c>
      <c r="AH115">
        <v>70.355599999999995</v>
      </c>
      <c r="AJ115" s="522">
        <v>0</v>
      </c>
      <c r="AK115" s="522">
        <v>1.061754983796508E-2</v>
      </c>
      <c r="AL115">
        <v>1.3654618473895527E-2</v>
      </c>
      <c r="AM115">
        <v>38.159999999999997</v>
      </c>
      <c r="AN115" s="522">
        <v>72.108843537414828</v>
      </c>
      <c r="AO115" s="452"/>
      <c r="AP115" s="145"/>
      <c r="AQ115" s="223"/>
      <c r="AR115" s="22"/>
      <c r="AV115" s="9"/>
      <c r="AX115" s="27"/>
      <c r="AY115" s="84"/>
      <c r="AZ115"/>
      <c r="BB115"/>
      <c r="BC115"/>
      <c r="BE115"/>
    </row>
    <row r="116" spans="1:57" ht="15.75">
      <c r="A116" s="263" t="s">
        <v>1719</v>
      </c>
      <c r="B116" t="s">
        <v>1720</v>
      </c>
      <c r="C116" t="s">
        <v>1343</v>
      </c>
      <c r="D116" s="554">
        <v>88200000000</v>
      </c>
      <c r="E116">
        <v>1.02</v>
      </c>
      <c r="F116">
        <v>5.8</v>
      </c>
      <c r="J116" s="587">
        <v>126.79</v>
      </c>
      <c r="K116">
        <v>121.39</v>
      </c>
      <c r="L116">
        <v>138.25</v>
      </c>
      <c r="M116">
        <v>2.2000000000000002</v>
      </c>
      <c r="N116">
        <v>2.92</v>
      </c>
      <c r="Q116">
        <v>15.17</v>
      </c>
      <c r="R116">
        <v>1.63</v>
      </c>
      <c r="S116">
        <v>1.05</v>
      </c>
      <c r="T116">
        <v>6.38</v>
      </c>
      <c r="U116">
        <v>0</v>
      </c>
      <c r="W116" s="522">
        <v>1.9</v>
      </c>
      <c r="X116">
        <v>157.5</v>
      </c>
      <c r="Y116" s="522">
        <v>22</v>
      </c>
      <c r="Z116">
        <v>1</v>
      </c>
      <c r="AB116">
        <v>1.5213387781247542E-2</v>
      </c>
      <c r="AC116" s="522">
        <v>8.5337853310429191E-3</v>
      </c>
      <c r="AD116" s="522">
        <v>2.8937296849394465</v>
      </c>
      <c r="AE116" s="57">
        <v>41830</v>
      </c>
      <c r="AF116" s="498">
        <v>8.8445999999999997E-2</v>
      </c>
      <c r="AG116" s="498">
        <v>9.3067484662576694E-2</v>
      </c>
      <c r="AH116">
        <v>73.814700000000002</v>
      </c>
      <c r="AJ116" s="522">
        <v>0</v>
      </c>
      <c r="AK116" s="522">
        <v>8.5337853310429191E-3</v>
      </c>
      <c r="AL116">
        <v>-4.2443924174911191E-2</v>
      </c>
      <c r="AM116">
        <v>131.94</v>
      </c>
      <c r="AN116" s="522">
        <v>61.007957559681692</v>
      </c>
      <c r="AO116" s="452"/>
      <c r="AP116" s="145"/>
      <c r="AQ116" s="223"/>
      <c r="AR116" s="22"/>
      <c r="AV116" s="9"/>
      <c r="AX116" s="27"/>
      <c r="AY116" s="84"/>
      <c r="AZ116"/>
      <c r="BB116"/>
      <c r="BC116"/>
      <c r="BE116"/>
    </row>
    <row r="117" spans="1:57" ht="15.75">
      <c r="A117" s="263" t="s">
        <v>689</v>
      </c>
      <c r="B117" t="s">
        <v>1721</v>
      </c>
      <c r="C117" t="s">
        <v>1348</v>
      </c>
      <c r="D117" s="554">
        <v>85460000000</v>
      </c>
      <c r="E117">
        <v>2</v>
      </c>
      <c r="F117">
        <v>0.77</v>
      </c>
      <c r="J117" s="587">
        <v>15.44</v>
      </c>
      <c r="K117">
        <v>14.5</v>
      </c>
      <c r="L117">
        <v>16.61</v>
      </c>
      <c r="M117">
        <v>0.3</v>
      </c>
      <c r="N117">
        <v>0.04</v>
      </c>
      <c r="Q117">
        <v>10.29</v>
      </c>
      <c r="R117">
        <v>1.93</v>
      </c>
      <c r="S117">
        <v>1.92</v>
      </c>
      <c r="T117">
        <v>0.75</v>
      </c>
      <c r="U117">
        <v>0</v>
      </c>
      <c r="W117" s="522">
        <v>2.5</v>
      </c>
      <c r="X117">
        <v>18</v>
      </c>
      <c r="Y117" s="522">
        <v>29</v>
      </c>
      <c r="Z117">
        <v>1</v>
      </c>
      <c r="AB117">
        <v>-5.6811240073304917E-2</v>
      </c>
      <c r="AC117" s="522">
        <v>1.1822094343219475E-2</v>
      </c>
      <c r="AD117" s="522">
        <v>6.0447464278827976</v>
      </c>
      <c r="AE117" s="57">
        <v>41830</v>
      </c>
      <c r="AF117" s="498">
        <v>0.14460000000000001</v>
      </c>
      <c r="AG117" s="498">
        <v>5.3316062176165795E-2</v>
      </c>
      <c r="AH117">
        <v>7.4832999999999998</v>
      </c>
      <c r="AJ117" s="522">
        <v>0</v>
      </c>
      <c r="AK117" s="522">
        <v>1.1822094343219475E-2</v>
      </c>
      <c r="AL117">
        <v>4.9626104690686512E-2</v>
      </c>
      <c r="AM117">
        <v>15.45</v>
      </c>
      <c r="AN117" s="522">
        <v>75.308641975308575</v>
      </c>
      <c r="AO117" s="452"/>
      <c r="AP117" s="145"/>
      <c r="AQ117" s="223"/>
      <c r="AR117" s="22"/>
      <c r="AV117" s="9"/>
      <c r="AX117" s="27"/>
      <c r="AY117" s="84"/>
      <c r="AZ117"/>
      <c r="BB117"/>
      <c r="BC117"/>
      <c r="BE117"/>
    </row>
    <row r="118" spans="1:57" ht="15.75">
      <c r="A118" s="263" t="s">
        <v>1722</v>
      </c>
      <c r="B118" t="s">
        <v>1723</v>
      </c>
      <c r="C118" t="s">
        <v>1724</v>
      </c>
      <c r="D118" s="554">
        <v>437960000</v>
      </c>
      <c r="E118">
        <v>0.52</v>
      </c>
      <c r="F118">
        <v>0.79</v>
      </c>
      <c r="J118" s="587">
        <v>15.47</v>
      </c>
      <c r="K118">
        <v>14.51</v>
      </c>
      <c r="L118">
        <v>16.34</v>
      </c>
      <c r="M118">
        <v>3.2</v>
      </c>
      <c r="N118">
        <v>0.52</v>
      </c>
      <c r="Q118">
        <v>14.46</v>
      </c>
      <c r="R118">
        <v>1.1100000000000001</v>
      </c>
      <c r="S118">
        <v>0.64</v>
      </c>
      <c r="T118">
        <v>6.77</v>
      </c>
      <c r="U118">
        <v>0</v>
      </c>
      <c r="W118" s="522">
        <v>2</v>
      </c>
      <c r="X118">
        <v>18</v>
      </c>
      <c r="Y118" s="522">
        <v>3</v>
      </c>
      <c r="AB118">
        <v>1.9430051813472239E-3</v>
      </c>
      <c r="AC118" s="522">
        <v>1.2496020543235006E-2</v>
      </c>
      <c r="AD118" s="522">
        <v>7.7172206079983958</v>
      </c>
      <c r="AE118" s="57">
        <v>41830</v>
      </c>
      <c r="AF118" s="498">
        <v>5.9796000000000002E-2</v>
      </c>
      <c r="AG118" s="498">
        <v>0.13027027027027027</v>
      </c>
      <c r="AH118">
        <v>18.786899999999999</v>
      </c>
      <c r="AJ118" s="522">
        <v>0</v>
      </c>
      <c r="AK118" s="522">
        <v>1.2496020543235006E-2</v>
      </c>
      <c r="AL118">
        <v>1.4426229508196765E-2</v>
      </c>
      <c r="AM118">
        <v>15.63</v>
      </c>
      <c r="AN118" s="522">
        <v>93.442622950819782</v>
      </c>
      <c r="AO118" s="452"/>
      <c r="AP118" s="145"/>
      <c r="AQ118" s="223"/>
      <c r="AR118" s="22"/>
      <c r="AV118" s="9"/>
      <c r="AX118" s="27"/>
      <c r="AY118" s="84"/>
      <c r="AZ118"/>
      <c r="BB118"/>
      <c r="BC118"/>
      <c r="BE118"/>
    </row>
    <row r="119" spans="1:57" ht="15.75">
      <c r="A119" s="263" t="s">
        <v>1725</v>
      </c>
      <c r="B119" t="s">
        <v>1726</v>
      </c>
      <c r="C119" t="s">
        <v>1727</v>
      </c>
      <c r="J119" s="587">
        <v>46.39</v>
      </c>
      <c r="K119">
        <v>46.39</v>
      </c>
      <c r="L119">
        <v>58.56</v>
      </c>
      <c r="M119">
        <v>0</v>
      </c>
      <c r="U119">
        <v>0</v>
      </c>
      <c r="AB119">
        <v>-0.18082288539643299</v>
      </c>
      <c r="AC119" s="522">
        <v>1.0095305896405069E-2</v>
      </c>
      <c r="AD119" s="522">
        <v>2.3996043628598582</v>
      </c>
      <c r="AE119" s="57">
        <v>41830</v>
      </c>
      <c r="AJ119" s="522">
        <v>0</v>
      </c>
      <c r="AK119" s="522">
        <v>1.0095305896405069E-2</v>
      </c>
      <c r="AL119">
        <v>-0.14409594095940964</v>
      </c>
      <c r="AN119" s="522">
        <v>96.666666666666799</v>
      </c>
      <c r="AO119" s="452"/>
      <c r="AP119" s="145"/>
      <c r="AQ119" s="223"/>
      <c r="AR119" s="22"/>
      <c r="AV119" s="9"/>
      <c r="AX119" s="27"/>
      <c r="AY119" s="84"/>
      <c r="AZ119"/>
      <c r="BB119"/>
      <c r="BC119"/>
      <c r="BE119"/>
    </row>
    <row r="120" spans="1:57" ht="15.75">
      <c r="A120" s="263" t="s">
        <v>726</v>
      </c>
      <c r="B120" t="s">
        <v>727</v>
      </c>
      <c r="C120" t="s">
        <v>1343</v>
      </c>
      <c r="D120" s="554">
        <v>21020000000</v>
      </c>
      <c r="E120">
        <v>0.74</v>
      </c>
      <c r="F120">
        <v>3.41</v>
      </c>
      <c r="J120" s="587">
        <v>44.12</v>
      </c>
      <c r="K120">
        <v>40.69</v>
      </c>
      <c r="L120">
        <v>44.35</v>
      </c>
      <c r="M120">
        <v>1.5</v>
      </c>
      <c r="N120">
        <v>0.64</v>
      </c>
      <c r="Q120">
        <v>27.23</v>
      </c>
      <c r="R120">
        <v>1.94</v>
      </c>
      <c r="S120">
        <v>1.29</v>
      </c>
      <c r="T120">
        <v>1.52</v>
      </c>
      <c r="U120">
        <v>0</v>
      </c>
      <c r="W120" s="522">
        <v>2.6</v>
      </c>
      <c r="X120">
        <v>45.8</v>
      </c>
      <c r="Y120" s="522">
        <v>7</v>
      </c>
      <c r="AB120">
        <v>8.4295895797493234E-2</v>
      </c>
      <c r="AC120" s="522">
        <v>6.1821271084793036E-3</v>
      </c>
      <c r="AD120" s="522">
        <v>2.5562937645709289</v>
      </c>
      <c r="AE120" s="57">
        <v>41830</v>
      </c>
      <c r="AF120" s="498">
        <v>7.2401999999999994E-2</v>
      </c>
      <c r="AG120" s="498">
        <v>0.14036082474226805</v>
      </c>
      <c r="AH120">
        <v>118.2435</v>
      </c>
      <c r="AJ120" s="522">
        <v>0</v>
      </c>
      <c r="AK120" s="522">
        <v>6.1821271084793036E-3</v>
      </c>
      <c r="AL120">
        <v>-5.1860202931229759E-3</v>
      </c>
      <c r="AM120">
        <v>43.57</v>
      </c>
      <c r="AN120" s="522">
        <v>54.285714285714519</v>
      </c>
      <c r="AO120" s="452"/>
      <c r="AP120" s="145"/>
      <c r="AQ120" s="223"/>
      <c r="AR120" s="22"/>
      <c r="AV120" s="9"/>
      <c r="AX120" s="27"/>
      <c r="AY120" s="84"/>
      <c r="AZ120"/>
      <c r="BB120"/>
      <c r="BC120"/>
      <c r="BE120"/>
    </row>
    <row r="121" spans="1:57" ht="15.75">
      <c r="A121" s="263" t="s">
        <v>699</v>
      </c>
      <c r="B121" t="s">
        <v>3617</v>
      </c>
      <c r="C121" t="s">
        <v>1343</v>
      </c>
      <c r="D121" s="554">
        <v>2930000000</v>
      </c>
      <c r="E121">
        <v>0.78</v>
      </c>
      <c r="F121">
        <v>7.87</v>
      </c>
      <c r="J121" s="587">
        <v>150.82</v>
      </c>
      <c r="K121">
        <v>131.74</v>
      </c>
      <c r="L121">
        <v>158.91</v>
      </c>
      <c r="M121">
        <v>1.2</v>
      </c>
      <c r="N121">
        <v>1.9</v>
      </c>
      <c r="Q121">
        <v>11.47</v>
      </c>
      <c r="R121">
        <v>0.97</v>
      </c>
      <c r="S121">
        <v>4.2</v>
      </c>
      <c r="T121">
        <v>2.91</v>
      </c>
      <c r="U121">
        <v>0</v>
      </c>
      <c r="W121" s="522">
        <v>1.9</v>
      </c>
      <c r="X121">
        <v>173.81</v>
      </c>
      <c r="Y121" s="522">
        <v>12</v>
      </c>
      <c r="AB121">
        <v>0.1319423596517561</v>
      </c>
      <c r="AC121" s="522">
        <v>8.4139413211844136E-3</v>
      </c>
      <c r="AD121" s="522">
        <v>12.203440885507954</v>
      </c>
      <c r="AE121" s="57">
        <v>41830</v>
      </c>
      <c r="AF121" s="498">
        <v>7.469400000000001E-2</v>
      </c>
      <c r="AG121" s="498">
        <v>0.11824742268041238</v>
      </c>
      <c r="AH121">
        <v>223.89019999999999</v>
      </c>
      <c r="AJ121" s="522">
        <v>0</v>
      </c>
      <c r="AK121" s="522">
        <v>8.4139413211844136E-3</v>
      </c>
      <c r="AL121">
        <v>-3.7523931078493909E-2</v>
      </c>
      <c r="AM121">
        <v>156.19999999999999</v>
      </c>
      <c r="AN121" s="522">
        <v>95.419847328244117</v>
      </c>
      <c r="AO121" s="452"/>
      <c r="AP121" s="145"/>
      <c r="AQ121" s="223"/>
      <c r="AR121" s="22"/>
      <c r="AV121" s="9"/>
      <c r="AX121" s="27"/>
      <c r="AY121" s="84"/>
      <c r="AZ121"/>
      <c r="BB121"/>
      <c r="BC121"/>
      <c r="BE121"/>
    </row>
    <row r="122" spans="1:57" ht="15.75">
      <c r="A122" s="263" t="s">
        <v>247</v>
      </c>
      <c r="B122" t="s">
        <v>248</v>
      </c>
      <c r="C122" t="s">
        <v>1343</v>
      </c>
      <c r="D122" s="554">
        <v>15760000000</v>
      </c>
      <c r="E122">
        <v>0.55000000000000004</v>
      </c>
      <c r="F122">
        <v>3.67</v>
      </c>
      <c r="J122" s="587">
        <v>76.75</v>
      </c>
      <c r="K122">
        <v>71.47</v>
      </c>
      <c r="L122">
        <v>76.75</v>
      </c>
      <c r="M122">
        <v>2.8</v>
      </c>
      <c r="N122">
        <v>2.08</v>
      </c>
      <c r="Q122">
        <v>14.11</v>
      </c>
      <c r="R122">
        <v>2.0299999999999998</v>
      </c>
      <c r="S122">
        <v>2.61</v>
      </c>
      <c r="T122">
        <v>4.74</v>
      </c>
      <c r="U122">
        <v>0</v>
      </c>
      <c r="W122" s="522">
        <v>2.4</v>
      </c>
      <c r="X122">
        <v>80</v>
      </c>
      <c r="Y122" s="522">
        <v>13</v>
      </c>
      <c r="AB122">
        <v>6.6268407891080794E-2</v>
      </c>
      <c r="AC122" s="522">
        <v>5.6193506835704385E-3</v>
      </c>
      <c r="AD122" s="522">
        <v>3.6802514804213309</v>
      </c>
      <c r="AE122" s="57">
        <v>41830</v>
      </c>
      <c r="AF122" s="498">
        <v>6.1515E-2</v>
      </c>
      <c r="AG122" s="498">
        <v>6.9507389162561578E-2</v>
      </c>
      <c r="AH122">
        <v>69.610600000000005</v>
      </c>
      <c r="AJ122" s="522">
        <v>0</v>
      </c>
      <c r="AK122" s="522">
        <v>5.6193506835704385E-3</v>
      </c>
      <c r="AL122">
        <v>3.6461850101282958E-2</v>
      </c>
      <c r="AM122">
        <v>74</v>
      </c>
      <c r="AN122" s="522">
        <v>5.5555555555555145</v>
      </c>
      <c r="AO122" s="452"/>
      <c r="AP122" s="145"/>
      <c r="AQ122" s="223"/>
      <c r="AR122" s="22"/>
      <c r="AV122" s="9"/>
      <c r="AX122" s="27"/>
      <c r="AY122" s="84"/>
      <c r="AZ122"/>
      <c r="BB122"/>
      <c r="BC122"/>
      <c r="BE122"/>
    </row>
    <row r="123" spans="1:57" ht="15.75">
      <c r="A123" s="263" t="s">
        <v>1728</v>
      </c>
      <c r="C123" t="s">
        <v>1343</v>
      </c>
      <c r="D123" s="554">
        <v>19900000</v>
      </c>
      <c r="E123">
        <v>0.08</v>
      </c>
      <c r="F123">
        <v>-0.8</v>
      </c>
      <c r="J123" s="587">
        <v>0.54</v>
      </c>
      <c r="K123">
        <v>0.54</v>
      </c>
      <c r="L123">
        <v>1.1399999999999999</v>
      </c>
      <c r="M123">
        <v>0</v>
      </c>
      <c r="N123">
        <v>0</v>
      </c>
      <c r="Q123">
        <v>0</v>
      </c>
      <c r="R123">
        <v>-7.0000000000000007E-2</v>
      </c>
      <c r="S123">
        <v>1.32</v>
      </c>
      <c r="T123">
        <v>1.1499999999999999</v>
      </c>
      <c r="U123">
        <v>0</v>
      </c>
      <c r="W123" s="522">
        <v>1.4</v>
      </c>
      <c r="X123">
        <v>2.5</v>
      </c>
      <c r="Y123" s="522">
        <v>5</v>
      </c>
      <c r="AB123">
        <v>-0.44329896907216487</v>
      </c>
      <c r="AC123" s="522">
        <v>2.744742267489908E-2</v>
      </c>
      <c r="AD123" s="522">
        <v>4.9556565629091409</v>
      </c>
      <c r="AE123" s="57">
        <v>41830</v>
      </c>
      <c r="AF123" s="498">
        <v>3.4583999999999997E-2</v>
      </c>
      <c r="AG123" s="498">
        <v>0</v>
      </c>
      <c r="AH123">
        <v>472.90679999999998</v>
      </c>
      <c r="AJ123" s="522">
        <v>0</v>
      </c>
      <c r="AK123" s="522">
        <v>2.744742267489908E-2</v>
      </c>
      <c r="AL123">
        <v>-0.1818181818181818</v>
      </c>
      <c r="AM123">
        <v>0.61</v>
      </c>
      <c r="AN123" s="522">
        <v>79.999999999999957</v>
      </c>
      <c r="AO123" s="452"/>
      <c r="AP123" s="145"/>
      <c r="AQ123" s="223"/>
      <c r="AR123" s="22"/>
      <c r="AV123" s="9"/>
      <c r="AX123" s="27"/>
      <c r="AY123" s="84"/>
      <c r="AZ123"/>
      <c r="BB123"/>
      <c r="BC123"/>
      <c r="BE123"/>
    </row>
    <row r="124" spans="1:57" ht="15.75">
      <c r="A124" s="263" t="s">
        <v>249</v>
      </c>
      <c r="B124" t="s">
        <v>250</v>
      </c>
      <c r="C124" t="s">
        <v>1343</v>
      </c>
      <c r="D124" s="554">
        <v>11550000000</v>
      </c>
      <c r="E124">
        <v>0.62</v>
      </c>
      <c r="F124">
        <v>4.79</v>
      </c>
      <c r="J124" s="587">
        <v>58.33</v>
      </c>
      <c r="K124">
        <v>56.7</v>
      </c>
      <c r="L124">
        <v>67.91</v>
      </c>
      <c r="M124">
        <v>0</v>
      </c>
      <c r="N124">
        <v>0</v>
      </c>
      <c r="Q124">
        <v>10.92</v>
      </c>
      <c r="R124">
        <v>1.41</v>
      </c>
      <c r="S124">
        <v>1.02</v>
      </c>
      <c r="T124">
        <v>3.01</v>
      </c>
      <c r="U124">
        <v>0</v>
      </c>
      <c r="W124" s="522">
        <v>2.7</v>
      </c>
      <c r="X124">
        <v>62</v>
      </c>
      <c r="Y124" s="522">
        <v>19</v>
      </c>
      <c r="Z124">
        <v>1</v>
      </c>
      <c r="AB124">
        <v>-0.1341843550541785</v>
      </c>
      <c r="AC124" s="522">
        <v>8.5845659852160344E-3</v>
      </c>
      <c r="AD124" s="522">
        <v>14.004328353416216</v>
      </c>
      <c r="AE124" s="57">
        <v>41830</v>
      </c>
      <c r="AF124" s="498">
        <v>6.5526000000000001E-2</v>
      </c>
      <c r="AG124" s="498">
        <v>7.7446808510638301E-2</v>
      </c>
      <c r="AH124">
        <v>196.00210000000001</v>
      </c>
      <c r="AJ124" s="522">
        <v>0</v>
      </c>
      <c r="AK124" s="522">
        <v>8.5845659852160344E-3</v>
      </c>
      <c r="AL124">
        <v>-4.9380704041721013E-2</v>
      </c>
      <c r="AM124">
        <v>60.19</v>
      </c>
      <c r="AN124" s="522">
        <v>40.148698884758389</v>
      </c>
      <c r="AO124" s="452"/>
      <c r="AP124" s="145"/>
      <c r="AQ124" s="223"/>
      <c r="AR124" s="22"/>
      <c r="AV124" s="9"/>
      <c r="AX124" s="27"/>
      <c r="AY124" s="84"/>
      <c r="AZ124"/>
      <c r="BB124"/>
      <c r="BC124"/>
      <c r="BE124"/>
    </row>
    <row r="125" spans="1:57" ht="15.75">
      <c r="A125" s="263" t="s">
        <v>501</v>
      </c>
      <c r="B125" t="s">
        <v>502</v>
      </c>
      <c r="C125" t="s">
        <v>1343</v>
      </c>
      <c r="D125" s="554">
        <v>22390000000</v>
      </c>
      <c r="E125">
        <v>1.67</v>
      </c>
      <c r="F125">
        <v>1.37</v>
      </c>
      <c r="J125" s="587">
        <v>14.77</v>
      </c>
      <c r="K125">
        <v>13.52</v>
      </c>
      <c r="L125">
        <v>15.81</v>
      </c>
      <c r="M125">
        <v>7.2</v>
      </c>
      <c r="N125">
        <v>1.1100000000000001</v>
      </c>
      <c r="Q125">
        <v>8.64</v>
      </c>
      <c r="R125">
        <v>3.07</v>
      </c>
      <c r="S125">
        <v>2.74</v>
      </c>
      <c r="T125">
        <v>1.86</v>
      </c>
      <c r="U125">
        <v>0</v>
      </c>
      <c r="W125" s="522">
        <v>2.2999999999999998</v>
      </c>
      <c r="X125">
        <v>15</v>
      </c>
      <c r="Y125" s="522">
        <v>7</v>
      </c>
      <c r="AB125">
        <v>1.3559322033898015E-3</v>
      </c>
      <c r="AC125" s="522">
        <v>1.3374473873453896E-2</v>
      </c>
      <c r="AD125" s="522">
        <v>3.2632205412284594</v>
      </c>
      <c r="AE125" s="57">
        <v>41830</v>
      </c>
      <c r="AF125" s="498">
        <v>0.125691</v>
      </c>
      <c r="AG125" s="498">
        <v>2.8143322475570037E-2</v>
      </c>
      <c r="AH125">
        <v>3.4615999999999998</v>
      </c>
      <c r="AJ125" s="522">
        <v>0</v>
      </c>
      <c r="AK125" s="522">
        <v>1.3374473873453896E-2</v>
      </c>
      <c r="AL125">
        <v>7.503410641200507E-3</v>
      </c>
      <c r="AM125">
        <v>14.71</v>
      </c>
      <c r="AN125" s="522">
        <v>23.655913978494652</v>
      </c>
      <c r="AO125" s="452"/>
      <c r="AP125" s="145"/>
      <c r="AQ125" s="223"/>
      <c r="AR125" s="22"/>
      <c r="AV125" s="9"/>
      <c r="AX125" s="27"/>
      <c r="AY125" s="84"/>
      <c r="AZ125"/>
      <c r="BB125"/>
      <c r="BC125"/>
      <c r="BE125"/>
    </row>
    <row r="126" spans="1:57" ht="15.75">
      <c r="A126" s="263" t="s">
        <v>1729</v>
      </c>
      <c r="B126" t="s">
        <v>1730</v>
      </c>
      <c r="C126" t="s">
        <v>1343</v>
      </c>
      <c r="D126" s="554">
        <v>67840000000</v>
      </c>
      <c r="E126">
        <v>1.63</v>
      </c>
      <c r="F126">
        <v>5.58</v>
      </c>
      <c r="J126" s="587">
        <v>66.739999999999995</v>
      </c>
      <c r="K126">
        <v>62.35</v>
      </c>
      <c r="L126">
        <v>68.37</v>
      </c>
      <c r="M126">
        <v>3.6</v>
      </c>
      <c r="N126">
        <v>2.36</v>
      </c>
      <c r="Q126">
        <v>13.79</v>
      </c>
      <c r="R126">
        <v>2.48</v>
      </c>
      <c r="S126">
        <v>2.66</v>
      </c>
      <c r="T126">
        <v>2.36</v>
      </c>
      <c r="U126">
        <v>0</v>
      </c>
      <c r="W126" s="522">
        <v>1</v>
      </c>
      <c r="X126">
        <v>74.17</v>
      </c>
      <c r="Y126" s="522">
        <v>3</v>
      </c>
      <c r="AB126">
        <v>4.3954325043015725E-2</v>
      </c>
      <c r="AC126" s="522">
        <v>1.075978829055628E-2</v>
      </c>
      <c r="AD126" s="522">
        <v>3.0915660138898882</v>
      </c>
      <c r="AE126" s="57">
        <v>41830</v>
      </c>
      <c r="AF126" s="498">
        <v>0.12339899999999999</v>
      </c>
      <c r="AG126" s="498">
        <v>5.5604838709677418E-2</v>
      </c>
      <c r="AH126">
        <v>40.713200000000001</v>
      </c>
      <c r="AJ126" s="522">
        <v>0</v>
      </c>
      <c r="AK126" s="522">
        <v>1.075978829055628E-2</v>
      </c>
      <c r="AL126">
        <v>2.0021396912730974E-2</v>
      </c>
      <c r="AM126">
        <v>64.760000000000005</v>
      </c>
      <c r="AN126" s="522">
        <v>58.219178082191846</v>
      </c>
      <c r="AO126" s="452"/>
      <c r="AP126" s="145"/>
      <c r="AQ126" s="223"/>
      <c r="AR126" s="22"/>
      <c r="AV126" s="9"/>
      <c r="AX126" s="27"/>
      <c r="AY126" s="84"/>
      <c r="AZ126"/>
      <c r="BB126"/>
      <c r="BC126"/>
      <c r="BE126"/>
    </row>
    <row r="127" spans="1:57" ht="15.75">
      <c r="A127" s="263" t="s">
        <v>1731</v>
      </c>
      <c r="B127" t="s">
        <v>1732</v>
      </c>
      <c r="C127" t="s">
        <v>1343</v>
      </c>
      <c r="D127" s="554">
        <v>971670000</v>
      </c>
      <c r="E127">
        <v>1.67</v>
      </c>
      <c r="F127">
        <v>-7.33</v>
      </c>
      <c r="J127" s="587">
        <v>21.75</v>
      </c>
      <c r="K127">
        <v>19.82</v>
      </c>
      <c r="L127">
        <v>24.6</v>
      </c>
      <c r="M127">
        <v>1.7</v>
      </c>
      <c r="N127">
        <v>0.4</v>
      </c>
      <c r="Q127">
        <v>8.6300000000000008</v>
      </c>
      <c r="R127">
        <v>1.08</v>
      </c>
      <c r="S127">
        <v>0.35</v>
      </c>
      <c r="T127">
        <v>0.98</v>
      </c>
      <c r="U127">
        <v>0</v>
      </c>
      <c r="W127" s="522">
        <v>3</v>
      </c>
      <c r="X127">
        <v>26</v>
      </c>
      <c r="Y127" s="522">
        <v>1</v>
      </c>
      <c r="AB127">
        <v>-7.2890025575447603E-2</v>
      </c>
      <c r="AC127" s="522">
        <v>2.7027999754592493E-2</v>
      </c>
      <c r="AD127" s="522">
        <v>8.4095079137113178</v>
      </c>
      <c r="AE127" s="57">
        <v>41830</v>
      </c>
      <c r="AF127" s="498">
        <v>0.125691</v>
      </c>
      <c r="AG127" s="498">
        <v>7.9907407407407413E-2</v>
      </c>
      <c r="AH127">
        <v>-105.2452</v>
      </c>
      <c r="AJ127" s="522">
        <v>0</v>
      </c>
      <c r="AK127" s="522">
        <v>2.7027999754592493E-2</v>
      </c>
      <c r="AL127">
        <v>-7.4468085106382975E-2</v>
      </c>
      <c r="AM127">
        <v>23.3</v>
      </c>
      <c r="AN127" s="522">
        <v>86.49425287356317</v>
      </c>
      <c r="AO127" s="452"/>
      <c r="AP127" s="145"/>
      <c r="AQ127" s="223"/>
      <c r="AR127" s="22"/>
      <c r="AV127" s="9"/>
      <c r="AX127" s="27"/>
      <c r="AY127" s="84"/>
      <c r="AZ127"/>
      <c r="BB127"/>
      <c r="BC127"/>
      <c r="BE127"/>
    </row>
    <row r="128" spans="1:57" ht="15.75">
      <c r="A128" s="263" t="s">
        <v>1461</v>
      </c>
      <c r="B128" t="s">
        <v>1733</v>
      </c>
      <c r="C128" t="s">
        <v>158</v>
      </c>
      <c r="D128" s="554">
        <v>4710000000</v>
      </c>
      <c r="E128">
        <v>0.45</v>
      </c>
      <c r="F128">
        <v>-11.18</v>
      </c>
      <c r="J128" s="587">
        <v>11.42</v>
      </c>
      <c r="K128">
        <v>7.14</v>
      </c>
      <c r="L128">
        <v>11.42</v>
      </c>
      <c r="M128">
        <v>0</v>
      </c>
      <c r="N128">
        <v>0</v>
      </c>
      <c r="Q128">
        <v>0</v>
      </c>
      <c r="R128">
        <v>-1.42</v>
      </c>
      <c r="S128">
        <v>1.26</v>
      </c>
      <c r="T128">
        <v>1.61</v>
      </c>
      <c r="U128">
        <v>0</v>
      </c>
      <c r="W128" s="522">
        <v>3.2</v>
      </c>
      <c r="X128">
        <v>9</v>
      </c>
      <c r="Y128" s="522">
        <v>31</v>
      </c>
      <c r="Z128">
        <v>1</v>
      </c>
      <c r="AB128">
        <v>0.45292620865139943</v>
      </c>
      <c r="AC128" s="522">
        <v>2.1601042199573109E-2</v>
      </c>
      <c r="AD128" s="522">
        <v>4.225084002990025</v>
      </c>
      <c r="AE128" s="57">
        <v>41830</v>
      </c>
      <c r="AF128" s="498">
        <v>5.5785000000000001E-2</v>
      </c>
      <c r="AG128" s="498">
        <v>0</v>
      </c>
      <c r="AH128">
        <v>-481.04969999999997</v>
      </c>
      <c r="AJ128" s="522">
        <v>0</v>
      </c>
      <c r="AK128" s="522">
        <v>2.1601042199573109E-2</v>
      </c>
      <c r="AL128">
        <v>0.57952973720608569</v>
      </c>
      <c r="AM128">
        <v>8.8699999999999992</v>
      </c>
      <c r="AN128" s="522">
        <v>22.857142857142932</v>
      </c>
      <c r="AO128" s="452"/>
      <c r="AP128" s="145"/>
      <c r="AQ128" s="223"/>
      <c r="AR128" s="22"/>
      <c r="AV128" s="9"/>
      <c r="AX128" s="27"/>
      <c r="AY128" s="27"/>
      <c r="AZ128"/>
      <c r="BB128"/>
      <c r="BC128"/>
      <c r="BE128"/>
    </row>
    <row r="129" spans="1:57" ht="15.75">
      <c r="A129" s="263" t="s">
        <v>1734</v>
      </c>
      <c r="B129" t="s">
        <v>1735</v>
      </c>
      <c r="C129" t="s">
        <v>1343</v>
      </c>
      <c r="D129" s="554">
        <v>9010000000</v>
      </c>
      <c r="E129">
        <v>1.06</v>
      </c>
      <c r="F129">
        <v>2.59</v>
      </c>
      <c r="J129" s="587">
        <v>39.6</v>
      </c>
      <c r="K129">
        <v>36.72</v>
      </c>
      <c r="L129">
        <v>39.979999999999997</v>
      </c>
      <c r="M129">
        <v>2.4</v>
      </c>
      <c r="N129">
        <v>0.96</v>
      </c>
      <c r="Q129">
        <v>12.3</v>
      </c>
      <c r="R129">
        <v>1.61</v>
      </c>
      <c r="S129">
        <v>3.16</v>
      </c>
      <c r="T129">
        <v>1.37</v>
      </c>
      <c r="U129">
        <v>0</v>
      </c>
      <c r="W129" s="522">
        <v>2.4</v>
      </c>
      <c r="X129">
        <v>42</v>
      </c>
      <c r="Y129" s="522">
        <v>29</v>
      </c>
      <c r="AB129">
        <v>6.6090493136755973E-3</v>
      </c>
      <c r="AC129" s="522">
        <v>6.5941016712650598E-3</v>
      </c>
      <c r="AD129" s="522">
        <v>6.8856155929036253</v>
      </c>
      <c r="AE129" s="57">
        <v>41830</v>
      </c>
      <c r="AF129" s="498">
        <v>9.0737999999999999E-2</v>
      </c>
      <c r="AG129" s="498">
        <v>7.6397515527950308E-2</v>
      </c>
      <c r="AH129">
        <v>36.020899999999997</v>
      </c>
      <c r="AJ129" s="522">
        <v>0</v>
      </c>
      <c r="AK129" s="522">
        <v>6.5941016712650598E-3</v>
      </c>
      <c r="AL129">
        <v>4.9562682215743566E-2</v>
      </c>
      <c r="AM129">
        <v>38.81</v>
      </c>
      <c r="AN129" s="522">
        <v>52.873563218390672</v>
      </c>
      <c r="AO129" s="452"/>
      <c r="AP129" s="145"/>
      <c r="AQ129" s="223"/>
      <c r="AR129" s="22"/>
      <c r="AV129" s="9"/>
      <c r="AX129" s="27"/>
      <c r="AY129" s="27"/>
      <c r="AZ129"/>
      <c r="BB129"/>
      <c r="BC129"/>
      <c r="BE129"/>
    </row>
    <row r="130" spans="1:57" ht="15.75">
      <c r="A130" s="263" t="s">
        <v>1736</v>
      </c>
      <c r="B130" t="s">
        <v>1737</v>
      </c>
      <c r="C130" t="s">
        <v>1343</v>
      </c>
      <c r="D130" s="554">
        <v>17600000000</v>
      </c>
      <c r="E130">
        <v>1.5</v>
      </c>
      <c r="F130">
        <v>0.27</v>
      </c>
      <c r="J130" s="587">
        <v>12.43</v>
      </c>
      <c r="K130">
        <v>12.02</v>
      </c>
      <c r="L130">
        <v>13.43</v>
      </c>
      <c r="M130">
        <v>7.1</v>
      </c>
      <c r="N130">
        <v>0.93</v>
      </c>
      <c r="Q130">
        <v>13.81</v>
      </c>
      <c r="R130">
        <v>2.99</v>
      </c>
      <c r="S130">
        <v>4.17</v>
      </c>
      <c r="T130">
        <v>1.28</v>
      </c>
      <c r="U130">
        <v>0</v>
      </c>
      <c r="W130" s="522">
        <v>4.3</v>
      </c>
      <c r="X130">
        <v>10.6</v>
      </c>
      <c r="Y130" s="522">
        <v>2</v>
      </c>
      <c r="AB130">
        <v>-8.7719298245613579E-3</v>
      </c>
      <c r="AC130" s="522">
        <v>1.0017177229195888E-2</v>
      </c>
      <c r="AD130" s="522">
        <v>3.7943118512116425</v>
      </c>
      <c r="AE130" s="57">
        <v>41830</v>
      </c>
      <c r="AF130" s="498">
        <v>0.11595</v>
      </c>
      <c r="AG130" s="498">
        <v>4.6187290969899666E-2</v>
      </c>
      <c r="AH130">
        <v>-8.2508999999999997</v>
      </c>
      <c r="AJ130" s="522">
        <v>0</v>
      </c>
      <c r="AK130" s="522">
        <v>1.0017177229195888E-2</v>
      </c>
      <c r="AL130">
        <v>-2.4077046548957571E-3</v>
      </c>
      <c r="AM130">
        <v>12.95</v>
      </c>
      <c r="AN130" s="522">
        <v>66.666666666666657</v>
      </c>
      <c r="AO130" s="452"/>
      <c r="AP130" s="145"/>
      <c r="AQ130" s="223"/>
      <c r="AR130" s="22"/>
      <c r="AV130" s="9"/>
      <c r="AX130" s="27"/>
      <c r="AY130" s="27"/>
      <c r="AZ130"/>
      <c r="BB130"/>
      <c r="BC130"/>
      <c r="BE130"/>
    </row>
    <row r="131" spans="1:57" ht="15.75">
      <c r="A131" s="263" t="s">
        <v>1738</v>
      </c>
      <c r="B131" t="s">
        <v>1739</v>
      </c>
      <c r="C131" t="s">
        <v>1350</v>
      </c>
      <c r="D131" s="554">
        <v>42100000000</v>
      </c>
      <c r="E131">
        <v>2.2200000000000002</v>
      </c>
      <c r="F131">
        <v>3.06</v>
      </c>
      <c r="J131" s="587">
        <v>30.49</v>
      </c>
      <c r="K131">
        <v>23.98</v>
      </c>
      <c r="L131">
        <v>32.1</v>
      </c>
      <c r="M131">
        <v>2.7</v>
      </c>
      <c r="N131">
        <v>0.76</v>
      </c>
      <c r="Q131">
        <v>11.86</v>
      </c>
      <c r="R131">
        <v>0.9</v>
      </c>
      <c r="S131">
        <v>0.26</v>
      </c>
      <c r="T131">
        <v>2.48</v>
      </c>
      <c r="U131">
        <v>0</v>
      </c>
      <c r="W131" s="522">
        <v>2.2000000000000002</v>
      </c>
      <c r="X131">
        <v>34</v>
      </c>
      <c r="Y131" s="522">
        <v>22</v>
      </c>
      <c r="Z131">
        <v>1</v>
      </c>
      <c r="AB131">
        <v>0.12800591934887151</v>
      </c>
      <c r="AC131" s="522">
        <v>1.5466262804578152E-2</v>
      </c>
      <c r="AD131" s="522">
        <v>3.7212488383031346</v>
      </c>
      <c r="AE131" s="57">
        <v>41830</v>
      </c>
      <c r="AF131" s="498">
        <v>0.15720600000000001</v>
      </c>
      <c r="AG131" s="498">
        <v>0.13177777777777777</v>
      </c>
      <c r="AH131">
        <v>27.216899999999999</v>
      </c>
      <c r="AI131" t="s">
        <v>3592</v>
      </c>
      <c r="AJ131" s="522">
        <v>0</v>
      </c>
      <c r="AK131" s="522">
        <v>1.5466262804578152E-2</v>
      </c>
      <c r="AL131">
        <v>0.1355679702048416</v>
      </c>
      <c r="AM131">
        <v>29.19</v>
      </c>
      <c r="AN131" s="522">
        <v>66.101694915254271</v>
      </c>
      <c r="AO131" s="452"/>
      <c r="AP131" s="145"/>
      <c r="AQ131" s="223"/>
      <c r="AR131" s="22"/>
      <c r="AW131" s="9"/>
      <c r="AY131" s="27"/>
      <c r="AZ131"/>
      <c r="BB131"/>
      <c r="BC131"/>
      <c r="BE131"/>
    </row>
    <row r="132" spans="1:57" ht="15.75">
      <c r="A132" s="263" t="s">
        <v>1740</v>
      </c>
      <c r="B132" t="s">
        <v>1741</v>
      </c>
      <c r="C132" t="s">
        <v>1343</v>
      </c>
      <c r="D132" s="554">
        <v>3980000000</v>
      </c>
      <c r="E132">
        <v>1.34</v>
      </c>
      <c r="F132">
        <v>0.31</v>
      </c>
      <c r="J132" s="587">
        <v>26.99</v>
      </c>
      <c r="K132">
        <v>24.48</v>
      </c>
      <c r="L132">
        <v>29.51</v>
      </c>
      <c r="M132">
        <v>1.4</v>
      </c>
      <c r="N132">
        <v>0.4</v>
      </c>
      <c r="Q132">
        <v>13.49</v>
      </c>
      <c r="R132">
        <v>1.37</v>
      </c>
      <c r="S132">
        <v>0.33</v>
      </c>
      <c r="T132">
        <v>2.0499999999999998</v>
      </c>
      <c r="U132">
        <v>0</v>
      </c>
      <c r="W132" s="522">
        <v>3</v>
      </c>
      <c r="X132">
        <v>24</v>
      </c>
      <c r="Y132" s="522">
        <v>2</v>
      </c>
      <c r="AB132">
        <v>-6.7702936096718513E-2</v>
      </c>
      <c r="AC132" s="522">
        <v>1.406006182873976E-2</v>
      </c>
      <c r="AD132" s="522">
        <v>14.052681539521128</v>
      </c>
      <c r="AE132" s="57">
        <v>41830</v>
      </c>
      <c r="AF132" s="498">
        <v>0.106782</v>
      </c>
      <c r="AG132" s="498">
        <v>9.8467153284671524E-2</v>
      </c>
      <c r="AH132">
        <v>-1.2575000000000001</v>
      </c>
      <c r="AJ132" s="522">
        <v>0</v>
      </c>
      <c r="AK132" s="522">
        <v>1.406006182873976E-2</v>
      </c>
      <c r="AL132">
        <v>2.6235741444866831E-2</v>
      </c>
      <c r="AM132">
        <v>27.44</v>
      </c>
      <c r="AN132" s="522">
        <v>98.36065573770496</v>
      </c>
      <c r="AO132" s="452"/>
      <c r="AP132" s="145"/>
      <c r="AQ132" s="223"/>
      <c r="AR132" s="22"/>
      <c r="AW132" s="9"/>
      <c r="AY132" s="27"/>
      <c r="AZ132"/>
      <c r="BB132"/>
      <c r="BC132"/>
      <c r="BE132"/>
    </row>
    <row r="133" spans="1:57" ht="15.75">
      <c r="A133" s="263" t="s">
        <v>1742</v>
      </c>
      <c r="B133" t="s">
        <v>1743</v>
      </c>
      <c r="C133" t="s">
        <v>1343</v>
      </c>
      <c r="D133" s="554">
        <v>3080000000</v>
      </c>
      <c r="E133">
        <v>0.85</v>
      </c>
      <c r="F133">
        <v>9.2100000000000009</v>
      </c>
      <c r="J133" s="587">
        <v>145.74</v>
      </c>
      <c r="K133">
        <v>136.22999999999999</v>
      </c>
      <c r="L133">
        <v>148.83000000000001</v>
      </c>
      <c r="M133">
        <v>0.6</v>
      </c>
      <c r="N133">
        <v>0.88</v>
      </c>
      <c r="Q133">
        <v>15.89</v>
      </c>
      <c r="R133">
        <v>1.35</v>
      </c>
      <c r="S133">
        <v>3.61</v>
      </c>
      <c r="T133">
        <v>5.41</v>
      </c>
      <c r="U133">
        <v>0</v>
      </c>
      <c r="W133" s="522">
        <v>2.8</v>
      </c>
      <c r="X133">
        <v>148</v>
      </c>
      <c r="Y133" s="522">
        <v>15</v>
      </c>
      <c r="AB133">
        <v>1.1872526556967354E-2</v>
      </c>
      <c r="AC133" s="522">
        <v>8.6379570161906564E-3</v>
      </c>
      <c r="AD133" s="522">
        <v>6.0939131241836879</v>
      </c>
      <c r="AE133" s="57">
        <v>41830</v>
      </c>
      <c r="AF133" s="498">
        <v>7.8704999999999997E-2</v>
      </c>
      <c r="AG133" s="498">
        <v>0.1177037037037037</v>
      </c>
      <c r="AH133">
        <v>277.92039999999997</v>
      </c>
      <c r="AJ133" s="522">
        <v>0</v>
      </c>
      <c r="AK133" s="522">
        <v>8.6379570161906564E-3</v>
      </c>
      <c r="AL133">
        <v>-6.0019096985404136E-3</v>
      </c>
      <c r="AM133">
        <v>144.12</v>
      </c>
      <c r="AN133" s="522">
        <v>58.467741935483652</v>
      </c>
      <c r="AO133" s="452"/>
      <c r="AP133" s="145"/>
      <c r="AQ133" s="223"/>
      <c r="AR133" s="22"/>
      <c r="AW133" s="9"/>
      <c r="AY133" s="27"/>
      <c r="AZ133"/>
      <c r="BB133"/>
      <c r="BC133"/>
      <c r="BE133"/>
    </row>
    <row r="134" spans="1:57" ht="15.75">
      <c r="A134" s="263" t="s">
        <v>1744</v>
      </c>
      <c r="B134" t="s">
        <v>1745</v>
      </c>
      <c r="C134" t="s">
        <v>1746</v>
      </c>
      <c r="D134" s="554">
        <v>41610000000</v>
      </c>
      <c r="E134">
        <v>2.14</v>
      </c>
      <c r="F134">
        <v>0.31</v>
      </c>
      <c r="J134" s="587">
        <v>14.34</v>
      </c>
      <c r="K134">
        <v>14.34</v>
      </c>
      <c r="L134">
        <v>17.66</v>
      </c>
      <c r="M134">
        <v>1.7</v>
      </c>
      <c r="N134">
        <v>0.27</v>
      </c>
      <c r="Q134">
        <v>7.13</v>
      </c>
      <c r="R134">
        <v>0.56999999999999995</v>
      </c>
      <c r="S134">
        <v>1.43</v>
      </c>
      <c r="T134">
        <v>0.61</v>
      </c>
      <c r="W134" s="522">
        <v>2</v>
      </c>
      <c r="X134">
        <v>18.690000000000001</v>
      </c>
      <c r="Y134" s="522">
        <v>2</v>
      </c>
      <c r="Z134">
        <v>1</v>
      </c>
      <c r="AB134">
        <v>-0.10206637445209772</v>
      </c>
      <c r="AC134" s="522">
        <v>1.046463317293202E-2</v>
      </c>
      <c r="AD134" s="522">
        <v>10.139486869183305</v>
      </c>
      <c r="AE134" s="57">
        <v>41830</v>
      </c>
      <c r="AF134" s="498">
        <v>0.15262200000000001</v>
      </c>
      <c r="AG134" s="498">
        <v>0.12508771929824561</v>
      </c>
      <c r="AH134">
        <v>0.81879999999999997</v>
      </c>
      <c r="AJ134" s="522">
        <v>0</v>
      </c>
      <c r="AK134" s="522">
        <v>1.046463317293202E-2</v>
      </c>
      <c r="AL134">
        <v>-0.13562386980108498</v>
      </c>
      <c r="AM134">
        <v>15.82</v>
      </c>
      <c r="AN134" s="522">
        <v>81.914893617021278</v>
      </c>
      <c r="AO134" s="452"/>
      <c r="AP134" s="145"/>
      <c r="AQ134" s="223"/>
      <c r="AR134" s="22"/>
      <c r="AW134" s="9"/>
      <c r="AY134" s="27"/>
      <c r="AZ134"/>
      <c r="BB134"/>
      <c r="BC134"/>
      <c r="BE134"/>
    </row>
    <row r="135" spans="1:57" ht="15.75">
      <c r="A135" s="263" t="s">
        <v>1747</v>
      </c>
      <c r="B135" t="s">
        <v>1748</v>
      </c>
      <c r="C135" t="s">
        <v>1343</v>
      </c>
      <c r="D135" s="554">
        <v>2050000000</v>
      </c>
      <c r="E135">
        <v>2.0299999999999998</v>
      </c>
      <c r="F135">
        <v>2.38</v>
      </c>
      <c r="J135" s="587">
        <v>77.08</v>
      </c>
      <c r="K135">
        <v>68.37</v>
      </c>
      <c r="L135">
        <v>78.83</v>
      </c>
      <c r="M135">
        <v>0.3</v>
      </c>
      <c r="N135">
        <v>0.2</v>
      </c>
      <c r="Q135">
        <v>15.23</v>
      </c>
      <c r="R135">
        <v>2.04</v>
      </c>
      <c r="S135">
        <v>1.65</v>
      </c>
      <c r="T135">
        <v>3.98</v>
      </c>
      <c r="U135">
        <v>0</v>
      </c>
      <c r="W135" s="522">
        <v>2</v>
      </c>
      <c r="X135">
        <v>83</v>
      </c>
      <c r="Y135" s="522">
        <v>5</v>
      </c>
      <c r="AB135">
        <v>7.8192754231361086E-2</v>
      </c>
      <c r="AC135" s="522">
        <v>1.1387122572517712E-2</v>
      </c>
      <c r="AD135" s="522">
        <v>2.8423923339570889</v>
      </c>
      <c r="AE135" s="57">
        <v>41830</v>
      </c>
      <c r="AF135" s="498">
        <v>0.14631899999999998</v>
      </c>
      <c r="AG135" s="498">
        <v>7.4656862745098043E-2</v>
      </c>
      <c r="AH135">
        <v>23.586400000000001</v>
      </c>
      <c r="AJ135" s="522">
        <v>0</v>
      </c>
      <c r="AK135" s="522">
        <v>1.1387122572517712E-2</v>
      </c>
      <c r="AL135">
        <v>8.1976417742841159E-2</v>
      </c>
      <c r="AM135">
        <v>75.64</v>
      </c>
      <c r="AN135" s="522">
        <v>68.041237113401948</v>
      </c>
      <c r="AO135" s="452"/>
      <c r="AP135" s="145"/>
      <c r="AQ135" s="223"/>
      <c r="AR135" s="22"/>
      <c r="AW135" s="9"/>
      <c r="AY135" s="27"/>
      <c r="AZ135"/>
      <c r="BB135"/>
      <c r="BC135"/>
      <c r="BE135"/>
    </row>
    <row r="136" spans="1:57" ht="15.75">
      <c r="A136" s="263" t="s">
        <v>1749</v>
      </c>
      <c r="B136" t="s">
        <v>1750</v>
      </c>
      <c r="C136" t="s">
        <v>1751</v>
      </c>
      <c r="J136" s="587">
        <v>25.81</v>
      </c>
      <c r="K136">
        <v>23.98</v>
      </c>
      <c r="L136">
        <v>26.33</v>
      </c>
      <c r="M136">
        <v>7.1</v>
      </c>
      <c r="U136">
        <v>0</v>
      </c>
      <c r="AB136">
        <v>3.4468937875751483E-2</v>
      </c>
      <c r="AC136" s="522">
        <v>5.1096493328412276E-3</v>
      </c>
      <c r="AD136" s="522">
        <v>2.9838965452576693</v>
      </c>
      <c r="AE136" s="57">
        <v>41830</v>
      </c>
      <c r="AJ136" s="522">
        <v>0</v>
      </c>
      <c r="AK136" s="522">
        <v>5.1096493328412276E-3</v>
      </c>
      <c r="AL136">
        <v>5.2610114192495887E-2</v>
      </c>
      <c r="AN136" s="522">
        <v>78.082191780821915</v>
      </c>
      <c r="AO136" s="452"/>
      <c r="AP136" s="145"/>
      <c r="AQ136" s="223"/>
      <c r="AR136" s="22"/>
      <c r="AW136" s="9"/>
      <c r="AY136" s="27"/>
      <c r="AZ136"/>
      <c r="BB136"/>
      <c r="BC136"/>
      <c r="BE136"/>
    </row>
    <row r="137" spans="1:57" ht="15.75">
      <c r="A137" s="263" t="s">
        <v>1752</v>
      </c>
      <c r="B137" t="s">
        <v>1753</v>
      </c>
      <c r="C137" t="s">
        <v>1754</v>
      </c>
      <c r="J137" s="587">
        <v>8.77</v>
      </c>
      <c r="K137">
        <v>7.41</v>
      </c>
      <c r="L137">
        <v>8.83</v>
      </c>
      <c r="M137">
        <v>0</v>
      </c>
      <c r="U137">
        <v>0</v>
      </c>
      <c r="AB137">
        <v>0.14044213263979183</v>
      </c>
      <c r="AC137" s="522">
        <v>1.7666118354642261E-2</v>
      </c>
      <c r="AD137" s="522">
        <v>2.5000076538012501</v>
      </c>
      <c r="AE137" s="57">
        <v>41830</v>
      </c>
      <c r="AJ137" s="522">
        <v>0</v>
      </c>
      <c r="AK137" s="522">
        <v>1.7666118354642261E-2</v>
      </c>
      <c r="AL137">
        <v>0.12148337595907918</v>
      </c>
      <c r="AN137" s="522">
        <v>27.380952380952436</v>
      </c>
      <c r="AO137" s="452"/>
      <c r="AP137" s="145"/>
      <c r="AQ137" s="223"/>
      <c r="AR137" s="22"/>
      <c r="AW137" s="9"/>
      <c r="AY137" s="27"/>
      <c r="AZ137"/>
      <c r="BB137"/>
      <c r="BC137"/>
      <c r="BE137"/>
    </row>
    <row r="138" spans="1:57" ht="15.75">
      <c r="A138" s="263" t="s">
        <v>251</v>
      </c>
      <c r="B138" t="s">
        <v>252</v>
      </c>
      <c r="C138" t="s">
        <v>1343</v>
      </c>
      <c r="D138" s="554">
        <v>8200000000</v>
      </c>
      <c r="E138">
        <v>0.97</v>
      </c>
      <c r="F138">
        <v>4.79</v>
      </c>
      <c r="J138" s="587">
        <v>118.87</v>
      </c>
      <c r="K138">
        <v>110.67</v>
      </c>
      <c r="L138">
        <v>120.33</v>
      </c>
      <c r="M138">
        <v>1.8</v>
      </c>
      <c r="N138">
        <v>2.1800000000000002</v>
      </c>
      <c r="Q138">
        <v>17.38</v>
      </c>
      <c r="R138">
        <v>2.17</v>
      </c>
      <c r="S138">
        <v>2.82</v>
      </c>
      <c r="T138">
        <v>4.34</v>
      </c>
      <c r="U138">
        <v>0</v>
      </c>
      <c r="W138" s="522">
        <v>2.6</v>
      </c>
      <c r="X138">
        <v>119.5</v>
      </c>
      <c r="Y138" s="522">
        <v>14</v>
      </c>
      <c r="AB138">
        <v>3.446175267600738E-2</v>
      </c>
      <c r="AC138" s="522">
        <v>7.0251722846742934E-3</v>
      </c>
      <c r="AD138" s="522">
        <v>3.4889130609246553</v>
      </c>
      <c r="AE138" s="57">
        <v>41830</v>
      </c>
      <c r="AF138" s="498">
        <v>8.5581000000000004E-2</v>
      </c>
      <c r="AG138" s="498">
        <v>8.0092165898617507E-2</v>
      </c>
      <c r="AH138">
        <v>65.235299999999995</v>
      </c>
      <c r="AJ138" s="522">
        <v>0</v>
      </c>
      <c r="AK138" s="522">
        <v>7.0251722846742934E-3</v>
      </c>
      <c r="AL138">
        <v>3.2126421811235588E-2</v>
      </c>
      <c r="AM138">
        <v>118.54</v>
      </c>
      <c r="AN138" s="522">
        <v>79.761904761905143</v>
      </c>
      <c r="AO138" s="452"/>
      <c r="AP138" s="145"/>
      <c r="AQ138" s="223"/>
      <c r="AR138" s="22"/>
      <c r="AW138" s="9"/>
      <c r="AY138" s="27"/>
      <c r="AZ138"/>
      <c r="BB138"/>
      <c r="BC138"/>
      <c r="BE138"/>
    </row>
    <row r="139" spans="1:57" ht="15.75">
      <c r="A139" s="263" t="s">
        <v>736</v>
      </c>
      <c r="B139" t="s">
        <v>737</v>
      </c>
      <c r="C139" t="s">
        <v>1343</v>
      </c>
      <c r="D139" s="554">
        <v>3650000000</v>
      </c>
      <c r="E139">
        <v>1.28</v>
      </c>
      <c r="F139">
        <v>3.7</v>
      </c>
      <c r="J139" s="587">
        <v>93.27</v>
      </c>
      <c r="K139">
        <v>81.27</v>
      </c>
      <c r="L139">
        <v>99.56</v>
      </c>
      <c r="M139">
        <v>0</v>
      </c>
      <c r="N139">
        <v>0</v>
      </c>
      <c r="Q139">
        <v>17.87</v>
      </c>
      <c r="R139">
        <v>1.1000000000000001</v>
      </c>
      <c r="S139">
        <v>2.68</v>
      </c>
      <c r="T139">
        <v>3.58</v>
      </c>
      <c r="U139">
        <v>0</v>
      </c>
      <c r="W139" s="522">
        <v>2</v>
      </c>
      <c r="X139">
        <v>102.5</v>
      </c>
      <c r="Y139" s="522">
        <v>20</v>
      </c>
      <c r="AB139">
        <v>4.9864925709139939E-2</v>
      </c>
      <c r="AC139" s="522">
        <v>1.2363961090812612E-2</v>
      </c>
      <c r="AD139" s="522">
        <v>12.621069460857433</v>
      </c>
      <c r="AE139" s="57">
        <v>41826</v>
      </c>
      <c r="AF139" s="498">
        <v>0.10334400000000001</v>
      </c>
      <c r="AG139" s="498">
        <v>0.16245454545454546</v>
      </c>
      <c r="AH139">
        <v>91.914100000000005</v>
      </c>
      <c r="AJ139" s="522">
        <v>0</v>
      </c>
      <c r="AK139" s="522">
        <v>1.2363961090812612E-2</v>
      </c>
      <c r="AL139">
        <v>-3.2167687039535209E-2</v>
      </c>
      <c r="AM139">
        <v>94.81</v>
      </c>
      <c r="AN139" s="522">
        <v>37.585421412300811</v>
      </c>
      <c r="AO139" s="452"/>
      <c r="AP139" s="145"/>
      <c r="AQ139" s="223"/>
      <c r="AR139" s="22"/>
      <c r="AW139" s="9"/>
      <c r="AY139" s="27"/>
      <c r="AZ139"/>
      <c r="BB139"/>
      <c r="BC139"/>
      <c r="BE139"/>
    </row>
    <row r="140" spans="1:57" ht="15.75">
      <c r="A140" s="263" t="s">
        <v>1755</v>
      </c>
      <c r="B140" t="s">
        <v>1756</v>
      </c>
      <c r="C140" t="s">
        <v>1343</v>
      </c>
      <c r="D140" s="554">
        <v>2250000000</v>
      </c>
      <c r="E140">
        <v>1.39</v>
      </c>
      <c r="F140">
        <v>1.1499999999999999</v>
      </c>
      <c r="J140" s="587">
        <v>30.06</v>
      </c>
      <c r="K140">
        <v>30.06</v>
      </c>
      <c r="L140">
        <v>37.68</v>
      </c>
      <c r="M140">
        <v>0</v>
      </c>
      <c r="N140">
        <v>0</v>
      </c>
      <c r="Q140">
        <v>15.66</v>
      </c>
      <c r="R140">
        <v>1.43</v>
      </c>
      <c r="S140">
        <v>0.67</v>
      </c>
      <c r="T140">
        <v>1.97</v>
      </c>
      <c r="U140">
        <v>0</v>
      </c>
      <c r="W140" s="522">
        <v>2.4</v>
      </c>
      <c r="X140">
        <v>40.5</v>
      </c>
      <c r="Y140" s="522">
        <v>8</v>
      </c>
      <c r="AB140">
        <v>-0.1906300484652666</v>
      </c>
      <c r="AC140" s="522">
        <v>1.3165139330639763E-2</v>
      </c>
      <c r="AD140" s="522">
        <v>4.1412705808943659</v>
      </c>
      <c r="AE140" s="57">
        <v>41830</v>
      </c>
      <c r="AF140" s="498">
        <v>0.10964699999999999</v>
      </c>
      <c r="AG140" s="498">
        <v>0.10951048951048951</v>
      </c>
      <c r="AH140">
        <v>21.353999999999999</v>
      </c>
      <c r="AJ140" s="522">
        <v>0</v>
      </c>
      <c r="AK140" s="522">
        <v>1.3165139330639763E-2</v>
      </c>
      <c r="AL140">
        <v>-0.12310385064177368</v>
      </c>
      <c r="AM140">
        <v>33.86</v>
      </c>
      <c r="AN140" s="522">
        <v>95.789473684210435</v>
      </c>
      <c r="AO140" s="452"/>
      <c r="AP140" s="145"/>
      <c r="AQ140" s="223"/>
      <c r="AR140" s="22"/>
      <c r="AW140" s="9"/>
      <c r="AY140" s="27"/>
      <c r="AZ140"/>
      <c r="BB140"/>
      <c r="BC140"/>
      <c r="BE140"/>
    </row>
    <row r="141" spans="1:57" ht="15.75">
      <c r="A141" s="263" t="s">
        <v>1757</v>
      </c>
      <c r="B141" t="s">
        <v>1758</v>
      </c>
      <c r="C141" t="s">
        <v>1343</v>
      </c>
      <c r="D141" s="554">
        <v>8280000000</v>
      </c>
      <c r="E141">
        <v>1.75</v>
      </c>
      <c r="F141">
        <v>3.51</v>
      </c>
      <c r="J141" s="587">
        <v>56.8</v>
      </c>
      <c r="K141">
        <v>51.34</v>
      </c>
      <c r="L141">
        <v>58.22</v>
      </c>
      <c r="M141">
        <v>0.8</v>
      </c>
      <c r="N141">
        <v>0.48</v>
      </c>
      <c r="Q141">
        <v>13.75</v>
      </c>
      <c r="R141">
        <v>0.91</v>
      </c>
      <c r="S141">
        <v>4.3600000000000003</v>
      </c>
      <c r="T141">
        <v>3.32</v>
      </c>
      <c r="U141">
        <v>0</v>
      </c>
      <c r="W141" s="522">
        <v>2.2999999999999998</v>
      </c>
      <c r="X141">
        <v>61</v>
      </c>
      <c r="Y141" s="522">
        <v>18</v>
      </c>
      <c r="AB141">
        <v>9.2727972297037317E-2</v>
      </c>
      <c r="AC141" s="522">
        <v>9.171957356635568E-3</v>
      </c>
      <c r="AD141" s="522">
        <v>3.7560627067846633</v>
      </c>
      <c r="AE141" s="57">
        <v>41830</v>
      </c>
      <c r="AF141" s="498">
        <v>0.130275</v>
      </c>
      <c r="AG141" s="498">
        <v>0.15109890109890109</v>
      </c>
      <c r="AH141">
        <v>51.360799999999998</v>
      </c>
      <c r="AJ141" s="522">
        <v>0</v>
      </c>
      <c r="AK141" s="522">
        <v>9.171957356635568E-3</v>
      </c>
      <c r="AL141">
        <v>3.4796866460193053E-2</v>
      </c>
      <c r="AM141">
        <v>56.61</v>
      </c>
      <c r="AN141" s="522">
        <v>61.842105263157997</v>
      </c>
      <c r="AO141" s="452"/>
      <c r="AP141" s="145"/>
      <c r="AQ141" s="223"/>
      <c r="AR141" s="22"/>
      <c r="AW141" s="9"/>
      <c r="AY141" s="27"/>
      <c r="AZ141" s="84"/>
      <c r="BB141"/>
      <c r="BC141"/>
      <c r="BE141"/>
    </row>
    <row r="142" spans="1:57" ht="15.75">
      <c r="A142" s="263" t="s">
        <v>1759</v>
      </c>
      <c r="B142" t="s">
        <v>1760</v>
      </c>
      <c r="C142" t="s">
        <v>1343</v>
      </c>
      <c r="D142" s="554">
        <v>1670000000</v>
      </c>
      <c r="E142">
        <v>0</v>
      </c>
      <c r="F142">
        <v>0.51</v>
      </c>
      <c r="J142" s="587">
        <v>250.5</v>
      </c>
      <c r="K142">
        <v>236</v>
      </c>
      <c r="L142">
        <v>264.7</v>
      </c>
      <c r="M142">
        <v>0</v>
      </c>
      <c r="N142">
        <v>0</v>
      </c>
      <c r="Q142">
        <v>0.1</v>
      </c>
      <c r="R142">
        <v>-2.58</v>
      </c>
      <c r="S142">
        <v>75.05</v>
      </c>
      <c r="T142">
        <v>93.62</v>
      </c>
      <c r="U142">
        <v>0</v>
      </c>
      <c r="W142" s="522">
        <v>1.9</v>
      </c>
      <c r="X142">
        <v>280</v>
      </c>
      <c r="Y142" s="522">
        <v>9</v>
      </c>
      <c r="AB142">
        <v>-4.6440807004187241E-2</v>
      </c>
      <c r="AC142" s="522">
        <v>9.9411948081933495E-3</v>
      </c>
      <c r="AD142" s="522">
        <v>4.0433999379135068</v>
      </c>
      <c r="AE142" s="57">
        <v>41830</v>
      </c>
      <c r="AF142" s="498">
        <v>0.03</v>
      </c>
      <c r="AG142" s="498">
        <v>-3.875968992248062E-4</v>
      </c>
      <c r="AH142">
        <v>-70.775800000000004</v>
      </c>
      <c r="AJ142" s="522">
        <v>0</v>
      </c>
      <c r="AK142" s="522">
        <v>9.9411948081933495E-3</v>
      </c>
      <c r="AL142">
        <v>2.2448979591836733E-2</v>
      </c>
      <c r="AM142">
        <v>251.1</v>
      </c>
      <c r="AN142" s="522">
        <v>80.25477707006371</v>
      </c>
      <c r="AO142" s="452"/>
      <c r="AP142" s="145"/>
      <c r="AQ142" s="223"/>
      <c r="AR142" s="22"/>
      <c r="AW142" s="9"/>
      <c r="AY142" s="27"/>
      <c r="AZ142" s="84"/>
      <c r="BB142"/>
      <c r="BC142"/>
      <c r="BE142"/>
    </row>
    <row r="143" spans="1:57" ht="15.75">
      <c r="A143" s="263" t="s">
        <v>253</v>
      </c>
      <c r="B143" t="s">
        <v>254</v>
      </c>
      <c r="C143" t="s">
        <v>1343</v>
      </c>
      <c r="D143" s="554">
        <v>2990000000</v>
      </c>
      <c r="E143">
        <v>0.46</v>
      </c>
      <c r="F143">
        <v>3.06</v>
      </c>
      <c r="J143" s="587">
        <v>93.79</v>
      </c>
      <c r="K143">
        <v>86.45</v>
      </c>
      <c r="L143">
        <v>96.65</v>
      </c>
      <c r="M143">
        <v>1.6</v>
      </c>
      <c r="N143">
        <v>1.4</v>
      </c>
      <c r="Q143">
        <v>25.35</v>
      </c>
      <c r="R143">
        <v>2.95</v>
      </c>
      <c r="S143">
        <v>6.72</v>
      </c>
      <c r="T143">
        <v>9.8800000000000008</v>
      </c>
      <c r="U143">
        <v>0</v>
      </c>
      <c r="W143" s="522">
        <v>2.4</v>
      </c>
      <c r="X143">
        <v>97</v>
      </c>
      <c r="Y143" s="522">
        <v>13</v>
      </c>
      <c r="AB143">
        <v>6.5190232822260191E-2</v>
      </c>
      <c r="AC143" s="522">
        <v>7.4927872735970954E-3</v>
      </c>
      <c r="AD143" s="522">
        <v>2.8276567504369385</v>
      </c>
      <c r="AE143" s="57">
        <v>41830</v>
      </c>
      <c r="AF143" s="498">
        <v>5.6358000000000005E-2</v>
      </c>
      <c r="AG143" s="498">
        <v>8.59322033898305E-2</v>
      </c>
      <c r="AH143">
        <v>96.182299999999998</v>
      </c>
      <c r="AJ143" s="522">
        <v>0</v>
      </c>
      <c r="AK143" s="522">
        <v>7.4927872735970954E-3</v>
      </c>
      <c r="AL143">
        <v>2.9189070558542866E-2</v>
      </c>
      <c r="AM143">
        <v>93.93</v>
      </c>
      <c r="AN143" s="522">
        <v>62.448979591836853</v>
      </c>
      <c r="AO143" s="452"/>
      <c r="AP143" s="145"/>
      <c r="AQ143" s="223"/>
      <c r="AR143" s="22"/>
      <c r="AW143" s="9"/>
      <c r="AY143" s="27"/>
      <c r="AZ143" s="84"/>
      <c r="BB143"/>
      <c r="BC143"/>
      <c r="BE143"/>
    </row>
    <row r="144" spans="1:57" ht="15.75">
      <c r="A144" s="263" t="s">
        <v>1761</v>
      </c>
      <c r="B144" t="s">
        <v>1762</v>
      </c>
      <c r="C144" t="s">
        <v>1343</v>
      </c>
      <c r="D144" s="554">
        <v>60020000000</v>
      </c>
      <c r="E144">
        <v>1.03</v>
      </c>
      <c r="F144">
        <v>0.22</v>
      </c>
      <c r="J144" s="587">
        <v>74.44</v>
      </c>
      <c r="K144">
        <v>74.44</v>
      </c>
      <c r="L144">
        <v>81.069999999999993</v>
      </c>
      <c r="M144">
        <v>1.8</v>
      </c>
      <c r="N144">
        <v>1.36</v>
      </c>
      <c r="Q144">
        <v>10.31</v>
      </c>
      <c r="R144">
        <v>1.61</v>
      </c>
      <c r="S144">
        <v>0.18</v>
      </c>
      <c r="T144">
        <v>1.21</v>
      </c>
      <c r="U144">
        <v>0</v>
      </c>
      <c r="W144" s="522">
        <v>2.5</v>
      </c>
      <c r="X144">
        <v>86.5</v>
      </c>
      <c r="Y144" s="522">
        <v>12</v>
      </c>
      <c r="AB144">
        <v>-4.2449189606380208E-2</v>
      </c>
      <c r="AC144" s="522">
        <v>8.7177902400050484E-3</v>
      </c>
      <c r="AD144" s="522">
        <v>9.0298166929036991</v>
      </c>
      <c r="AE144" s="57">
        <v>41830</v>
      </c>
      <c r="AF144" s="498">
        <v>8.9019000000000001E-2</v>
      </c>
      <c r="AG144" s="498">
        <v>6.4037267080745336E-2</v>
      </c>
      <c r="AH144">
        <v>-24.157399999999999</v>
      </c>
      <c r="AI144" t="s">
        <v>1353</v>
      </c>
      <c r="AJ144" s="522">
        <v>0</v>
      </c>
      <c r="AK144" s="522">
        <v>8.7177902400050484E-3</v>
      </c>
      <c r="AL144">
        <v>-1.7034200448963505E-2</v>
      </c>
      <c r="AM144">
        <v>75.89</v>
      </c>
      <c r="AN144" s="522">
        <v>77.215189873417728</v>
      </c>
      <c r="AO144" s="452"/>
      <c r="AP144" s="145"/>
      <c r="AQ144" s="223"/>
      <c r="AR144" s="22"/>
      <c r="AW144" s="9"/>
      <c r="AY144" s="27"/>
      <c r="AZ144" s="84"/>
      <c r="BB144"/>
      <c r="BC144"/>
      <c r="BE144"/>
    </row>
    <row r="145" spans="1:57" ht="15.75">
      <c r="A145" s="263" t="s">
        <v>1763</v>
      </c>
      <c r="B145" t="s">
        <v>1764</v>
      </c>
      <c r="C145" t="s">
        <v>1343</v>
      </c>
      <c r="D145" s="554">
        <v>6310000000</v>
      </c>
      <c r="E145">
        <v>1.84</v>
      </c>
      <c r="F145">
        <v>-5.84</v>
      </c>
      <c r="J145" s="587">
        <v>24.23</v>
      </c>
      <c r="K145">
        <v>22.8</v>
      </c>
      <c r="L145">
        <v>26.18</v>
      </c>
      <c r="M145">
        <v>2.8</v>
      </c>
      <c r="N145">
        <v>0.72</v>
      </c>
      <c r="Q145">
        <v>11.48</v>
      </c>
      <c r="R145">
        <v>1.86</v>
      </c>
      <c r="S145">
        <v>0.19</v>
      </c>
      <c r="T145">
        <v>1.34</v>
      </c>
      <c r="U145">
        <v>0</v>
      </c>
      <c r="W145" s="522">
        <v>1.8</v>
      </c>
      <c r="X145">
        <v>30</v>
      </c>
      <c r="Y145" s="522">
        <v>5</v>
      </c>
      <c r="AB145">
        <v>-4.3426766679826215E-2</v>
      </c>
      <c r="AC145" s="522">
        <v>1.2483360402584692E-2</v>
      </c>
      <c r="AD145" s="522">
        <v>12.686173625380938</v>
      </c>
      <c r="AE145" s="57">
        <v>41830</v>
      </c>
      <c r="AF145" s="498">
        <v>0.135432</v>
      </c>
      <c r="AG145" s="498">
        <v>6.1720430107526883E-2</v>
      </c>
      <c r="AH145">
        <v>-75.492900000000006</v>
      </c>
      <c r="AJ145" s="522">
        <v>0</v>
      </c>
      <c r="AK145" s="522">
        <v>1.2483360402584692E-2</v>
      </c>
      <c r="AL145">
        <v>-1.9822006472491847E-2</v>
      </c>
      <c r="AM145">
        <v>25.43</v>
      </c>
      <c r="AN145" s="522">
        <v>84.051724137930989</v>
      </c>
      <c r="AO145" s="452"/>
      <c r="AP145" s="145"/>
      <c r="AQ145" s="223"/>
      <c r="AR145" s="22"/>
      <c r="AW145" s="9"/>
      <c r="AY145" s="27"/>
      <c r="AZ145" s="84"/>
      <c r="BB145"/>
      <c r="BC145"/>
      <c r="BE145"/>
    </row>
    <row r="146" spans="1:57" ht="15.75">
      <c r="A146" s="263" t="s">
        <v>1765</v>
      </c>
      <c r="B146" t="s">
        <v>1766</v>
      </c>
      <c r="C146" t="s">
        <v>1343</v>
      </c>
      <c r="D146" s="554">
        <v>771010000</v>
      </c>
      <c r="E146">
        <v>1.1000000000000001</v>
      </c>
      <c r="F146">
        <v>95.59</v>
      </c>
      <c r="J146" s="587">
        <v>414.5</v>
      </c>
      <c r="K146">
        <v>407.14</v>
      </c>
      <c r="L146">
        <v>463.99</v>
      </c>
      <c r="M146">
        <v>0</v>
      </c>
      <c r="N146">
        <v>0</v>
      </c>
      <c r="Q146">
        <v>33.29</v>
      </c>
      <c r="R146">
        <v>4.4000000000000004</v>
      </c>
      <c r="S146">
        <v>0.94</v>
      </c>
      <c r="T146">
        <v>1.33</v>
      </c>
      <c r="U146">
        <v>0</v>
      </c>
      <c r="W146" s="522">
        <v>2</v>
      </c>
      <c r="X146">
        <v>550</v>
      </c>
      <c r="Y146" s="522">
        <v>1</v>
      </c>
      <c r="AB146">
        <v>-8.9010989010989014E-2</v>
      </c>
      <c r="AC146" s="522">
        <v>1.1981117293653847E-2</v>
      </c>
      <c r="AD146" s="522">
        <v>4.076713644092437</v>
      </c>
      <c r="AE146" s="57">
        <v>41830</v>
      </c>
      <c r="AF146" s="498">
        <v>9.3030000000000002E-2</v>
      </c>
      <c r="AG146" s="498">
        <v>7.5659090909090898E-2</v>
      </c>
      <c r="AH146">
        <v>2010.1106</v>
      </c>
      <c r="AJ146" s="522">
        <v>0</v>
      </c>
      <c r="AK146" s="522">
        <v>1.1981117293653847E-2</v>
      </c>
      <c r="AL146">
        <v>5.0434023568206778E-3</v>
      </c>
      <c r="AM146">
        <v>425.11</v>
      </c>
      <c r="AN146" s="522">
        <v>67.495395948434663</v>
      </c>
      <c r="AO146" s="452"/>
      <c r="AP146" s="145"/>
      <c r="AQ146" s="223"/>
      <c r="AR146" s="22"/>
      <c r="AW146" s="9"/>
      <c r="AY146" s="27"/>
      <c r="AZ146" s="84"/>
      <c r="BB146"/>
      <c r="BC146"/>
      <c r="BE146"/>
    </row>
    <row r="147" spans="1:57" ht="15.75">
      <c r="A147" s="263" t="s">
        <v>1767</v>
      </c>
      <c r="C147" t="s">
        <v>1343</v>
      </c>
      <c r="D147" s="554">
        <v>22860000000</v>
      </c>
      <c r="E147">
        <v>1.7</v>
      </c>
      <c r="F147">
        <v>2.61</v>
      </c>
      <c r="J147" s="587">
        <v>73.400000000000006</v>
      </c>
      <c r="K147">
        <v>63.23</v>
      </c>
      <c r="L147">
        <v>75.349999999999994</v>
      </c>
      <c r="M147">
        <v>0.9</v>
      </c>
      <c r="N147">
        <v>0.68</v>
      </c>
      <c r="Q147">
        <v>13.59</v>
      </c>
      <c r="R147">
        <v>0.77</v>
      </c>
      <c r="S147">
        <v>1.41</v>
      </c>
      <c r="T147">
        <v>1.82</v>
      </c>
      <c r="U147">
        <v>0</v>
      </c>
      <c r="W147" s="522">
        <v>2.1</v>
      </c>
      <c r="X147">
        <v>80</v>
      </c>
      <c r="Y147" s="522">
        <v>24</v>
      </c>
      <c r="AB147">
        <v>0.15937450639709372</v>
      </c>
      <c r="AC147" s="522">
        <v>9.7309310109346524E-3</v>
      </c>
      <c r="AD147" s="522">
        <v>3.2329207121712868</v>
      </c>
      <c r="AE147" s="57">
        <v>41830</v>
      </c>
      <c r="AF147" s="498">
        <v>0.12741000000000002</v>
      </c>
      <c r="AG147" s="498">
        <v>0.17649350649350648</v>
      </c>
      <c r="AH147">
        <v>37.023800000000001</v>
      </c>
      <c r="AJ147" s="522">
        <v>0</v>
      </c>
      <c r="AK147" s="522">
        <v>9.7309310109346524E-3</v>
      </c>
      <c r="AL147">
        <v>4.8721245892270483E-2</v>
      </c>
      <c r="AM147">
        <v>72.14</v>
      </c>
      <c r="AN147" s="522">
        <v>84.946236559140033</v>
      </c>
      <c r="AO147" s="452"/>
      <c r="AP147" s="145"/>
      <c r="AQ147" s="223"/>
      <c r="AR147" s="22"/>
      <c r="AW147" s="9"/>
      <c r="AY147" s="27"/>
      <c r="AZ147" s="84"/>
      <c r="BB147"/>
      <c r="BC147"/>
      <c r="BE147"/>
    </row>
    <row r="148" spans="1:57" ht="15.75">
      <c r="A148" s="263" t="s">
        <v>1768</v>
      </c>
      <c r="B148" t="s">
        <v>1769</v>
      </c>
      <c r="C148" t="s">
        <v>1343</v>
      </c>
      <c r="D148" s="554">
        <v>67840000000</v>
      </c>
      <c r="E148">
        <v>1.51</v>
      </c>
      <c r="F148">
        <v>5.58</v>
      </c>
      <c r="J148" s="587">
        <v>69.760000000000005</v>
      </c>
      <c r="K148">
        <v>66.38</v>
      </c>
      <c r="L148">
        <v>72.400000000000006</v>
      </c>
      <c r="M148">
        <v>3.5</v>
      </c>
      <c r="N148">
        <v>2.36</v>
      </c>
      <c r="Q148">
        <v>12.05</v>
      </c>
      <c r="R148">
        <v>1.89</v>
      </c>
      <c r="S148">
        <v>2.76</v>
      </c>
      <c r="T148">
        <v>2.4500000000000002</v>
      </c>
      <c r="U148">
        <v>0</v>
      </c>
      <c r="W148" s="522">
        <v>2</v>
      </c>
      <c r="X148">
        <v>65.930000000000007</v>
      </c>
      <c r="Y148" s="522">
        <v>5</v>
      </c>
      <c r="AB148">
        <v>-4.5662100456620031E-3</v>
      </c>
      <c r="AC148" s="522">
        <v>9.6293112484631023E-3</v>
      </c>
      <c r="AD148" s="522">
        <v>2.7433151081698273</v>
      </c>
      <c r="AE148" s="57">
        <v>41830</v>
      </c>
      <c r="AF148" s="498">
        <v>0.116523</v>
      </c>
      <c r="AG148" s="498">
        <v>6.3756613756613761E-2</v>
      </c>
      <c r="AH148">
        <v>44.872999999999998</v>
      </c>
      <c r="AJ148" s="522">
        <v>0</v>
      </c>
      <c r="AK148" s="522">
        <v>9.6293112484631023E-3</v>
      </c>
      <c r="AL148">
        <v>-2.7162258756254143E-3</v>
      </c>
      <c r="AM148">
        <v>68.61</v>
      </c>
      <c r="AN148" s="522">
        <v>58.431372549019471</v>
      </c>
      <c r="AO148" s="452"/>
      <c r="AP148" s="145"/>
      <c r="AQ148" s="223"/>
      <c r="AR148" s="22"/>
      <c r="AW148" s="9"/>
      <c r="AY148" s="27"/>
      <c r="AZ148" s="84"/>
      <c r="BB148"/>
      <c r="BC148"/>
      <c r="BE148"/>
    </row>
    <row r="149" spans="1:57" ht="15.75">
      <c r="A149" s="263" t="s">
        <v>1770</v>
      </c>
      <c r="B149" t="s">
        <v>1771</v>
      </c>
      <c r="C149" t="s">
        <v>1772</v>
      </c>
      <c r="J149" s="587">
        <v>91.77</v>
      </c>
      <c r="K149">
        <v>65.87</v>
      </c>
      <c r="L149">
        <v>99.33</v>
      </c>
      <c r="U149">
        <v>0</v>
      </c>
      <c r="AB149">
        <v>0.24976167778836972</v>
      </c>
      <c r="AC149" s="522">
        <v>2.5718429010691071E-2</v>
      </c>
      <c r="AD149" s="522">
        <v>4.7856961221071366</v>
      </c>
      <c r="AE149" s="57">
        <v>41830</v>
      </c>
      <c r="AJ149" s="522">
        <v>0</v>
      </c>
      <c r="AK149" s="522">
        <v>2.5718429010691071E-2</v>
      </c>
      <c r="AL149">
        <v>0.18443469282395444</v>
      </c>
      <c r="AN149" s="522">
        <v>77.489878542510183</v>
      </c>
      <c r="AO149" s="452"/>
      <c r="AP149" s="145"/>
      <c r="AQ149" s="223"/>
      <c r="AR149" s="22"/>
      <c r="AW149" s="9"/>
      <c r="AY149" s="27"/>
      <c r="AZ149" s="84"/>
      <c r="BB149"/>
      <c r="BC149"/>
      <c r="BE149"/>
    </row>
    <row r="150" spans="1:57" ht="15.75">
      <c r="A150" s="263" t="s">
        <v>1773</v>
      </c>
      <c r="B150" t="s">
        <v>1774</v>
      </c>
      <c r="C150" t="s">
        <v>1343</v>
      </c>
      <c r="D150" s="554">
        <v>908740000</v>
      </c>
      <c r="E150">
        <v>2.34</v>
      </c>
      <c r="F150">
        <v>2.11</v>
      </c>
      <c r="J150" s="587">
        <v>40.409999999999997</v>
      </c>
      <c r="K150">
        <v>37.81</v>
      </c>
      <c r="L150">
        <v>44.68</v>
      </c>
      <c r="M150">
        <v>1</v>
      </c>
      <c r="N150">
        <v>0.4</v>
      </c>
      <c r="Q150">
        <v>14.43</v>
      </c>
      <c r="R150">
        <v>0.88</v>
      </c>
      <c r="S150">
        <v>3.08</v>
      </c>
      <c r="T150">
        <v>3.51</v>
      </c>
      <c r="U150">
        <v>0</v>
      </c>
      <c r="W150" s="522">
        <v>2.1</v>
      </c>
      <c r="X150">
        <v>52</v>
      </c>
      <c r="Y150" s="522">
        <v>7</v>
      </c>
      <c r="AB150">
        <v>-2.1075581395348948E-2</v>
      </c>
      <c r="AC150" s="522">
        <v>1.6584638253632274E-2</v>
      </c>
      <c r="AD150" s="522">
        <v>3.1954086140376816</v>
      </c>
      <c r="AE150" s="57">
        <v>41830</v>
      </c>
      <c r="AF150" s="498">
        <v>0.16408200000000001</v>
      </c>
      <c r="AG150" s="498">
        <v>0.16397727272727272</v>
      </c>
      <c r="AH150">
        <v>21.840800000000002</v>
      </c>
      <c r="AJ150" s="522">
        <v>0</v>
      </c>
      <c r="AK150" s="522">
        <v>1.6584638253632274E-2</v>
      </c>
      <c r="AL150">
        <v>2.6416052832105644E-2</v>
      </c>
      <c r="AM150">
        <v>40.270000000000003</v>
      </c>
      <c r="AN150" s="522">
        <v>100</v>
      </c>
      <c r="AO150" s="452"/>
      <c r="AP150" s="145"/>
      <c r="AQ150" s="223"/>
      <c r="AR150" s="22"/>
      <c r="AW150" s="9"/>
      <c r="AY150" s="27"/>
      <c r="AZ150" s="84"/>
      <c r="BB150"/>
      <c r="BC150"/>
      <c r="BE150"/>
    </row>
    <row r="151" spans="1:57" ht="15.75">
      <c r="A151" s="263" t="s">
        <v>1775</v>
      </c>
      <c r="B151" t="s">
        <v>1776</v>
      </c>
      <c r="C151" t="s">
        <v>158</v>
      </c>
      <c r="D151" s="554">
        <v>5720000000</v>
      </c>
      <c r="E151">
        <v>2.39</v>
      </c>
      <c r="F151">
        <v>4.99</v>
      </c>
      <c r="J151" s="587">
        <v>159.91</v>
      </c>
      <c r="K151">
        <v>143.51</v>
      </c>
      <c r="L151">
        <v>184.64</v>
      </c>
      <c r="M151">
        <v>0</v>
      </c>
      <c r="N151">
        <v>0</v>
      </c>
      <c r="Q151">
        <v>3.97</v>
      </c>
      <c r="R151">
        <v>1.19</v>
      </c>
      <c r="S151">
        <v>11.34</v>
      </c>
      <c r="T151">
        <v>9.99</v>
      </c>
      <c r="U151">
        <v>0</v>
      </c>
      <c r="Z151">
        <v>1</v>
      </c>
      <c r="AB151">
        <v>0.27740227161870257</v>
      </c>
      <c r="AC151" s="522">
        <v>1.7452782708483935E-2</v>
      </c>
      <c r="AD151" s="522">
        <v>2.8578580348906866</v>
      </c>
      <c r="AE151" s="57">
        <v>41763</v>
      </c>
      <c r="AF151" s="498">
        <v>0.16637399999999999</v>
      </c>
      <c r="AG151" s="498">
        <v>2.9191176470588231E-2</v>
      </c>
      <c r="AH151">
        <v>40.366700000000002</v>
      </c>
      <c r="AJ151" s="522">
        <v>0</v>
      </c>
      <c r="AK151" s="522">
        <v>1.7452782708483935E-2</v>
      </c>
      <c r="AL151">
        <v>9.3598997792757835E-2</v>
      </c>
      <c r="AM151">
        <v>156.21</v>
      </c>
      <c r="AN151" s="522">
        <v>73.055555555555685</v>
      </c>
      <c r="AO151" s="452"/>
      <c r="AP151" s="145"/>
      <c r="AQ151" s="223"/>
      <c r="AR151" s="22"/>
      <c r="AW151" s="9"/>
      <c r="AY151" s="27"/>
      <c r="AZ151" s="84"/>
      <c r="BB151"/>
      <c r="BC151"/>
      <c r="BE151"/>
    </row>
    <row r="152" spans="1:57" ht="15.75">
      <c r="A152" s="263" t="s">
        <v>97</v>
      </c>
      <c r="B152" t="s">
        <v>98</v>
      </c>
      <c r="C152" t="s">
        <v>1343</v>
      </c>
      <c r="D152" s="554">
        <v>5320000000</v>
      </c>
      <c r="E152">
        <v>0.85</v>
      </c>
      <c r="F152">
        <v>1.67</v>
      </c>
      <c r="J152" s="587">
        <v>45.22</v>
      </c>
      <c r="K152">
        <v>36.549999999999997</v>
      </c>
      <c r="L152">
        <v>46</v>
      </c>
      <c r="M152">
        <v>0</v>
      </c>
      <c r="N152">
        <v>0</v>
      </c>
      <c r="Q152">
        <v>15.23</v>
      </c>
      <c r="R152">
        <v>1.41</v>
      </c>
      <c r="S152">
        <v>0.47</v>
      </c>
      <c r="T152">
        <v>3.02</v>
      </c>
      <c r="U152">
        <v>0</v>
      </c>
      <c r="W152" s="522">
        <v>2</v>
      </c>
      <c r="X152">
        <v>49</v>
      </c>
      <c r="Y152" s="522">
        <v>12</v>
      </c>
      <c r="AB152">
        <v>0.23720930232558143</v>
      </c>
      <c r="AC152" s="522">
        <v>1.1166909127468197E-2</v>
      </c>
      <c r="AD152" s="522">
        <v>25.877830043278863</v>
      </c>
      <c r="AE152" s="57">
        <v>41830</v>
      </c>
      <c r="AF152" s="498">
        <v>7.8704999999999997E-2</v>
      </c>
      <c r="AG152" s="498">
        <v>0.10801418439716312</v>
      </c>
      <c r="AH152">
        <v>53.530999999999999</v>
      </c>
      <c r="AJ152" s="522">
        <v>0</v>
      </c>
      <c r="AK152" s="522">
        <v>1.1166909127468197E-2</v>
      </c>
      <c r="AL152">
        <v>0.19534760771874177</v>
      </c>
      <c r="AM152">
        <v>37.47</v>
      </c>
      <c r="AN152" s="522">
        <v>57.758620689655139</v>
      </c>
      <c r="AO152" s="452"/>
      <c r="AP152" s="145"/>
      <c r="AQ152" s="223"/>
      <c r="AR152" s="22"/>
      <c r="AW152" s="9"/>
      <c r="AY152" s="27"/>
      <c r="AZ152" s="84"/>
      <c r="BB152"/>
      <c r="BC152"/>
      <c r="BE152"/>
    </row>
    <row r="153" spans="1:57" ht="15.75">
      <c r="A153" s="263" t="s">
        <v>1777</v>
      </c>
      <c r="B153" t="s">
        <v>1778</v>
      </c>
      <c r="C153" t="s">
        <v>1343</v>
      </c>
      <c r="D153" s="554">
        <v>7650000000</v>
      </c>
      <c r="E153">
        <v>1.23</v>
      </c>
      <c r="F153">
        <v>8.0399999999999991</v>
      </c>
      <c r="J153" s="587">
        <v>319.12</v>
      </c>
      <c r="K153">
        <v>274</v>
      </c>
      <c r="L153">
        <v>331.15</v>
      </c>
      <c r="M153">
        <v>0</v>
      </c>
      <c r="N153">
        <v>0</v>
      </c>
      <c r="Q153">
        <v>22.07</v>
      </c>
      <c r="R153">
        <v>1.46</v>
      </c>
      <c r="S153">
        <v>9.93</v>
      </c>
      <c r="T153">
        <v>8.31</v>
      </c>
      <c r="U153">
        <v>0</v>
      </c>
      <c r="W153" s="522">
        <v>2.1</v>
      </c>
      <c r="X153">
        <v>360.5</v>
      </c>
      <c r="Y153" s="522">
        <v>22</v>
      </c>
      <c r="AB153">
        <v>8.4741153676195682E-2</v>
      </c>
      <c r="AC153" s="522">
        <v>1.6494479252173164E-2</v>
      </c>
      <c r="AD153" s="522">
        <v>3.2284628210044244</v>
      </c>
      <c r="AE153" s="57">
        <v>41830</v>
      </c>
      <c r="AF153" s="498">
        <v>0.100479</v>
      </c>
      <c r="AG153" s="498">
        <v>0.15116438356164383</v>
      </c>
      <c r="AH153">
        <v>200.25399999999999</v>
      </c>
      <c r="AJ153" s="522">
        <v>0</v>
      </c>
      <c r="AK153" s="522">
        <v>1.6494479252173164E-2</v>
      </c>
      <c r="AL153">
        <v>6.4762603850388803E-2</v>
      </c>
      <c r="AM153">
        <v>315.63</v>
      </c>
      <c r="AN153" s="522">
        <v>84.375000000000043</v>
      </c>
      <c r="AO153" s="452"/>
      <c r="AP153" s="145"/>
      <c r="AQ153" s="223"/>
      <c r="AR153" s="22"/>
      <c r="AW153" s="9"/>
      <c r="AY153" s="27"/>
      <c r="AZ153" s="84"/>
      <c r="BB153"/>
      <c r="BC153"/>
      <c r="BE153"/>
    </row>
    <row r="154" spans="1:57" ht="15.75">
      <c r="A154" s="263" t="s">
        <v>1779</v>
      </c>
      <c r="B154" t="s">
        <v>1780</v>
      </c>
      <c r="C154" t="s">
        <v>1343</v>
      </c>
      <c r="D154" s="554">
        <v>2140000000</v>
      </c>
      <c r="E154">
        <v>1.08</v>
      </c>
      <c r="F154">
        <v>2.2200000000000002</v>
      </c>
      <c r="J154" s="587">
        <v>117.5</v>
      </c>
      <c r="K154">
        <v>117.5</v>
      </c>
      <c r="L154">
        <v>126.16</v>
      </c>
      <c r="M154">
        <v>0</v>
      </c>
      <c r="N154">
        <v>0</v>
      </c>
      <c r="Q154">
        <v>24.89</v>
      </c>
      <c r="R154">
        <v>3.06</v>
      </c>
      <c r="S154">
        <v>1.59</v>
      </c>
      <c r="T154">
        <v>1.52</v>
      </c>
      <c r="U154">
        <v>0</v>
      </c>
      <c r="W154" s="522">
        <v>2</v>
      </c>
      <c r="X154">
        <v>139</v>
      </c>
      <c r="Y154" s="522">
        <v>2</v>
      </c>
      <c r="AB154">
        <v>-5.5618067834753267E-2</v>
      </c>
      <c r="AC154" s="522">
        <v>5.6067781637770698E-3</v>
      </c>
      <c r="AD154" s="522">
        <v>5.3858762614058691</v>
      </c>
      <c r="AE154" s="57">
        <v>41830</v>
      </c>
      <c r="AF154" s="498">
        <v>9.1883999999999993E-2</v>
      </c>
      <c r="AG154" s="498">
        <v>8.1339869281045751E-2</v>
      </c>
      <c r="AH154">
        <v>48.731400000000001</v>
      </c>
      <c r="AJ154" s="522">
        <v>0</v>
      </c>
      <c r="AK154" s="522">
        <v>5.6067781637770698E-3</v>
      </c>
      <c r="AL154">
        <v>-2.7800761211318876E-2</v>
      </c>
      <c r="AM154">
        <v>125.97</v>
      </c>
      <c r="AN154" s="522">
        <v>94.160583941606404</v>
      </c>
      <c r="AO154" s="452"/>
      <c r="AP154" s="145"/>
      <c r="AQ154" s="223"/>
      <c r="AR154" s="22"/>
      <c r="AW154" s="9"/>
      <c r="AY154" s="27"/>
      <c r="AZ154" s="84"/>
      <c r="BB154"/>
      <c r="BC154"/>
      <c r="BE154"/>
    </row>
    <row r="155" spans="1:57" ht="15.75">
      <c r="A155" s="263" t="s">
        <v>1248</v>
      </c>
      <c r="B155" t="s">
        <v>1781</v>
      </c>
      <c r="C155" t="s">
        <v>1782</v>
      </c>
      <c r="D155" s="554">
        <v>52960000</v>
      </c>
      <c r="E155">
        <v>2.71</v>
      </c>
      <c r="F155">
        <v>-0.41</v>
      </c>
      <c r="J155" s="587">
        <v>1.98</v>
      </c>
      <c r="K155">
        <v>1.76</v>
      </c>
      <c r="L155">
        <v>2.37</v>
      </c>
      <c r="M155">
        <v>0</v>
      </c>
      <c r="N155">
        <v>0</v>
      </c>
      <c r="Q155">
        <v>0</v>
      </c>
      <c r="R155">
        <v>-0.4</v>
      </c>
      <c r="S155">
        <v>1.41</v>
      </c>
      <c r="T155">
        <v>8.33</v>
      </c>
      <c r="U155">
        <v>0</v>
      </c>
      <c r="W155" s="522">
        <v>2</v>
      </c>
      <c r="X155">
        <v>3</v>
      </c>
      <c r="Y155" s="522">
        <v>3</v>
      </c>
      <c r="Z155">
        <v>1</v>
      </c>
      <c r="AB155">
        <v>-5.714285714285719E-2</v>
      </c>
      <c r="AC155" s="522">
        <v>3.4596917309955143E-2</v>
      </c>
      <c r="AD155" s="522">
        <v>7.4826266960085475</v>
      </c>
      <c r="AE155" s="57">
        <v>41830</v>
      </c>
      <c r="AF155" s="498">
        <v>0.185283</v>
      </c>
      <c r="AG155" s="498">
        <v>0</v>
      </c>
      <c r="AH155">
        <v>-2.6757</v>
      </c>
      <c r="AI155" t="s">
        <v>1681</v>
      </c>
      <c r="AJ155" s="522">
        <v>0</v>
      </c>
      <c r="AK155" s="522">
        <v>3.4596917309955143E-2</v>
      </c>
      <c r="AL155">
        <v>5.3191489361702177E-2</v>
      </c>
      <c r="AM155">
        <v>2</v>
      </c>
      <c r="AN155" s="522">
        <v>68.181818181818187</v>
      </c>
      <c r="AO155" s="452"/>
      <c r="AP155" s="145"/>
      <c r="AQ155" s="223"/>
      <c r="AR155" s="22"/>
      <c r="AW155" s="9"/>
      <c r="AY155" s="27"/>
      <c r="AZ155" s="84"/>
      <c r="BB155"/>
      <c r="BC155"/>
      <c r="BE155"/>
    </row>
    <row r="156" spans="1:57" ht="15.75">
      <c r="A156" s="263" t="s">
        <v>1783</v>
      </c>
      <c r="B156" t="s">
        <v>1784</v>
      </c>
      <c r="C156" t="s">
        <v>1343</v>
      </c>
      <c r="D156" s="554">
        <v>900710000</v>
      </c>
      <c r="E156">
        <v>0.39</v>
      </c>
      <c r="F156">
        <v>-1.29</v>
      </c>
      <c r="J156" s="587">
        <v>7.38</v>
      </c>
      <c r="K156">
        <v>6.09</v>
      </c>
      <c r="L156">
        <v>8.35</v>
      </c>
      <c r="M156">
        <v>0</v>
      </c>
      <c r="N156">
        <v>0</v>
      </c>
      <c r="Q156">
        <v>46.12</v>
      </c>
      <c r="R156">
        <v>-5.32</v>
      </c>
      <c r="S156">
        <v>0.56000000000000005</v>
      </c>
      <c r="T156">
        <v>1.51</v>
      </c>
      <c r="U156">
        <v>0</v>
      </c>
      <c r="W156" s="522">
        <v>1.7</v>
      </c>
      <c r="X156">
        <v>10</v>
      </c>
      <c r="Y156" s="522">
        <v>7</v>
      </c>
      <c r="Z156">
        <v>1</v>
      </c>
      <c r="AB156">
        <v>8.529411764705884E-2</v>
      </c>
      <c r="AC156" s="522">
        <v>2.3558867717627552E-2</v>
      </c>
      <c r="AD156" s="522">
        <v>11.879051441509343</v>
      </c>
      <c r="AE156" s="57">
        <v>41830</v>
      </c>
      <c r="AF156" s="498">
        <v>5.2347000000000005E-2</v>
      </c>
      <c r="AG156" s="498">
        <v>-8.669172932330825E-2</v>
      </c>
      <c r="AH156">
        <v>-43.811</v>
      </c>
      <c r="AJ156" s="522">
        <v>0</v>
      </c>
      <c r="AK156" s="522">
        <v>2.3558867717627552E-2</v>
      </c>
      <c r="AL156">
        <v>-5.3908355795148294E-3</v>
      </c>
      <c r="AM156">
        <v>7.95</v>
      </c>
      <c r="AN156" s="522">
        <v>96.590909090909079</v>
      </c>
      <c r="AO156" s="452"/>
      <c r="AP156" s="145"/>
      <c r="AQ156" s="223"/>
      <c r="AR156" s="22"/>
      <c r="AW156" s="9"/>
      <c r="AY156" s="27"/>
      <c r="AZ156" s="84"/>
      <c r="BB156"/>
      <c r="BC156"/>
      <c r="BE156"/>
    </row>
    <row r="157" spans="1:57" ht="15.75">
      <c r="A157" s="263" t="s">
        <v>1785</v>
      </c>
      <c r="B157" t="s">
        <v>1786</v>
      </c>
      <c r="C157" t="s">
        <v>1772</v>
      </c>
      <c r="J157" s="587">
        <v>14.32</v>
      </c>
      <c r="K157">
        <v>13.28</v>
      </c>
      <c r="L157">
        <v>20.94</v>
      </c>
      <c r="U157">
        <v>0</v>
      </c>
      <c r="AB157">
        <v>-0.252219321148825</v>
      </c>
      <c r="AC157" s="522">
        <v>2.708253095457577E-2</v>
      </c>
      <c r="AD157" s="522">
        <v>4.4794633314710186</v>
      </c>
      <c r="AE157" s="57">
        <v>41830</v>
      </c>
      <c r="AJ157" s="522">
        <v>0</v>
      </c>
      <c r="AK157" s="522">
        <v>2.708253095457577E-2</v>
      </c>
      <c r="AL157">
        <v>-0.1698550724637681</v>
      </c>
      <c r="AN157" s="522">
        <v>21.472392638036865</v>
      </c>
      <c r="AO157" s="452"/>
      <c r="AP157" s="145"/>
      <c r="AQ157" s="223"/>
      <c r="AR157" s="22"/>
      <c r="AW157" s="9"/>
      <c r="AY157" s="27"/>
      <c r="AZ157" s="84"/>
      <c r="BB157"/>
      <c r="BC157"/>
      <c r="BE157"/>
    </row>
    <row r="158" spans="1:57" ht="15.75">
      <c r="A158" s="263" t="s">
        <v>1787</v>
      </c>
      <c r="B158" t="s">
        <v>1788</v>
      </c>
      <c r="C158" t="s">
        <v>1343</v>
      </c>
      <c r="D158" s="554">
        <v>15030000000</v>
      </c>
      <c r="E158">
        <v>1.67</v>
      </c>
      <c r="F158">
        <v>2.54</v>
      </c>
      <c r="J158" s="587">
        <v>37.72</v>
      </c>
      <c r="K158">
        <v>32.950000000000003</v>
      </c>
      <c r="L158">
        <v>37.93</v>
      </c>
      <c r="M158">
        <v>1.9</v>
      </c>
      <c r="N158">
        <v>0.68</v>
      </c>
      <c r="Q158">
        <v>14.18</v>
      </c>
      <c r="R158">
        <v>1.61</v>
      </c>
      <c r="S158">
        <v>2.86</v>
      </c>
      <c r="T158">
        <v>1.18</v>
      </c>
      <c r="U158">
        <v>0</v>
      </c>
      <c r="W158" s="522">
        <v>2.7</v>
      </c>
      <c r="X158">
        <v>36</v>
      </c>
      <c r="Y158" s="522">
        <v>19</v>
      </c>
      <c r="AB158">
        <v>0.12095096582466568</v>
      </c>
      <c r="AC158" s="522">
        <v>8.4378311369782879E-3</v>
      </c>
      <c r="AD158" s="522">
        <v>3.9310954186522369</v>
      </c>
      <c r="AE158" s="57">
        <v>41830</v>
      </c>
      <c r="AF158" s="498">
        <v>0.125691</v>
      </c>
      <c r="AG158" s="498">
        <v>8.8074534161490678E-2</v>
      </c>
      <c r="AH158">
        <v>25.679200000000002</v>
      </c>
      <c r="AJ158" s="522">
        <v>0</v>
      </c>
      <c r="AK158" s="522">
        <v>8.4378311369782879E-3</v>
      </c>
      <c r="AL158">
        <v>9.0488580514599459E-2</v>
      </c>
      <c r="AM158">
        <v>35.83</v>
      </c>
      <c r="AN158" s="522">
        <v>42.857142857142854</v>
      </c>
      <c r="AO158" s="452"/>
      <c r="AP158" s="145"/>
      <c r="AQ158" s="223"/>
      <c r="AR158" s="22"/>
      <c r="AW158" s="9"/>
      <c r="AY158" s="27"/>
      <c r="AZ158" s="84"/>
      <c r="BB158"/>
      <c r="BC158"/>
      <c r="BE158"/>
    </row>
    <row r="159" spans="1:57" ht="15.75">
      <c r="A159" s="263" t="s">
        <v>1789</v>
      </c>
      <c r="B159" t="s">
        <v>1790</v>
      </c>
      <c r="C159" t="s">
        <v>1791</v>
      </c>
      <c r="D159" s="554">
        <v>2570000000</v>
      </c>
      <c r="E159">
        <v>2.54</v>
      </c>
      <c r="F159">
        <v>-0.08</v>
      </c>
      <c r="J159" s="587">
        <v>33.909999999999997</v>
      </c>
      <c r="K159">
        <v>30.77</v>
      </c>
      <c r="L159">
        <v>34.33</v>
      </c>
      <c r="M159">
        <v>0</v>
      </c>
      <c r="N159">
        <v>0</v>
      </c>
      <c r="Q159">
        <v>70.650000000000006</v>
      </c>
      <c r="R159">
        <v>14.85</v>
      </c>
      <c r="S159">
        <v>1.66</v>
      </c>
      <c r="T159">
        <v>4.1500000000000004</v>
      </c>
      <c r="U159">
        <v>0</v>
      </c>
      <c r="W159" s="522">
        <v>1.4</v>
      </c>
      <c r="X159">
        <v>40</v>
      </c>
      <c r="Y159" s="522">
        <v>8</v>
      </c>
      <c r="AB159">
        <v>4.3384615384615278E-2</v>
      </c>
      <c r="AC159" s="522">
        <v>9.3015063608164437E-3</v>
      </c>
      <c r="AD159" s="522">
        <v>4.1767655476373289</v>
      </c>
      <c r="AE159" s="57">
        <v>41830</v>
      </c>
      <c r="AF159" s="498">
        <v>0.175542</v>
      </c>
      <c r="AG159" s="498">
        <v>4.7575757575757577E-2</v>
      </c>
      <c r="AH159">
        <v>-0.64410000000000001</v>
      </c>
      <c r="AJ159" s="522">
        <v>0</v>
      </c>
      <c r="AK159" s="522">
        <v>9.3015063608164437E-3</v>
      </c>
      <c r="AL159">
        <v>2.4471299093655443E-2</v>
      </c>
      <c r="AM159">
        <v>33.49</v>
      </c>
      <c r="AN159" s="522">
        <v>57.037037037037209</v>
      </c>
      <c r="AO159" s="452"/>
      <c r="AP159" s="145"/>
      <c r="AQ159" s="223"/>
      <c r="AR159" s="22"/>
      <c r="AW159" s="9"/>
      <c r="AY159" s="27"/>
      <c r="AZ159" s="84"/>
      <c r="BB159"/>
      <c r="BC159"/>
      <c r="BE159"/>
    </row>
    <row r="160" spans="1:57" ht="15.75">
      <c r="A160" s="263" t="s">
        <v>1792</v>
      </c>
      <c r="B160" t="s">
        <v>1793</v>
      </c>
      <c r="C160" t="s">
        <v>1348</v>
      </c>
      <c r="D160" s="554">
        <v>12640000</v>
      </c>
      <c r="E160">
        <v>0.94</v>
      </c>
      <c r="F160">
        <v>-0.66</v>
      </c>
      <c r="J160" s="587">
        <v>7.1</v>
      </c>
      <c r="K160">
        <v>6.68</v>
      </c>
      <c r="L160">
        <v>7.1</v>
      </c>
      <c r="M160">
        <v>0</v>
      </c>
      <c r="N160">
        <v>0</v>
      </c>
      <c r="Q160">
        <v>0</v>
      </c>
      <c r="R160">
        <v>0</v>
      </c>
      <c r="S160">
        <v>1.07</v>
      </c>
      <c r="T160">
        <v>0.73</v>
      </c>
      <c r="U160">
        <v>0</v>
      </c>
      <c r="W160" s="522">
        <v>0</v>
      </c>
      <c r="X160">
        <v>0</v>
      </c>
      <c r="Y160" s="522">
        <v>0</v>
      </c>
      <c r="AB160">
        <v>5.1851851851851802E-2</v>
      </c>
      <c r="AC160" s="522">
        <v>1.9555343037654351E-2</v>
      </c>
      <c r="AD160" s="522">
        <v>2.3188585033250435</v>
      </c>
      <c r="AE160" s="57">
        <v>41830</v>
      </c>
      <c r="AJ160" s="522">
        <v>0</v>
      </c>
      <c r="AK160" s="522">
        <v>1.9555343037654351E-2</v>
      </c>
      <c r="AL160">
        <v>2.8985507246376708E-2</v>
      </c>
      <c r="AM160">
        <v>4.2</v>
      </c>
      <c r="AN160" s="522">
        <v>31.48148148148158</v>
      </c>
      <c r="AO160" s="452"/>
      <c r="AP160" s="145"/>
      <c r="AQ160" s="223"/>
      <c r="AR160" s="22"/>
      <c r="AW160" s="9"/>
      <c r="AY160" s="27"/>
      <c r="AZ160" s="84"/>
      <c r="BB160"/>
      <c r="BC160"/>
      <c r="BE160"/>
    </row>
    <row r="161" spans="1:57" ht="15.75">
      <c r="A161" s="263" t="s">
        <v>1794</v>
      </c>
      <c r="B161" t="s">
        <v>1795</v>
      </c>
      <c r="C161" t="s">
        <v>1343</v>
      </c>
      <c r="D161" s="554">
        <v>8480000000</v>
      </c>
      <c r="E161">
        <v>1.1200000000000001</v>
      </c>
      <c r="F161">
        <v>2.92</v>
      </c>
      <c r="J161" s="587">
        <v>63.34</v>
      </c>
      <c r="K161">
        <v>53.73</v>
      </c>
      <c r="L161">
        <v>63.44</v>
      </c>
      <c r="M161">
        <v>0.8</v>
      </c>
      <c r="N161">
        <v>0.52</v>
      </c>
      <c r="Q161">
        <v>15.45</v>
      </c>
      <c r="R161">
        <v>1.81</v>
      </c>
      <c r="S161">
        <v>1.04</v>
      </c>
      <c r="T161">
        <v>8.19</v>
      </c>
      <c r="U161">
        <v>0</v>
      </c>
      <c r="W161" s="522">
        <v>2.6</v>
      </c>
      <c r="X161">
        <v>57</v>
      </c>
      <c r="Y161" s="522">
        <v>11</v>
      </c>
      <c r="AB161">
        <v>0.16691230655858516</v>
      </c>
      <c r="AC161" s="522">
        <v>6.7039727332305621E-3</v>
      </c>
      <c r="AD161" s="522">
        <v>4.0653734149349168</v>
      </c>
      <c r="AE161" s="57">
        <v>41830</v>
      </c>
      <c r="AF161" s="498">
        <v>9.4175999999999996E-2</v>
      </c>
      <c r="AG161" s="498">
        <v>8.5359116022099446E-2</v>
      </c>
      <c r="AH161">
        <v>51.711300000000001</v>
      </c>
      <c r="AJ161" s="522">
        <v>0</v>
      </c>
      <c r="AK161" s="522">
        <v>6.7039727332305621E-3</v>
      </c>
      <c r="AL161">
        <v>5.4085538359127973E-2</v>
      </c>
      <c r="AM161">
        <v>61.46</v>
      </c>
      <c r="AN161" s="522">
        <v>22.314049586776633</v>
      </c>
      <c r="AO161" s="452"/>
      <c r="AP161" s="145"/>
      <c r="AQ161" s="223"/>
      <c r="AR161" s="22"/>
      <c r="AW161" s="9"/>
      <c r="AY161" s="27"/>
      <c r="AZ161" s="84"/>
      <c r="BB161"/>
      <c r="BC161"/>
      <c r="BE161"/>
    </row>
    <row r="162" spans="1:57" ht="15.75">
      <c r="A162" s="263" t="s">
        <v>1796</v>
      </c>
      <c r="B162" t="s">
        <v>1797</v>
      </c>
      <c r="C162" t="s">
        <v>1343</v>
      </c>
      <c r="D162" s="554">
        <v>1140000000</v>
      </c>
      <c r="E162">
        <v>1.7</v>
      </c>
      <c r="F162">
        <v>6.68</v>
      </c>
      <c r="J162" s="587">
        <v>43.81</v>
      </c>
      <c r="K162">
        <v>28.01</v>
      </c>
      <c r="L162">
        <v>43.81</v>
      </c>
      <c r="M162">
        <v>0</v>
      </c>
      <c r="N162">
        <v>0</v>
      </c>
      <c r="Q162">
        <v>7.3</v>
      </c>
      <c r="R162">
        <v>0.6</v>
      </c>
      <c r="S162">
        <v>2.1800000000000002</v>
      </c>
      <c r="T162">
        <v>2.0699999999999998</v>
      </c>
      <c r="U162">
        <v>0</v>
      </c>
      <c r="W162" s="522">
        <v>2.2999999999999998</v>
      </c>
      <c r="X162">
        <v>33</v>
      </c>
      <c r="Y162" s="522">
        <v>4</v>
      </c>
      <c r="AB162">
        <v>0.45984671776074643</v>
      </c>
      <c r="AC162" s="522">
        <v>2.544754291200237E-2</v>
      </c>
      <c r="AD162" s="522">
        <v>5.6538650591074804</v>
      </c>
      <c r="AE162" s="57">
        <v>41830</v>
      </c>
      <c r="AF162" s="498">
        <v>0.12741000000000002</v>
      </c>
      <c r="AG162" s="498">
        <v>0.12166666666666666</v>
      </c>
      <c r="AH162">
        <v>104.2963</v>
      </c>
      <c r="AJ162" s="522">
        <v>0</v>
      </c>
      <c r="AK162" s="522">
        <v>2.544754291200237E-2</v>
      </c>
      <c r="AL162">
        <v>0.50912848777127107</v>
      </c>
      <c r="AM162">
        <v>34.93</v>
      </c>
      <c r="AN162" s="522">
        <v>7.5320512820512562</v>
      </c>
      <c r="AO162" s="452"/>
      <c r="AP162" s="145"/>
      <c r="AQ162" s="223"/>
      <c r="AR162" s="22"/>
      <c r="AW162" s="9"/>
      <c r="AY162" s="27"/>
      <c r="AZ162" s="84"/>
      <c r="BB162"/>
      <c r="BC162"/>
      <c r="BE162"/>
    </row>
    <row r="163" spans="1:57" ht="15.75">
      <c r="A163" s="263" t="s">
        <v>1798</v>
      </c>
      <c r="B163" t="s">
        <v>1799</v>
      </c>
      <c r="C163" t="s">
        <v>1343</v>
      </c>
      <c r="J163" s="587">
        <v>46.3</v>
      </c>
      <c r="K163">
        <v>46.3</v>
      </c>
      <c r="L163">
        <v>35500</v>
      </c>
      <c r="U163">
        <v>0</v>
      </c>
      <c r="W163" s="522">
        <v>2.8</v>
      </c>
      <c r="X163">
        <v>46.25</v>
      </c>
      <c r="Y163" s="522">
        <v>6</v>
      </c>
      <c r="AB163">
        <v>35.523652365236522</v>
      </c>
      <c r="AC163" s="522">
        <v>0.18158011111780631</v>
      </c>
      <c r="AD163" s="522">
        <v>29.032107754045882</v>
      </c>
      <c r="AE163" s="57">
        <v>41830</v>
      </c>
      <c r="AJ163" s="522">
        <v>0</v>
      </c>
      <c r="AK163" s="522">
        <v>0.18158011111780631</v>
      </c>
      <c r="AL163">
        <v>-0.99844107744107757</v>
      </c>
      <c r="AN163" s="522">
        <v>96.990728708721676</v>
      </c>
      <c r="AO163" s="452"/>
      <c r="AP163" s="145"/>
      <c r="AQ163" s="223"/>
      <c r="AR163" s="22"/>
      <c r="AW163" s="9"/>
      <c r="AY163" s="27"/>
      <c r="AZ163" s="84"/>
      <c r="BB163"/>
      <c r="BC163"/>
      <c r="BE163"/>
    </row>
    <row r="164" spans="1:57" ht="15.75">
      <c r="A164" s="263" t="s">
        <v>1800</v>
      </c>
      <c r="C164" t="s">
        <v>1343</v>
      </c>
      <c r="D164" s="554">
        <v>345810000</v>
      </c>
      <c r="E164">
        <v>1.1200000000000001</v>
      </c>
      <c r="F164">
        <v>1.82</v>
      </c>
      <c r="J164" s="587">
        <v>51.19</v>
      </c>
      <c r="K164">
        <v>47.41</v>
      </c>
      <c r="L164">
        <v>54.98</v>
      </c>
      <c r="M164">
        <v>1.4</v>
      </c>
      <c r="N164">
        <v>0.72</v>
      </c>
      <c r="Q164">
        <v>20.89</v>
      </c>
      <c r="R164">
        <v>1.68</v>
      </c>
      <c r="S164">
        <v>2.21</v>
      </c>
      <c r="T164">
        <v>3.82</v>
      </c>
      <c r="U164">
        <v>0</v>
      </c>
      <c r="W164" s="522">
        <v>2.6</v>
      </c>
      <c r="X164">
        <v>52</v>
      </c>
      <c r="Y164" s="522">
        <v>5</v>
      </c>
      <c r="AB164">
        <v>-5.4313689266580541E-2</v>
      </c>
      <c r="AC164" s="522">
        <v>1.378842401692962E-2</v>
      </c>
      <c r="AD164" s="522">
        <v>3.3984258111864785</v>
      </c>
      <c r="AE164" s="57">
        <v>41830</v>
      </c>
      <c r="AF164" s="498">
        <v>9.4175999999999996E-2</v>
      </c>
      <c r="AG164" s="498">
        <v>0.12434523809523811</v>
      </c>
      <c r="AH164">
        <v>27.5578</v>
      </c>
      <c r="AJ164" s="522">
        <v>0</v>
      </c>
      <c r="AK164" s="522">
        <v>1.378842401692962E-2</v>
      </c>
      <c r="AL164">
        <v>3.1017119838872089E-2</v>
      </c>
      <c r="AM164">
        <v>51.39</v>
      </c>
      <c r="AN164" s="522">
        <v>63.858093126385789</v>
      </c>
      <c r="AO164" s="452"/>
      <c r="AP164" s="145"/>
      <c r="AQ164" s="223"/>
      <c r="AR164" s="22"/>
      <c r="AW164" s="9"/>
      <c r="AY164" s="27"/>
      <c r="AZ164" s="84"/>
      <c r="BB164"/>
      <c r="BC164"/>
      <c r="BE164"/>
    </row>
    <row r="165" spans="1:57" ht="15.75">
      <c r="A165" s="263" t="s">
        <v>1801</v>
      </c>
      <c r="B165" t="s">
        <v>1802</v>
      </c>
      <c r="C165" t="s">
        <v>1343</v>
      </c>
      <c r="D165" s="554">
        <v>572110000</v>
      </c>
      <c r="E165">
        <v>0.55000000000000004</v>
      </c>
      <c r="F165">
        <v>-1.24</v>
      </c>
      <c r="J165" s="587">
        <v>59.06</v>
      </c>
      <c r="K165">
        <v>56.15</v>
      </c>
      <c r="L165">
        <v>66.09</v>
      </c>
      <c r="M165">
        <v>0</v>
      </c>
      <c r="N165">
        <v>0</v>
      </c>
      <c r="Q165">
        <v>0</v>
      </c>
      <c r="R165">
        <v>-1.4</v>
      </c>
      <c r="S165">
        <v>15.37</v>
      </c>
      <c r="T165">
        <v>6.01</v>
      </c>
      <c r="U165">
        <v>0</v>
      </c>
      <c r="W165" s="522">
        <v>2</v>
      </c>
      <c r="X165">
        <v>82</v>
      </c>
      <c r="Y165" s="522">
        <v>16</v>
      </c>
      <c r="AB165">
        <v>-6.5358442791580873E-2</v>
      </c>
      <c r="AC165" s="522">
        <v>1.9941087440474382E-2</v>
      </c>
      <c r="AD165" s="522">
        <v>3.6750857773295338</v>
      </c>
      <c r="AE165" s="57">
        <v>41830</v>
      </c>
      <c r="AF165" s="498">
        <v>6.1515E-2</v>
      </c>
      <c r="AG165" s="498">
        <v>0</v>
      </c>
      <c r="AH165">
        <v>-41.5794</v>
      </c>
      <c r="AJ165" s="522">
        <v>0</v>
      </c>
      <c r="AK165" s="522">
        <v>1.9941087440474382E-2</v>
      </c>
      <c r="AL165">
        <v>4.5679886685552507E-2</v>
      </c>
      <c r="AM165">
        <v>61.2</v>
      </c>
      <c r="AN165" s="522">
        <v>90.277777777777743</v>
      </c>
      <c r="AO165" s="452"/>
      <c r="AP165" s="145"/>
      <c r="AQ165" s="223"/>
      <c r="AR165" s="22"/>
      <c r="AW165" s="9"/>
      <c r="AY165" s="84"/>
      <c r="AZ165" s="84"/>
      <c r="BB165"/>
      <c r="BC165"/>
      <c r="BE165"/>
    </row>
    <row r="166" spans="1:57" ht="15.75">
      <c r="A166" s="263" t="s">
        <v>1803</v>
      </c>
      <c r="B166" t="s">
        <v>1804</v>
      </c>
      <c r="C166" t="s">
        <v>1343</v>
      </c>
      <c r="D166" s="554">
        <v>5010000000</v>
      </c>
      <c r="E166">
        <v>0.47</v>
      </c>
      <c r="F166">
        <v>2.0499999999999998</v>
      </c>
      <c r="J166" s="587">
        <v>40.369999999999997</v>
      </c>
      <c r="K166">
        <v>39.32</v>
      </c>
      <c r="L166">
        <v>41.41</v>
      </c>
      <c r="M166">
        <v>2.6</v>
      </c>
      <c r="N166">
        <v>1.08</v>
      </c>
      <c r="Q166">
        <v>15.06</v>
      </c>
      <c r="R166">
        <v>2.4900000000000002</v>
      </c>
      <c r="S166">
        <v>0.81</v>
      </c>
      <c r="T166">
        <v>2.42</v>
      </c>
      <c r="U166">
        <v>0</v>
      </c>
      <c r="W166" s="522">
        <v>3.3</v>
      </c>
      <c r="X166">
        <v>40.5</v>
      </c>
      <c r="Y166" s="522">
        <v>10</v>
      </c>
      <c r="AB166">
        <v>1.9959575543203614E-2</v>
      </c>
      <c r="AC166" s="522">
        <v>5.3709337759244588E-3</v>
      </c>
      <c r="AD166" s="522">
        <v>3.0008343054298425</v>
      </c>
      <c r="AE166" s="57">
        <v>41830</v>
      </c>
      <c r="AF166" s="498">
        <v>5.6930999999999989E-2</v>
      </c>
      <c r="AG166" s="498">
        <v>6.0481927710843368E-2</v>
      </c>
      <c r="AH166">
        <v>53.638100000000001</v>
      </c>
      <c r="AJ166" s="522">
        <v>0</v>
      </c>
      <c r="AK166" s="522">
        <v>5.3709337759244588E-3</v>
      </c>
      <c r="AL166">
        <v>-7.8643401327107478E-3</v>
      </c>
      <c r="AM166">
        <v>40.799999999999997</v>
      </c>
      <c r="AN166" s="522">
        <v>42.857142857143018</v>
      </c>
      <c r="AO166" s="452"/>
      <c r="AP166" s="145"/>
      <c r="AQ166" s="223"/>
      <c r="AR166" s="22"/>
      <c r="AW166" s="9"/>
      <c r="AY166" s="84"/>
      <c r="AZ166" s="84"/>
      <c r="BB166"/>
      <c r="BC166"/>
      <c r="BE166"/>
    </row>
    <row r="167" spans="1:57" ht="15.75">
      <c r="A167" s="263" t="s">
        <v>1805</v>
      </c>
      <c r="B167" t="s">
        <v>1806</v>
      </c>
      <c r="C167" t="s">
        <v>1343</v>
      </c>
      <c r="D167" s="554">
        <v>16360000000</v>
      </c>
      <c r="E167">
        <v>0.35</v>
      </c>
      <c r="F167">
        <v>1.73</v>
      </c>
      <c r="J167" s="587">
        <v>48.51</v>
      </c>
      <c r="K167">
        <v>46.24</v>
      </c>
      <c r="L167">
        <v>51.8</v>
      </c>
      <c r="M167">
        <v>3</v>
      </c>
      <c r="N167">
        <v>1.44</v>
      </c>
      <c r="Q167">
        <v>28.7</v>
      </c>
      <c r="R167">
        <v>1.81</v>
      </c>
      <c r="S167">
        <v>4.8499999999999996</v>
      </c>
      <c r="T167">
        <v>5.13</v>
      </c>
      <c r="U167">
        <v>0</v>
      </c>
      <c r="W167" s="522">
        <v>2.4</v>
      </c>
      <c r="X167">
        <v>55</v>
      </c>
      <c r="Y167" s="522">
        <v>17</v>
      </c>
      <c r="Z167">
        <v>1</v>
      </c>
      <c r="AB167">
        <v>-2.8050490883590441E-2</v>
      </c>
      <c r="AC167" s="522">
        <v>1.0039806622209164E-2</v>
      </c>
      <c r="AD167" s="522">
        <v>7.4247994265196509</v>
      </c>
      <c r="AE167" s="57">
        <v>41830</v>
      </c>
      <c r="AF167" s="498">
        <v>5.0055000000000002E-2</v>
      </c>
      <c r="AG167" s="498">
        <v>0.15856353591160219</v>
      </c>
      <c r="AH167">
        <v>33.645299999999999</v>
      </c>
      <c r="AJ167" s="522">
        <v>0</v>
      </c>
      <c r="AK167" s="522">
        <v>1.0039806622209164E-2</v>
      </c>
      <c r="AL167">
        <v>1.6518686764401878E-3</v>
      </c>
      <c r="AM167">
        <v>48.16</v>
      </c>
      <c r="AN167" s="522">
        <v>40.559440559440645</v>
      </c>
      <c r="AO167" s="452"/>
      <c r="AP167" s="145"/>
      <c r="AQ167" s="223"/>
      <c r="AR167" s="22"/>
      <c r="AW167" s="9"/>
      <c r="AY167" s="84"/>
      <c r="AZ167" s="84"/>
      <c r="BB167"/>
      <c r="BC167"/>
      <c r="BE167"/>
    </row>
    <row r="168" spans="1:57" ht="15.75">
      <c r="A168" s="263" t="s">
        <v>1807</v>
      </c>
      <c r="B168" t="s">
        <v>1808</v>
      </c>
      <c r="C168" t="s">
        <v>1809</v>
      </c>
      <c r="J168" s="587">
        <v>38.619999999999997</v>
      </c>
      <c r="K168">
        <v>38.619999999999997</v>
      </c>
      <c r="L168">
        <v>54.18</v>
      </c>
      <c r="M168">
        <v>0</v>
      </c>
      <c r="U168">
        <v>0</v>
      </c>
      <c r="Z168">
        <v>1</v>
      </c>
      <c r="AB168">
        <v>-0.18316412859560072</v>
      </c>
      <c r="AC168" s="522">
        <v>2.523126517532644E-2</v>
      </c>
      <c r="AD168" s="522">
        <v>3.861339355199318</v>
      </c>
      <c r="AE168" s="57">
        <v>41830</v>
      </c>
      <c r="AJ168" s="522">
        <v>0</v>
      </c>
      <c r="AK168" s="522">
        <v>2.523126517532644E-2</v>
      </c>
      <c r="AL168">
        <v>-0.12821670428893903</v>
      </c>
      <c r="AN168" s="522">
        <v>94.636015325670485</v>
      </c>
      <c r="AO168" s="452"/>
      <c r="AP168" s="145"/>
      <c r="AQ168" s="223"/>
      <c r="AR168" s="22"/>
      <c r="AV168" s="9"/>
      <c r="AX168" s="27"/>
      <c r="AY168" s="84"/>
      <c r="AZ168" s="84"/>
      <c r="BB168"/>
      <c r="BC168"/>
      <c r="BE168"/>
    </row>
    <row r="169" spans="1:57" ht="15.75">
      <c r="A169" s="263" t="s">
        <v>157</v>
      </c>
      <c r="B169" t="s">
        <v>158</v>
      </c>
      <c r="C169" t="s">
        <v>1343</v>
      </c>
      <c r="D169" s="554">
        <v>71590000</v>
      </c>
      <c r="E169">
        <v>1.17</v>
      </c>
      <c r="F169">
        <v>1.1200000000000001</v>
      </c>
      <c r="J169" s="587">
        <v>17.32</v>
      </c>
      <c r="K169">
        <v>15.9</v>
      </c>
      <c r="L169">
        <v>18.95</v>
      </c>
      <c r="M169">
        <v>2.1</v>
      </c>
      <c r="N169">
        <v>0.36</v>
      </c>
      <c r="Q169">
        <v>0</v>
      </c>
      <c r="R169">
        <v>0</v>
      </c>
      <c r="S169">
        <v>2.09</v>
      </c>
      <c r="T169">
        <v>2.06</v>
      </c>
      <c r="U169">
        <v>0</v>
      </c>
      <c r="W169" s="522">
        <v>1</v>
      </c>
      <c r="X169">
        <v>17</v>
      </c>
      <c r="Y169" s="522">
        <v>1</v>
      </c>
      <c r="AB169">
        <v>-6.1755146262188546E-2</v>
      </c>
      <c r="AC169" s="522">
        <v>1.6983128699085782E-2</v>
      </c>
      <c r="AD169" s="522">
        <v>3.569743586621553</v>
      </c>
      <c r="AE169" s="57">
        <v>41830</v>
      </c>
      <c r="AJ169" s="522">
        <v>0</v>
      </c>
      <c r="AK169" s="522">
        <v>1.6983128699085782E-2</v>
      </c>
      <c r="AL169">
        <v>-8.0183276059565042E-3</v>
      </c>
      <c r="AM169">
        <v>17.47</v>
      </c>
      <c r="AN169" s="522">
        <v>91.509433962264154</v>
      </c>
      <c r="AO169" s="452"/>
      <c r="AP169" s="145"/>
      <c r="AQ169" s="223"/>
      <c r="AR169" s="22"/>
      <c r="AV169" s="9"/>
      <c r="AX169" s="27"/>
      <c r="AY169" s="84"/>
      <c r="AZ169" s="84"/>
      <c r="BB169"/>
      <c r="BC169"/>
      <c r="BE169"/>
    </row>
    <row r="170" spans="1:57" ht="15.75">
      <c r="A170" s="263" t="s">
        <v>1812</v>
      </c>
      <c r="B170" t="s">
        <v>1813</v>
      </c>
      <c r="C170" t="s">
        <v>158</v>
      </c>
      <c r="D170" s="554">
        <v>211340000</v>
      </c>
      <c r="E170">
        <v>1.8</v>
      </c>
      <c r="F170">
        <v>0.64</v>
      </c>
      <c r="J170" s="587">
        <v>22.89</v>
      </c>
      <c r="K170">
        <v>18.649999999999999</v>
      </c>
      <c r="L170">
        <v>23.44</v>
      </c>
      <c r="M170">
        <v>0.7</v>
      </c>
      <c r="N170">
        <v>0.16</v>
      </c>
      <c r="Q170">
        <v>16.47</v>
      </c>
      <c r="R170">
        <v>2.0299999999999998</v>
      </c>
      <c r="S170">
        <v>1.51</v>
      </c>
      <c r="T170">
        <v>1.85</v>
      </c>
      <c r="U170">
        <v>0</v>
      </c>
      <c r="W170" s="522">
        <v>1.7</v>
      </c>
      <c r="X170">
        <v>25.5</v>
      </c>
      <c r="Y170" s="522">
        <v>6</v>
      </c>
      <c r="Z170">
        <v>1</v>
      </c>
      <c r="AB170">
        <v>0.22734584450402157</v>
      </c>
      <c r="AC170" s="522">
        <v>1.3103422251711188E-2</v>
      </c>
      <c r="AD170" s="522">
        <v>5.2526213659414491</v>
      </c>
      <c r="AE170" s="57">
        <v>41830</v>
      </c>
      <c r="AF170" s="498">
        <v>0.13314000000000001</v>
      </c>
      <c r="AG170" s="498">
        <v>8.1133004926108379E-2</v>
      </c>
      <c r="AH170">
        <v>6.0934999999999997</v>
      </c>
      <c r="AJ170" s="522">
        <v>0</v>
      </c>
      <c r="AK170" s="522">
        <v>1.3103422251711188E-2</v>
      </c>
      <c r="AL170">
        <v>0.10954920019389248</v>
      </c>
      <c r="AM170">
        <v>22.03</v>
      </c>
      <c r="AN170" s="522">
        <v>70.238095238095241</v>
      </c>
      <c r="AO170" s="452"/>
      <c r="AP170" s="145"/>
      <c r="AQ170" s="223"/>
      <c r="AR170" s="22"/>
      <c r="AV170" s="9"/>
      <c r="AX170" s="27"/>
      <c r="AY170" s="84"/>
      <c r="AZ170" s="84"/>
      <c r="BB170"/>
      <c r="BC170"/>
      <c r="BE170"/>
    </row>
    <row r="171" spans="1:57" ht="15.75">
      <c r="A171" s="263" t="s">
        <v>693</v>
      </c>
      <c r="B171" t="s">
        <v>1294</v>
      </c>
      <c r="C171" t="s">
        <v>1354</v>
      </c>
      <c r="D171" s="554">
        <v>377230000000</v>
      </c>
      <c r="E171">
        <v>1.56</v>
      </c>
      <c r="F171">
        <v>3.22</v>
      </c>
      <c r="J171" s="587">
        <v>51.8</v>
      </c>
      <c r="K171">
        <v>46.91</v>
      </c>
      <c r="L171">
        <v>53.38</v>
      </c>
      <c r="M171">
        <v>4.4000000000000004</v>
      </c>
      <c r="N171">
        <v>2.34</v>
      </c>
      <c r="Q171">
        <v>10.46</v>
      </c>
      <c r="R171">
        <v>1.33</v>
      </c>
      <c r="S171">
        <v>0.43</v>
      </c>
      <c r="T171">
        <v>1.25</v>
      </c>
      <c r="U171">
        <v>0</v>
      </c>
      <c r="W171" s="522">
        <v>2.2000000000000002</v>
      </c>
      <c r="X171">
        <v>51.12</v>
      </c>
      <c r="Y171" s="522">
        <v>10</v>
      </c>
      <c r="Z171">
        <v>1</v>
      </c>
      <c r="AB171">
        <v>8.9150546677880457E-2</v>
      </c>
      <c r="AC171" s="522">
        <v>6.1910441635472388E-3</v>
      </c>
      <c r="AD171" s="522">
        <v>3.6615030846008216</v>
      </c>
      <c r="AE171" s="57">
        <v>41830</v>
      </c>
      <c r="AF171" s="498">
        <v>0.11938799999999999</v>
      </c>
      <c r="AG171" s="498">
        <v>7.8646616541353381E-2</v>
      </c>
      <c r="AH171">
        <v>13.747</v>
      </c>
      <c r="AJ171" s="522">
        <v>0</v>
      </c>
      <c r="AK171" s="522">
        <v>6.1910441635472388E-3</v>
      </c>
      <c r="AL171">
        <v>1.3698630136986216E-2</v>
      </c>
      <c r="AM171">
        <v>51.75</v>
      </c>
      <c r="AN171" s="522">
        <v>100</v>
      </c>
      <c r="AO171" s="452"/>
      <c r="AP171" s="145"/>
      <c r="AQ171" s="223"/>
      <c r="AR171" s="22"/>
      <c r="AV171" s="9"/>
      <c r="AX171" s="27"/>
      <c r="AY171" s="84"/>
      <c r="AZ171" s="84"/>
      <c r="BB171"/>
      <c r="BC171"/>
      <c r="BE171"/>
    </row>
    <row r="172" spans="1:57" ht="15.75">
      <c r="A172" s="263" t="s">
        <v>1814</v>
      </c>
      <c r="C172" t="s">
        <v>1343</v>
      </c>
      <c r="D172" s="554">
        <v>2650000000</v>
      </c>
      <c r="E172">
        <v>1.42</v>
      </c>
      <c r="F172">
        <v>1.57</v>
      </c>
      <c r="J172" s="587">
        <v>20.16</v>
      </c>
      <c r="K172">
        <v>18.78</v>
      </c>
      <c r="L172">
        <v>20.23</v>
      </c>
      <c r="M172">
        <v>2.8</v>
      </c>
      <c r="N172">
        <v>0.56000000000000005</v>
      </c>
      <c r="Q172">
        <v>17.68</v>
      </c>
      <c r="R172">
        <v>2.59</v>
      </c>
      <c r="S172">
        <v>3.86</v>
      </c>
      <c r="T172">
        <v>0.95</v>
      </c>
      <c r="U172">
        <v>0</v>
      </c>
      <c r="W172" s="522">
        <v>2.9</v>
      </c>
      <c r="X172">
        <v>20</v>
      </c>
      <c r="Y172" s="522">
        <v>10</v>
      </c>
      <c r="AB172">
        <v>6.7796610169491595E-2</v>
      </c>
      <c r="AC172" s="522">
        <v>4.8297953067395214E-3</v>
      </c>
      <c r="AD172" s="522">
        <v>4.9242355464641516</v>
      </c>
      <c r="AE172" s="57">
        <v>41788</v>
      </c>
      <c r="AF172" s="498">
        <v>0.11136600000000001</v>
      </c>
      <c r="AG172" s="498">
        <v>6.8262548262548267E-2</v>
      </c>
      <c r="AH172">
        <v>15.600099999999999</v>
      </c>
      <c r="AJ172" s="522">
        <v>0</v>
      </c>
      <c r="AK172" s="522">
        <v>4.8297953067395214E-3</v>
      </c>
      <c r="AL172">
        <v>3.8105046343975199E-2</v>
      </c>
      <c r="AM172">
        <v>19.96</v>
      </c>
      <c r="AN172" s="522">
        <v>24.137931034482921</v>
      </c>
      <c r="AO172" s="452"/>
      <c r="AP172" s="145"/>
      <c r="AQ172" s="223"/>
      <c r="AR172" s="22"/>
      <c r="AV172" s="9"/>
      <c r="AX172" s="27"/>
      <c r="AY172" s="84"/>
      <c r="AZ172" s="84"/>
      <c r="BB172"/>
      <c r="BC172"/>
      <c r="BE172"/>
    </row>
    <row r="173" spans="1:57" ht="15.75">
      <c r="A173" s="263" t="s">
        <v>99</v>
      </c>
      <c r="B173" t="s">
        <v>100</v>
      </c>
      <c r="C173" t="s">
        <v>1343</v>
      </c>
      <c r="D173" s="554">
        <v>1890000000</v>
      </c>
      <c r="E173">
        <v>2.48</v>
      </c>
      <c r="F173">
        <v>7.79</v>
      </c>
      <c r="J173" s="587">
        <v>34.06</v>
      </c>
      <c r="K173">
        <v>28.93</v>
      </c>
      <c r="L173">
        <v>34.380000000000003</v>
      </c>
      <c r="M173">
        <v>0</v>
      </c>
      <c r="N173">
        <v>0</v>
      </c>
      <c r="Q173">
        <v>10.29</v>
      </c>
      <c r="R173">
        <v>2.17</v>
      </c>
      <c r="S173">
        <v>1.86</v>
      </c>
      <c r="T173">
        <v>0.75</v>
      </c>
      <c r="U173">
        <v>0</v>
      </c>
      <c r="W173" s="522">
        <v>2.2999999999999998</v>
      </c>
      <c r="X173">
        <v>37</v>
      </c>
      <c r="Y173" s="522">
        <v>7</v>
      </c>
      <c r="AB173">
        <v>0.10728218465539664</v>
      </c>
      <c r="AC173" s="522">
        <v>1.0331610612730925E-2</v>
      </c>
      <c r="AD173" s="522">
        <v>9.2531070487551244</v>
      </c>
      <c r="AE173" s="57">
        <v>41830</v>
      </c>
      <c r="AF173" s="498">
        <v>0.17210400000000001</v>
      </c>
      <c r="AG173" s="498">
        <v>4.7419354838709668E-2</v>
      </c>
      <c r="AH173">
        <v>64.115499999999997</v>
      </c>
      <c r="AJ173" s="522">
        <v>0</v>
      </c>
      <c r="AK173" s="522">
        <v>1.0331610612730925E-2</v>
      </c>
      <c r="AL173">
        <v>0.16285421645612849</v>
      </c>
      <c r="AM173">
        <v>32.21</v>
      </c>
      <c r="AN173" s="522">
        <v>43.820224719101162</v>
      </c>
      <c r="AO173" s="452"/>
      <c r="AP173" s="145"/>
      <c r="AQ173" s="223"/>
      <c r="AR173" s="22"/>
      <c r="AV173" s="9"/>
      <c r="AX173" s="27"/>
      <c r="AY173" s="84"/>
      <c r="AZ173" s="84"/>
      <c r="BB173"/>
      <c r="BC173"/>
      <c r="BE173"/>
    </row>
    <row r="174" spans="1:57" ht="15.75">
      <c r="A174" s="263" t="s">
        <v>610</v>
      </c>
      <c r="B174" t="s">
        <v>1815</v>
      </c>
      <c r="C174" t="s">
        <v>1355</v>
      </c>
      <c r="D174" s="554">
        <v>58390000</v>
      </c>
      <c r="E174">
        <v>1.4</v>
      </c>
      <c r="F174">
        <v>-0.42</v>
      </c>
      <c r="J174" s="587">
        <v>3.12</v>
      </c>
      <c r="K174">
        <v>2.42</v>
      </c>
      <c r="L174">
        <v>3.33</v>
      </c>
      <c r="M174">
        <v>0</v>
      </c>
      <c r="N174">
        <v>0</v>
      </c>
      <c r="Q174">
        <v>11.56</v>
      </c>
      <c r="R174">
        <v>-31.2</v>
      </c>
      <c r="S174">
        <v>6.08</v>
      </c>
      <c r="T174">
        <v>2.64</v>
      </c>
      <c r="U174">
        <v>0</v>
      </c>
      <c r="W174" s="522">
        <v>1.9</v>
      </c>
      <c r="X174">
        <v>5</v>
      </c>
      <c r="Y174" s="522">
        <v>7</v>
      </c>
      <c r="Z174">
        <v>1</v>
      </c>
      <c r="AB174">
        <v>0.1428571428571429</v>
      </c>
      <c r="AC174" s="522">
        <v>2.6677573755776757E-2</v>
      </c>
      <c r="AD174" s="522">
        <v>5.0696614864254421</v>
      </c>
      <c r="AE174" s="57">
        <v>41830</v>
      </c>
      <c r="AF174" s="498">
        <v>0.11022</v>
      </c>
      <c r="AG174" s="498">
        <v>-3.7051282051282055E-3</v>
      </c>
      <c r="AH174">
        <v>-5.0042999999999997</v>
      </c>
      <c r="AJ174" s="522">
        <v>0</v>
      </c>
      <c r="AK174" s="522">
        <v>2.6677573755776757E-2</v>
      </c>
      <c r="AL174">
        <v>4.0000000000000029E-2</v>
      </c>
      <c r="AM174">
        <v>3.1</v>
      </c>
      <c r="AN174" s="522">
        <v>46.6666666666666</v>
      </c>
      <c r="AO174" s="452"/>
      <c r="AP174" s="145"/>
      <c r="AQ174" s="223"/>
      <c r="AR174" s="22"/>
      <c r="AV174" s="9"/>
      <c r="AX174" s="27"/>
      <c r="AY174" s="84"/>
      <c r="AZ174" s="84"/>
      <c r="BB174"/>
      <c r="BC174"/>
      <c r="BE174"/>
    </row>
    <row r="175" spans="1:57" ht="15.75">
      <c r="A175" s="263" t="s">
        <v>1816</v>
      </c>
      <c r="B175" t="s">
        <v>1817</v>
      </c>
      <c r="C175" t="s">
        <v>1343</v>
      </c>
      <c r="D175" s="554">
        <v>8240000000</v>
      </c>
      <c r="E175">
        <v>0.91</v>
      </c>
      <c r="F175">
        <v>0.68</v>
      </c>
      <c r="J175" s="587">
        <v>37.85</v>
      </c>
      <c r="K175">
        <v>29.08</v>
      </c>
      <c r="L175">
        <v>38.659999999999997</v>
      </c>
      <c r="M175">
        <v>1.3</v>
      </c>
      <c r="N175">
        <v>0.48</v>
      </c>
      <c r="Q175">
        <v>11.75</v>
      </c>
      <c r="R175">
        <v>1.68</v>
      </c>
      <c r="S175">
        <v>2.71</v>
      </c>
      <c r="T175">
        <v>2.59</v>
      </c>
      <c r="U175">
        <v>0</v>
      </c>
      <c r="W175" s="522">
        <v>2.2000000000000002</v>
      </c>
      <c r="X175">
        <v>40</v>
      </c>
      <c r="Y175" s="522">
        <v>35</v>
      </c>
      <c r="AB175">
        <v>0.24057686004588655</v>
      </c>
      <c r="AC175" s="522">
        <v>1.2124652839100528E-2</v>
      </c>
      <c r="AD175" s="522">
        <v>12.87858962592985</v>
      </c>
      <c r="AE175" s="57">
        <v>41830</v>
      </c>
      <c r="AF175" s="498">
        <v>8.2142999999999994E-2</v>
      </c>
      <c r="AG175" s="498">
        <v>6.9940476190476192E-2</v>
      </c>
      <c r="AH175">
        <v>4.7675000000000001</v>
      </c>
      <c r="AJ175" s="522">
        <v>0</v>
      </c>
      <c r="AK175" s="522">
        <v>1.2124652839100528E-2</v>
      </c>
      <c r="AL175">
        <v>0.24017038007863703</v>
      </c>
      <c r="AM175">
        <v>36.47</v>
      </c>
      <c r="AN175" s="522">
        <v>39.285714285714029</v>
      </c>
      <c r="AO175" s="452"/>
      <c r="AP175" s="145"/>
      <c r="AQ175" s="223"/>
      <c r="AR175" s="22"/>
      <c r="AV175" s="9"/>
      <c r="AX175" s="27"/>
      <c r="AY175" s="84"/>
      <c r="AZ175" s="84"/>
      <c r="BB175"/>
      <c r="BC175"/>
      <c r="BE175"/>
    </row>
    <row r="176" spans="1:57" ht="15.75">
      <c r="A176" s="263" t="s">
        <v>1818</v>
      </c>
      <c r="B176" t="s">
        <v>1819</v>
      </c>
      <c r="C176" t="s">
        <v>1343</v>
      </c>
      <c r="D176" s="554">
        <v>7160000000</v>
      </c>
      <c r="E176">
        <v>1.03</v>
      </c>
      <c r="F176">
        <v>0.27</v>
      </c>
      <c r="J176" s="587">
        <v>13.1</v>
      </c>
      <c r="K176">
        <v>12.58</v>
      </c>
      <c r="L176">
        <v>13.75</v>
      </c>
      <c r="M176">
        <v>0</v>
      </c>
      <c r="N176">
        <v>0</v>
      </c>
      <c r="Q176">
        <v>14.56</v>
      </c>
      <c r="R176">
        <v>1.44</v>
      </c>
      <c r="S176">
        <v>2.41</v>
      </c>
      <c r="T176">
        <v>2.64</v>
      </c>
      <c r="U176">
        <v>0</v>
      </c>
      <c r="W176" s="522">
        <v>2.2999999999999998</v>
      </c>
      <c r="X176">
        <v>14</v>
      </c>
      <c r="Y176" s="522">
        <v>22</v>
      </c>
      <c r="AB176">
        <v>-9.0771558245083955E-3</v>
      </c>
      <c r="AC176" s="522">
        <v>1.1222308299663142E-2</v>
      </c>
      <c r="AD176" s="522">
        <v>6.4619155728388389</v>
      </c>
      <c r="AE176" s="57">
        <v>41830</v>
      </c>
      <c r="AF176" s="498">
        <v>8.9019000000000001E-2</v>
      </c>
      <c r="AG176" s="498">
        <v>0.10111111111111112</v>
      </c>
      <c r="AH176">
        <v>6.7618999999999998</v>
      </c>
      <c r="AJ176" s="522">
        <v>0</v>
      </c>
      <c r="AK176" s="522">
        <v>1.1222308299663142E-2</v>
      </c>
      <c r="AL176">
        <v>2.1044427123928261E-2</v>
      </c>
      <c r="AM176">
        <v>12.87</v>
      </c>
      <c r="AN176" s="522">
        <v>56.521739130435016</v>
      </c>
      <c r="AO176" s="452"/>
      <c r="AP176" s="145"/>
      <c r="AQ176" s="223"/>
      <c r="AR176" s="22"/>
      <c r="AV176" s="9"/>
      <c r="AX176" s="27"/>
      <c r="AY176" s="84"/>
      <c r="AZ176" s="84"/>
      <c r="BB176"/>
      <c r="BC176"/>
      <c r="BE176"/>
    </row>
    <row r="177" spans="1:57" ht="15.75">
      <c r="A177" s="263" t="s">
        <v>1820</v>
      </c>
      <c r="B177" t="s">
        <v>1821</v>
      </c>
      <c r="C177" t="s">
        <v>1343</v>
      </c>
      <c r="D177" s="554">
        <v>31330000000</v>
      </c>
      <c r="E177">
        <v>1.37</v>
      </c>
      <c r="F177">
        <v>4.12</v>
      </c>
      <c r="J177" s="587">
        <v>65.900000000000006</v>
      </c>
      <c r="K177">
        <v>59.68</v>
      </c>
      <c r="L177">
        <v>68.19</v>
      </c>
      <c r="M177">
        <v>1.6</v>
      </c>
      <c r="N177">
        <v>1.07</v>
      </c>
      <c r="Q177">
        <v>0</v>
      </c>
      <c r="R177">
        <v>0</v>
      </c>
      <c r="S177">
        <v>1.63</v>
      </c>
      <c r="T177">
        <v>0</v>
      </c>
      <c r="U177">
        <v>0</v>
      </c>
      <c r="W177" s="522">
        <v>1.5</v>
      </c>
      <c r="X177">
        <v>84.09</v>
      </c>
      <c r="Y177" s="522">
        <v>2</v>
      </c>
      <c r="AB177">
        <v>6.0508529127776073E-2</v>
      </c>
      <c r="AC177" s="522">
        <v>1.0980767902624323E-2</v>
      </c>
      <c r="AD177" s="522">
        <v>2.6986671579459975</v>
      </c>
      <c r="AE177" s="57">
        <v>41830</v>
      </c>
      <c r="AJ177" s="522">
        <v>0</v>
      </c>
      <c r="AK177" s="522">
        <v>1.0980767902624323E-2</v>
      </c>
      <c r="AL177">
        <v>8.4162203519512081E-3</v>
      </c>
      <c r="AM177">
        <v>66.36</v>
      </c>
      <c r="AN177" s="522">
        <v>75.087719298245403</v>
      </c>
      <c r="AO177" s="452"/>
      <c r="AP177" s="145"/>
      <c r="AQ177" s="223"/>
      <c r="AR177" s="22"/>
      <c r="AV177" s="9"/>
      <c r="AX177" s="27"/>
      <c r="AY177" s="84"/>
      <c r="AZ177" s="84"/>
      <c r="BB177"/>
      <c r="BC177"/>
      <c r="BE177"/>
    </row>
    <row r="178" spans="1:57" ht="15.75">
      <c r="A178" s="263" t="s">
        <v>1822</v>
      </c>
      <c r="B178" t="s">
        <v>1823</v>
      </c>
      <c r="C178" t="s">
        <v>1343</v>
      </c>
      <c r="D178" s="554">
        <v>828030000</v>
      </c>
      <c r="E178">
        <v>0.88</v>
      </c>
      <c r="F178">
        <v>-0.56000000000000005</v>
      </c>
      <c r="J178" s="587">
        <v>7.19</v>
      </c>
      <c r="K178">
        <v>7.19</v>
      </c>
      <c r="L178">
        <v>9.76</v>
      </c>
      <c r="M178">
        <v>1.3</v>
      </c>
      <c r="N178">
        <v>0.1</v>
      </c>
      <c r="Q178">
        <v>0</v>
      </c>
      <c r="R178">
        <v>0</v>
      </c>
      <c r="S178">
        <v>0.14000000000000001</v>
      </c>
      <c r="T178">
        <v>2.73</v>
      </c>
      <c r="U178">
        <v>0</v>
      </c>
      <c r="W178" s="522">
        <v>3</v>
      </c>
      <c r="X178">
        <v>40</v>
      </c>
      <c r="Y178" s="522">
        <v>1</v>
      </c>
      <c r="AB178">
        <v>-0.24315789473684207</v>
      </c>
      <c r="AC178" s="522">
        <v>1.9793311467159475E-2</v>
      </c>
      <c r="AD178" s="522">
        <v>4.9116866958159067</v>
      </c>
      <c r="AE178" s="57">
        <v>41830</v>
      </c>
      <c r="AJ178" s="522">
        <v>0</v>
      </c>
      <c r="AK178" s="522">
        <v>1.9793311467159475E-2</v>
      </c>
      <c r="AL178">
        <v>-0.19122609673790775</v>
      </c>
      <c r="AM178">
        <v>8.1199999999999992</v>
      </c>
      <c r="AN178" s="522">
        <v>100</v>
      </c>
      <c r="AO178" s="452"/>
      <c r="AP178" s="145"/>
      <c r="AQ178" s="223"/>
      <c r="AR178" s="22"/>
      <c r="AV178" s="9"/>
      <c r="AX178" s="27"/>
      <c r="AY178" s="84"/>
      <c r="AZ178"/>
      <c r="BB178"/>
      <c r="BC178"/>
      <c r="BE178"/>
    </row>
    <row r="179" spans="1:57" ht="15.75">
      <c r="A179" s="263" t="s">
        <v>1824</v>
      </c>
      <c r="B179" t="s">
        <v>1825</v>
      </c>
      <c r="C179" t="s">
        <v>1343</v>
      </c>
      <c r="D179" s="554">
        <v>6890000000</v>
      </c>
      <c r="E179">
        <v>2.06</v>
      </c>
      <c r="F179">
        <v>-2.06</v>
      </c>
      <c r="J179" s="587">
        <v>15.93</v>
      </c>
      <c r="K179">
        <v>15.93</v>
      </c>
      <c r="L179">
        <v>19.04</v>
      </c>
      <c r="M179">
        <v>2</v>
      </c>
      <c r="N179">
        <v>0.34</v>
      </c>
      <c r="Q179">
        <v>93.71</v>
      </c>
      <c r="R179">
        <v>2.5299999999999998</v>
      </c>
      <c r="S179">
        <v>0.63</v>
      </c>
      <c r="T179">
        <v>1.0900000000000001</v>
      </c>
      <c r="U179">
        <v>0</v>
      </c>
      <c r="W179" s="522">
        <v>2.1</v>
      </c>
      <c r="X179">
        <v>21</v>
      </c>
      <c r="Y179" s="522">
        <v>20</v>
      </c>
      <c r="AB179">
        <v>-7.7056778679026758E-2</v>
      </c>
      <c r="AC179" s="522">
        <v>1.2754970497250096E-2</v>
      </c>
      <c r="AD179" s="522">
        <v>3.3839714695745036</v>
      </c>
      <c r="AE179" s="57">
        <v>41830</v>
      </c>
      <c r="AF179" s="498">
        <v>0.148038</v>
      </c>
      <c r="AG179" s="498">
        <v>0.37039525691699599</v>
      </c>
      <c r="AH179">
        <v>-68.934200000000004</v>
      </c>
      <c r="AJ179" s="522">
        <v>0</v>
      </c>
      <c r="AK179" s="522">
        <v>1.2754970497250096E-2</v>
      </c>
      <c r="AL179">
        <v>-7.4912891986062671E-2</v>
      </c>
      <c r="AM179">
        <v>16.48</v>
      </c>
      <c r="AN179" s="522">
        <v>73.469387755102161</v>
      </c>
      <c r="AO179" s="452"/>
      <c r="AP179" s="145"/>
      <c r="AQ179" s="223"/>
      <c r="AR179" s="22"/>
      <c r="AV179" s="9"/>
      <c r="AX179" s="27"/>
      <c r="AY179" s="84"/>
      <c r="AZ179"/>
      <c r="BB179"/>
      <c r="BC179"/>
      <c r="BE179"/>
    </row>
    <row r="180" spans="1:57" ht="15.75">
      <c r="A180" s="263" t="s">
        <v>1826</v>
      </c>
      <c r="B180" t="s">
        <v>1827</v>
      </c>
      <c r="C180" t="s">
        <v>1343</v>
      </c>
      <c r="D180" s="554">
        <v>7670000000</v>
      </c>
      <c r="E180">
        <v>1.68</v>
      </c>
      <c r="F180">
        <v>2.78</v>
      </c>
      <c r="J180" s="587">
        <v>66.150000000000006</v>
      </c>
      <c r="K180">
        <v>59.06</v>
      </c>
      <c r="L180">
        <v>67.38</v>
      </c>
      <c r="M180">
        <v>0.8</v>
      </c>
      <c r="N180">
        <v>0.5</v>
      </c>
      <c r="Q180">
        <v>16.7</v>
      </c>
      <c r="R180">
        <v>1.21</v>
      </c>
      <c r="S180">
        <v>2.0099999999999998</v>
      </c>
      <c r="T180">
        <v>4.18</v>
      </c>
      <c r="U180">
        <v>0</v>
      </c>
      <c r="W180" s="522">
        <v>2</v>
      </c>
      <c r="X180">
        <v>69</v>
      </c>
      <c r="Y180" s="522">
        <v>13</v>
      </c>
      <c r="AB180">
        <v>9.9933488526770961E-2</v>
      </c>
      <c r="AC180" s="522">
        <v>1.0288710618574082E-2</v>
      </c>
      <c r="AD180" s="522">
        <v>3.613510418184072</v>
      </c>
      <c r="AE180" s="57">
        <v>41830</v>
      </c>
      <c r="AF180" s="498">
        <v>0.12626399999999999</v>
      </c>
      <c r="AG180" s="498">
        <v>0.13801652892561983</v>
      </c>
      <c r="AH180">
        <v>37.755499999999998</v>
      </c>
      <c r="AJ180" s="522">
        <v>0</v>
      </c>
      <c r="AK180" s="522">
        <v>1.0288710618574082E-2</v>
      </c>
      <c r="AL180">
        <v>6.401801511983278E-2</v>
      </c>
      <c r="AM180">
        <v>64.83</v>
      </c>
      <c r="AN180" s="522">
        <v>58.131487889273373</v>
      </c>
      <c r="AO180" s="452"/>
      <c r="AP180" s="145"/>
      <c r="AQ180" s="223"/>
      <c r="AR180" s="22"/>
      <c r="AV180" s="9"/>
      <c r="AX180" s="27"/>
      <c r="AY180" s="84"/>
      <c r="AZ180"/>
      <c r="BB180"/>
      <c r="BC180"/>
      <c r="BE180"/>
    </row>
    <row r="181" spans="1:57" ht="15.75">
      <c r="A181" s="263" t="s">
        <v>1828</v>
      </c>
      <c r="B181" t="s">
        <v>1829</v>
      </c>
      <c r="C181" t="s">
        <v>1343</v>
      </c>
      <c r="D181" s="554">
        <v>2300000000</v>
      </c>
      <c r="E181">
        <v>0.71</v>
      </c>
      <c r="F181">
        <v>4.8899999999999997</v>
      </c>
      <c r="J181" s="587">
        <v>119.69</v>
      </c>
      <c r="K181">
        <v>113.82</v>
      </c>
      <c r="L181">
        <v>121.28</v>
      </c>
      <c r="M181">
        <v>2.2000000000000002</v>
      </c>
      <c r="N181">
        <v>2.6</v>
      </c>
      <c r="Q181">
        <v>20.96</v>
      </c>
      <c r="R181">
        <v>2.9</v>
      </c>
      <c r="S181">
        <v>7.89</v>
      </c>
      <c r="T181">
        <v>3.3</v>
      </c>
      <c r="U181">
        <v>0</v>
      </c>
      <c r="W181" s="522">
        <v>2.2000000000000002</v>
      </c>
      <c r="X181">
        <v>122.5</v>
      </c>
      <c r="Y181" s="522">
        <v>18</v>
      </c>
      <c r="AB181">
        <v>3.243336496161469E-2</v>
      </c>
      <c r="AC181" s="522">
        <v>6.4059764891883459E-3</v>
      </c>
      <c r="AD181" s="522">
        <v>2.6210844423482271</v>
      </c>
      <c r="AE181" s="57">
        <v>41830</v>
      </c>
      <c r="AF181" s="498">
        <v>7.0682999999999996E-2</v>
      </c>
      <c r="AG181" s="498">
        <v>7.2275862068965524E-2</v>
      </c>
      <c r="AH181">
        <v>76.873099999999994</v>
      </c>
      <c r="AJ181" s="522">
        <v>0</v>
      </c>
      <c r="AK181" s="522">
        <v>6.4059764891883459E-3</v>
      </c>
      <c r="AL181">
        <v>1.2092000676475499E-2</v>
      </c>
      <c r="AM181">
        <v>118.61</v>
      </c>
      <c r="AN181" s="522">
        <v>19.512195121951265</v>
      </c>
      <c r="AO181" s="452"/>
      <c r="AP181" s="145"/>
      <c r="AQ181" s="223"/>
      <c r="AR181" s="22"/>
      <c r="AV181" s="9"/>
      <c r="AX181" s="27"/>
      <c r="AY181" s="84"/>
      <c r="AZ181"/>
      <c r="BB181"/>
      <c r="BC181"/>
      <c r="BE181"/>
    </row>
    <row r="182" spans="1:57" ht="15.75">
      <c r="A182" s="263" t="s">
        <v>1830</v>
      </c>
      <c r="B182" t="s">
        <v>1831</v>
      </c>
      <c r="C182" t="s">
        <v>1832</v>
      </c>
      <c r="J182" s="587">
        <v>195.03</v>
      </c>
      <c r="K182">
        <v>186.6</v>
      </c>
      <c r="L182">
        <v>195.03</v>
      </c>
      <c r="M182">
        <v>0</v>
      </c>
      <c r="U182">
        <v>0</v>
      </c>
      <c r="AB182">
        <v>1.6666666666666739E-2</v>
      </c>
      <c r="AC182" s="522">
        <v>0</v>
      </c>
      <c r="AD182" s="522">
        <v>1.9775202358296424</v>
      </c>
      <c r="AE182" s="57">
        <v>41401</v>
      </c>
      <c r="AJ182" s="522">
        <v>0</v>
      </c>
      <c r="AK182" s="522">
        <v>0</v>
      </c>
      <c r="AL182">
        <v>4.4225518016812071E-2</v>
      </c>
      <c r="AN182" s="522">
        <v>19.805825242718399</v>
      </c>
      <c r="AO182" s="452"/>
      <c r="AP182" s="145"/>
      <c r="AQ182" s="223"/>
      <c r="AR182" s="22"/>
      <c r="AV182" s="9"/>
      <c r="AX182" s="27"/>
      <c r="AY182" s="84"/>
      <c r="AZ182"/>
      <c r="BB182"/>
      <c r="BC182"/>
      <c r="BE182"/>
    </row>
    <row r="183" spans="1:57" ht="15.75">
      <c r="A183" s="263" t="s">
        <v>1833</v>
      </c>
      <c r="B183" t="s">
        <v>1834</v>
      </c>
      <c r="C183" t="s">
        <v>158</v>
      </c>
      <c r="D183" s="554">
        <v>1140000000</v>
      </c>
      <c r="E183">
        <v>1.89</v>
      </c>
      <c r="F183">
        <v>3.17</v>
      </c>
      <c r="J183" s="587">
        <v>61</v>
      </c>
      <c r="K183">
        <v>56.94</v>
      </c>
      <c r="L183">
        <v>65.87</v>
      </c>
      <c r="M183">
        <v>0</v>
      </c>
      <c r="N183">
        <v>0</v>
      </c>
      <c r="Q183">
        <v>12.25</v>
      </c>
      <c r="R183">
        <v>1.67</v>
      </c>
      <c r="S183">
        <v>2.06</v>
      </c>
      <c r="T183">
        <v>10.45</v>
      </c>
      <c r="U183">
        <v>0</v>
      </c>
      <c r="W183" s="522">
        <v>2.1</v>
      </c>
      <c r="X183">
        <v>83</v>
      </c>
      <c r="Y183" s="522">
        <v>16</v>
      </c>
      <c r="AB183">
        <v>-2.2905654332852791E-2</v>
      </c>
      <c r="AC183" s="522">
        <v>1.3159568359835254E-2</v>
      </c>
      <c r="AD183" s="522">
        <v>4.1612965820638816</v>
      </c>
      <c r="AE183" s="57">
        <v>41830</v>
      </c>
      <c r="AF183" s="498">
        <v>0.138297</v>
      </c>
      <c r="AG183" s="498">
        <v>7.3353293413173648E-2</v>
      </c>
      <c r="AH183">
        <v>37.242699999999999</v>
      </c>
      <c r="AJ183" s="522">
        <v>0</v>
      </c>
      <c r="AK183" s="522">
        <v>1.3159568359835254E-2</v>
      </c>
      <c r="AL183">
        <v>2.2803487592219975E-2</v>
      </c>
      <c r="AM183">
        <v>65.989999999999995</v>
      </c>
      <c r="AN183" s="522">
        <v>80.37094281298306</v>
      </c>
      <c r="AO183" s="452"/>
      <c r="AP183" s="145"/>
      <c r="AQ183" s="223"/>
      <c r="AR183" s="22"/>
      <c r="AV183" s="9"/>
      <c r="AX183" s="27"/>
      <c r="AY183" s="84"/>
      <c r="AZ183"/>
      <c r="BB183"/>
      <c r="BC183"/>
      <c r="BE183"/>
    </row>
    <row r="184" spans="1:57" ht="15.75">
      <c r="A184" s="263" t="s">
        <v>1835</v>
      </c>
      <c r="B184" t="s">
        <v>1836</v>
      </c>
      <c r="C184" t="s">
        <v>1348</v>
      </c>
      <c r="D184" s="554">
        <v>69060000000</v>
      </c>
      <c r="E184">
        <v>2.23</v>
      </c>
      <c r="F184">
        <v>4.3499999999999996</v>
      </c>
      <c r="J184" s="587">
        <v>46.9</v>
      </c>
      <c r="K184">
        <v>45.67</v>
      </c>
      <c r="L184">
        <v>49.58</v>
      </c>
      <c r="M184">
        <v>0.1</v>
      </c>
      <c r="N184">
        <v>0.04</v>
      </c>
      <c r="Q184">
        <v>8.77</v>
      </c>
      <c r="R184">
        <v>0.92</v>
      </c>
      <c r="S184">
        <v>2.08</v>
      </c>
      <c r="T184">
        <v>0.72</v>
      </c>
      <c r="U184">
        <v>0</v>
      </c>
      <c r="W184" s="522">
        <v>2.1</v>
      </c>
      <c r="X184">
        <v>58</v>
      </c>
      <c r="Y184" s="522">
        <v>26</v>
      </c>
      <c r="Z184">
        <v>1</v>
      </c>
      <c r="AB184">
        <v>7.7352814782982258E-3</v>
      </c>
      <c r="AC184" s="522">
        <v>8.6115848194511773E-3</v>
      </c>
      <c r="AD184" s="522">
        <v>6.4313651149773916</v>
      </c>
      <c r="AE184" s="57">
        <v>41830</v>
      </c>
      <c r="AF184" s="498">
        <v>0.157779</v>
      </c>
      <c r="AG184" s="498">
        <v>9.5326086956521741E-2</v>
      </c>
      <c r="AH184">
        <v>46.095399999999998</v>
      </c>
      <c r="AJ184" s="522">
        <v>0</v>
      </c>
      <c r="AK184" s="522">
        <v>8.6115848194511773E-3</v>
      </c>
      <c r="AL184">
        <v>-8.2469866779446097E-3</v>
      </c>
      <c r="AM184">
        <v>47.82</v>
      </c>
      <c r="AN184" s="522">
        <v>85.350318471337403</v>
      </c>
      <c r="AO184" s="452"/>
      <c r="AP184" s="145"/>
      <c r="AQ184" s="223"/>
      <c r="AR184" s="22"/>
      <c r="AV184" s="9"/>
      <c r="AX184" s="27"/>
      <c r="AY184" s="84"/>
      <c r="AZ184"/>
      <c r="BB184"/>
      <c r="BC184"/>
      <c r="BE184"/>
    </row>
    <row r="185" spans="1:57" ht="15.75">
      <c r="A185" s="263" t="s">
        <v>1837</v>
      </c>
      <c r="B185" t="s">
        <v>1838</v>
      </c>
      <c r="C185" t="s">
        <v>158</v>
      </c>
      <c r="D185" s="554">
        <v>4520000000</v>
      </c>
      <c r="E185">
        <v>1.36</v>
      </c>
      <c r="F185">
        <v>2.02</v>
      </c>
      <c r="J185" s="587">
        <v>28.17</v>
      </c>
      <c r="K185">
        <v>28.17</v>
      </c>
      <c r="L185">
        <v>31.09</v>
      </c>
      <c r="M185">
        <v>3.5</v>
      </c>
      <c r="N185">
        <v>1</v>
      </c>
      <c r="Q185">
        <v>10.88</v>
      </c>
      <c r="R185">
        <v>3.65</v>
      </c>
      <c r="S185">
        <v>2.77</v>
      </c>
      <c r="T185">
        <v>2.2200000000000002</v>
      </c>
      <c r="U185">
        <v>0</v>
      </c>
      <c r="W185" s="522">
        <v>3.2</v>
      </c>
      <c r="X185">
        <v>30</v>
      </c>
      <c r="Y185" s="522">
        <v>8</v>
      </c>
      <c r="AB185">
        <v>-9.0997095837366801E-2</v>
      </c>
      <c r="AC185" s="522">
        <v>8.7563295461611998E-3</v>
      </c>
      <c r="AD185" s="522">
        <v>3.8213902946497527</v>
      </c>
      <c r="AE185" s="57">
        <v>41830</v>
      </c>
      <c r="AF185" s="498">
        <v>0.107928</v>
      </c>
      <c r="AG185" s="498">
        <v>2.9808219178082195E-2</v>
      </c>
      <c r="AH185">
        <v>14.464700000000001</v>
      </c>
      <c r="AJ185" s="522">
        <v>0</v>
      </c>
      <c r="AK185" s="522">
        <v>8.7563295461611998E-3</v>
      </c>
      <c r="AL185">
        <v>-2.6606772633033848E-2</v>
      </c>
      <c r="AM185">
        <v>28.84</v>
      </c>
      <c r="AN185" s="522">
        <v>81.87919463087249</v>
      </c>
      <c r="AO185" s="452"/>
      <c r="AP185" s="145"/>
      <c r="AQ185" s="223"/>
      <c r="AR185" s="22"/>
      <c r="AV185" s="9"/>
      <c r="AX185" s="27"/>
      <c r="AY185" s="84"/>
      <c r="AZ185"/>
      <c r="BB185"/>
      <c r="BC185"/>
      <c r="BE185"/>
    </row>
    <row r="186" spans="1:57" ht="15.75">
      <c r="A186" s="263" t="s">
        <v>1839</v>
      </c>
      <c r="B186" t="s">
        <v>1840</v>
      </c>
      <c r="C186" t="s">
        <v>1343</v>
      </c>
      <c r="D186" s="554">
        <v>432300000</v>
      </c>
      <c r="E186">
        <v>2.64</v>
      </c>
      <c r="F186">
        <v>0.98</v>
      </c>
      <c r="J186" s="587">
        <v>8.66</v>
      </c>
      <c r="K186">
        <v>7.26</v>
      </c>
      <c r="L186">
        <v>9.09</v>
      </c>
      <c r="M186">
        <v>0</v>
      </c>
      <c r="N186">
        <v>0</v>
      </c>
      <c r="Q186">
        <v>7.87</v>
      </c>
      <c r="R186">
        <v>0.94</v>
      </c>
      <c r="S186">
        <v>0.56999999999999995</v>
      </c>
      <c r="T186">
        <v>1.07</v>
      </c>
      <c r="U186">
        <v>0</v>
      </c>
      <c r="W186" s="522">
        <v>3</v>
      </c>
      <c r="X186">
        <v>9.5</v>
      </c>
      <c r="Y186" s="522">
        <v>1</v>
      </c>
      <c r="AB186">
        <v>8.1148564294631756E-2</v>
      </c>
      <c r="AC186" s="522">
        <v>1.7266633766245244E-2</v>
      </c>
      <c r="AD186" s="522">
        <v>3.7068407788189774</v>
      </c>
      <c r="AE186" s="57">
        <v>41830</v>
      </c>
      <c r="AF186" s="498">
        <v>0.18127199999999999</v>
      </c>
      <c r="AG186" s="498">
        <v>8.3723404255319156E-2</v>
      </c>
      <c r="AH186">
        <v>8.5389999999999997</v>
      </c>
      <c r="AJ186" s="522">
        <v>0</v>
      </c>
      <c r="AK186" s="522">
        <v>1.7266633766245244E-2</v>
      </c>
      <c r="AL186">
        <v>5.9975520195838461E-2</v>
      </c>
      <c r="AM186">
        <v>8.1999999999999993</v>
      </c>
      <c r="AN186" s="522">
        <v>60.000000000000043</v>
      </c>
      <c r="AO186" s="452"/>
      <c r="AP186" s="145"/>
      <c r="AQ186" s="223"/>
      <c r="AR186" s="22"/>
      <c r="AV186" s="9"/>
      <c r="AX186" s="27"/>
      <c r="AY186" s="84"/>
      <c r="AZ186"/>
      <c r="BB186"/>
      <c r="BC186"/>
      <c r="BE186"/>
    </row>
    <row r="187" spans="1:57" ht="15.75">
      <c r="A187" s="263" t="s">
        <v>1841</v>
      </c>
      <c r="C187" t="s">
        <v>1343</v>
      </c>
      <c r="D187" s="554">
        <v>1980000000</v>
      </c>
      <c r="E187">
        <v>1.43</v>
      </c>
      <c r="F187">
        <v>0.67</v>
      </c>
      <c r="J187" s="587">
        <v>13.02</v>
      </c>
      <c r="K187">
        <v>13</v>
      </c>
      <c r="L187">
        <v>13.72</v>
      </c>
      <c r="M187">
        <v>1.7</v>
      </c>
      <c r="N187">
        <v>0.22</v>
      </c>
      <c r="Q187">
        <v>14.15</v>
      </c>
      <c r="R187">
        <v>1.36</v>
      </c>
      <c r="S187">
        <v>1.76</v>
      </c>
      <c r="T187">
        <v>2.58</v>
      </c>
      <c r="U187">
        <v>0</v>
      </c>
      <c r="W187" s="522">
        <v>2.2999999999999998</v>
      </c>
      <c r="X187">
        <v>16.63</v>
      </c>
      <c r="Y187" s="522">
        <v>8</v>
      </c>
      <c r="AB187">
        <v>-2.6905829596412644E-2</v>
      </c>
      <c r="AC187" s="522">
        <v>8.2643220963915139E-3</v>
      </c>
      <c r="AD187" s="522">
        <v>4.8642403250711013</v>
      </c>
      <c r="AE187" s="57">
        <v>41830</v>
      </c>
      <c r="AF187" s="498">
        <v>0.111939</v>
      </c>
      <c r="AG187" s="498">
        <v>0.10404411764705884</v>
      </c>
      <c r="AH187">
        <v>7.9130000000000003</v>
      </c>
      <c r="AJ187" s="522">
        <v>0</v>
      </c>
      <c r="AK187" s="522">
        <v>8.2643220963915139E-3</v>
      </c>
      <c r="AL187">
        <v>-3.1249999999999997E-2</v>
      </c>
      <c r="AM187">
        <v>13.32</v>
      </c>
      <c r="AN187" s="522">
        <v>73.469387755102161</v>
      </c>
      <c r="AO187" s="452"/>
      <c r="AP187" s="145"/>
      <c r="AQ187" s="223"/>
      <c r="AR187" s="22"/>
      <c r="AV187" s="9"/>
      <c r="AX187" s="27"/>
      <c r="AY187" s="84"/>
      <c r="AZ187"/>
      <c r="BB187"/>
      <c r="BC187"/>
      <c r="BE187"/>
    </row>
    <row r="188" spans="1:57" ht="15.75">
      <c r="A188" s="263" t="s">
        <v>255</v>
      </c>
      <c r="B188" t="s">
        <v>256</v>
      </c>
      <c r="C188" t="s">
        <v>1343</v>
      </c>
      <c r="D188" s="554">
        <v>17700000000</v>
      </c>
      <c r="E188">
        <v>0.45</v>
      </c>
      <c r="F188">
        <v>1.92</v>
      </c>
      <c r="J188" s="587">
        <v>30.51</v>
      </c>
      <c r="K188">
        <v>28.73</v>
      </c>
      <c r="L188">
        <v>32.85</v>
      </c>
      <c r="M188">
        <v>3.5</v>
      </c>
      <c r="N188">
        <v>1</v>
      </c>
      <c r="Q188">
        <v>12.77</v>
      </c>
      <c r="R188">
        <v>2.1</v>
      </c>
      <c r="S188">
        <v>0.73</v>
      </c>
      <c r="T188">
        <v>2.41</v>
      </c>
      <c r="U188">
        <v>0</v>
      </c>
      <c r="W188" s="522">
        <v>2.8</v>
      </c>
      <c r="X188">
        <v>30</v>
      </c>
      <c r="Y188" s="522">
        <v>10</v>
      </c>
      <c r="AB188">
        <v>-1.0379500486538981E-2</v>
      </c>
      <c r="AC188" s="522">
        <v>8.2990439156046328E-3</v>
      </c>
      <c r="AD188" s="522">
        <v>16.121115983092917</v>
      </c>
      <c r="AE188" s="57">
        <v>41830</v>
      </c>
      <c r="AF188" s="498">
        <v>5.5785000000000001E-2</v>
      </c>
      <c r="AG188" s="498">
        <v>6.0809523809523806E-2</v>
      </c>
      <c r="AH188">
        <v>48.406700000000001</v>
      </c>
      <c r="AJ188" s="522">
        <v>0</v>
      </c>
      <c r="AK188" s="522">
        <v>8.2990439156046328E-3</v>
      </c>
      <c r="AL188">
        <v>-3.4799114204365642E-2</v>
      </c>
      <c r="AM188">
        <v>31.12</v>
      </c>
      <c r="AN188" s="522">
        <v>50.450450450450361</v>
      </c>
      <c r="AO188" s="452"/>
      <c r="AP188" s="145"/>
      <c r="AQ188" s="223"/>
      <c r="AR188" s="22"/>
      <c r="AV188" s="9"/>
      <c r="AX188" s="27"/>
      <c r="AY188" s="84"/>
      <c r="AZ188"/>
      <c r="BB188"/>
      <c r="BC188"/>
      <c r="BE188"/>
    </row>
    <row r="189" spans="1:57" ht="15.75">
      <c r="A189" s="263" t="s">
        <v>1842</v>
      </c>
      <c r="B189" t="s">
        <v>1843</v>
      </c>
      <c r="C189" t="s">
        <v>1343</v>
      </c>
      <c r="D189" s="554">
        <v>93610000000</v>
      </c>
      <c r="E189">
        <v>0.53</v>
      </c>
      <c r="F189">
        <v>1</v>
      </c>
      <c r="J189" s="587">
        <v>70.510000000000005</v>
      </c>
      <c r="K189">
        <v>63.48</v>
      </c>
      <c r="L189">
        <v>70.760000000000005</v>
      </c>
      <c r="M189">
        <v>2</v>
      </c>
      <c r="N189">
        <v>1.37</v>
      </c>
      <c r="Q189">
        <v>16.59</v>
      </c>
      <c r="R189">
        <v>2.02</v>
      </c>
      <c r="S189">
        <v>0.26</v>
      </c>
      <c r="T189">
        <v>3.67</v>
      </c>
      <c r="U189">
        <v>0</v>
      </c>
      <c r="W189" s="522">
        <v>1.9</v>
      </c>
      <c r="X189">
        <v>77</v>
      </c>
      <c r="Y189" s="522">
        <v>17</v>
      </c>
      <c r="AB189">
        <v>4.1660511153789437E-2</v>
      </c>
      <c r="AC189" s="522">
        <v>9.8064299757708046E-3</v>
      </c>
      <c r="AD189" s="522">
        <v>8.8542828830925853</v>
      </c>
      <c r="AE189" s="57">
        <v>41830</v>
      </c>
      <c r="AF189" s="498">
        <v>6.0369000000000006E-2</v>
      </c>
      <c r="AG189" s="498">
        <v>8.2128712871287132E-2</v>
      </c>
      <c r="AH189">
        <v>-20.769300000000001</v>
      </c>
      <c r="AJ189" s="522">
        <v>0</v>
      </c>
      <c r="AK189" s="522">
        <v>9.8064299757708046E-3</v>
      </c>
      <c r="AL189">
        <v>3.3870967741935515E-2</v>
      </c>
      <c r="AM189">
        <v>69.53</v>
      </c>
      <c r="AN189" s="522">
        <v>29.090909090909079</v>
      </c>
      <c r="AO189" s="452"/>
      <c r="AP189" s="145"/>
      <c r="AQ189" s="223"/>
      <c r="AR189" s="22"/>
      <c r="AV189" s="9"/>
      <c r="AX189" s="27"/>
      <c r="AY189" s="84"/>
      <c r="AZ189"/>
      <c r="BB189"/>
      <c r="BC189"/>
      <c r="BE189"/>
    </row>
    <row r="190" spans="1:57" ht="15.75">
      <c r="A190" s="263" t="s">
        <v>1844</v>
      </c>
      <c r="B190" t="s">
        <v>1845</v>
      </c>
      <c r="C190" t="s">
        <v>1343</v>
      </c>
      <c r="D190" s="554">
        <v>37150000000</v>
      </c>
      <c r="E190">
        <v>0.45</v>
      </c>
      <c r="F190">
        <v>2.0299999999999998</v>
      </c>
      <c r="J190" s="587">
        <v>33.25</v>
      </c>
      <c r="K190">
        <v>30.61</v>
      </c>
      <c r="L190">
        <v>33.71</v>
      </c>
      <c r="M190">
        <v>3.7</v>
      </c>
      <c r="N190">
        <v>1.26</v>
      </c>
      <c r="Q190">
        <v>14.58</v>
      </c>
      <c r="R190">
        <v>5.3</v>
      </c>
      <c r="S190">
        <v>0.98</v>
      </c>
      <c r="T190">
        <v>1.32</v>
      </c>
      <c r="U190">
        <v>0</v>
      </c>
      <c r="W190" s="522">
        <v>3</v>
      </c>
      <c r="X190">
        <v>35</v>
      </c>
      <c r="Y190" s="522">
        <v>1</v>
      </c>
      <c r="Z190">
        <v>1</v>
      </c>
      <c r="AB190">
        <v>7.6748704663212472E-2</v>
      </c>
      <c r="AC190" s="522">
        <v>5.2581779192069555E-3</v>
      </c>
      <c r="AD190" s="522">
        <v>4.8890946971551728</v>
      </c>
      <c r="AE190" s="57">
        <v>41830</v>
      </c>
      <c r="AF190" s="498">
        <v>5.5785000000000001E-2</v>
      </c>
      <c r="AG190" s="498">
        <v>2.750943396226415E-2</v>
      </c>
      <c r="AH190">
        <v>39.081699999999998</v>
      </c>
      <c r="AJ190" s="522">
        <v>0</v>
      </c>
      <c r="AK190" s="522">
        <v>5.2581779192069555E-3</v>
      </c>
      <c r="AL190">
        <v>2.6234567901234612E-2</v>
      </c>
      <c r="AM190">
        <v>32.950000000000003</v>
      </c>
      <c r="AN190" s="522">
        <v>31.092436974789763</v>
      </c>
      <c r="AO190" s="452"/>
      <c r="AP190" s="145"/>
      <c r="AQ190" s="223"/>
      <c r="AR190" s="22"/>
      <c r="AV190" s="9"/>
      <c r="AX190" s="27"/>
      <c r="AY190" s="84"/>
      <c r="AZ190"/>
      <c r="BB190"/>
      <c r="BC190"/>
      <c r="BE190"/>
    </row>
    <row r="191" spans="1:57" ht="15.75">
      <c r="A191" s="263" t="s">
        <v>369</v>
      </c>
      <c r="B191" t="s">
        <v>1375</v>
      </c>
      <c r="C191" t="s">
        <v>1343</v>
      </c>
      <c r="D191" s="554">
        <v>10210000000</v>
      </c>
      <c r="E191">
        <v>1.17</v>
      </c>
      <c r="F191">
        <v>2.81</v>
      </c>
      <c r="J191" s="587">
        <v>68.2</v>
      </c>
      <c r="K191">
        <v>60.66</v>
      </c>
      <c r="L191">
        <v>69.03</v>
      </c>
      <c r="M191">
        <v>0</v>
      </c>
      <c r="N191">
        <v>0</v>
      </c>
      <c r="Q191">
        <v>13.98</v>
      </c>
      <c r="R191">
        <v>0.98</v>
      </c>
      <c r="S191">
        <v>1.38</v>
      </c>
      <c r="T191">
        <v>2.82</v>
      </c>
      <c r="U191">
        <v>0</v>
      </c>
      <c r="W191" s="522">
        <v>2.2000000000000002</v>
      </c>
      <c r="X191">
        <v>75</v>
      </c>
      <c r="Y191" s="522">
        <v>24</v>
      </c>
      <c r="AB191">
        <v>9.6110575377692117E-2</v>
      </c>
      <c r="AC191" s="522">
        <v>7.4468305892791574E-3</v>
      </c>
      <c r="AD191" s="522">
        <v>3.4190902782000645</v>
      </c>
      <c r="AE191" s="57">
        <v>41830</v>
      </c>
      <c r="AF191" s="498">
        <v>9.7041000000000002E-2</v>
      </c>
      <c r="AG191" s="498">
        <v>0.14265306122448981</v>
      </c>
      <c r="AH191">
        <v>71.702100000000002</v>
      </c>
      <c r="AI191" t="s">
        <v>1374</v>
      </c>
      <c r="AJ191" s="522">
        <v>0</v>
      </c>
      <c r="AK191" s="522">
        <v>7.4468305892791574E-3</v>
      </c>
      <c r="AL191">
        <v>7.8260869565217439E-2</v>
      </c>
      <c r="AM191">
        <v>65.930000000000007</v>
      </c>
      <c r="AN191" s="522">
        <v>51.054852320675039</v>
      </c>
      <c r="AO191" s="452"/>
      <c r="AP191" s="145"/>
      <c r="AQ191" s="223"/>
      <c r="AR191" s="22"/>
      <c r="AV191" s="9"/>
      <c r="AX191" s="27"/>
      <c r="AY191" s="84"/>
      <c r="AZ191"/>
      <c r="BB191"/>
      <c r="BC191"/>
      <c r="BE191"/>
    </row>
    <row r="192" spans="1:57" ht="15.75">
      <c r="A192" s="263" t="s">
        <v>1848</v>
      </c>
      <c r="B192" t="s">
        <v>1849</v>
      </c>
      <c r="C192" t="s">
        <v>1850</v>
      </c>
      <c r="D192" s="554">
        <v>8110000000</v>
      </c>
      <c r="E192">
        <v>2.82</v>
      </c>
      <c r="F192">
        <v>0.59</v>
      </c>
      <c r="J192" s="587">
        <v>59.83</v>
      </c>
      <c r="K192">
        <v>47.5</v>
      </c>
      <c r="L192">
        <v>61.73</v>
      </c>
      <c r="M192">
        <v>0</v>
      </c>
      <c r="N192">
        <v>0</v>
      </c>
      <c r="Q192">
        <v>16.809999999999999</v>
      </c>
      <c r="R192">
        <v>0.76</v>
      </c>
      <c r="S192">
        <v>0.78</v>
      </c>
      <c r="T192">
        <v>8.98</v>
      </c>
      <c r="U192">
        <v>0</v>
      </c>
      <c r="W192" s="522">
        <v>2.2000000000000002</v>
      </c>
      <c r="X192">
        <v>58</v>
      </c>
      <c r="Y192" s="522">
        <v>9</v>
      </c>
      <c r="AB192">
        <v>0.25957894736842102</v>
      </c>
      <c r="AC192" s="522">
        <v>1.3956975976023536E-2</v>
      </c>
      <c r="AD192" s="522">
        <v>3.4227947880971925</v>
      </c>
      <c r="AE192" s="57">
        <v>41830</v>
      </c>
      <c r="AF192" s="498">
        <v>0.19158600000000001</v>
      </c>
      <c r="AG192" s="498">
        <v>0.22118421052631579</v>
      </c>
      <c r="AH192">
        <v>7.3872999999999998</v>
      </c>
      <c r="AJ192" s="522">
        <v>0</v>
      </c>
      <c r="AK192" s="522">
        <v>1.3956975976023536E-2</v>
      </c>
      <c r="AL192">
        <v>6.6488413547237016E-2</v>
      </c>
      <c r="AM192">
        <v>58.4</v>
      </c>
      <c r="AN192" s="522">
        <v>63.526570048309274</v>
      </c>
      <c r="AO192" s="452"/>
      <c r="AP192" s="145"/>
      <c r="AQ192" s="223"/>
      <c r="AR192" s="22"/>
      <c r="AV192" s="9"/>
      <c r="AX192" s="27"/>
      <c r="AY192" s="84"/>
      <c r="AZ192"/>
      <c r="BB192"/>
      <c r="BC192"/>
      <c r="BE192"/>
    </row>
    <row r="193" spans="1:57" ht="15.75">
      <c r="A193" s="263" t="s">
        <v>1851</v>
      </c>
      <c r="B193" t="s">
        <v>1852</v>
      </c>
      <c r="C193" t="s">
        <v>1853</v>
      </c>
      <c r="D193" s="554">
        <v>55690000000</v>
      </c>
      <c r="E193">
        <v>1.59</v>
      </c>
      <c r="F193">
        <v>5.88</v>
      </c>
      <c r="J193" s="587">
        <v>109.36</v>
      </c>
      <c r="K193">
        <v>100.52</v>
      </c>
      <c r="L193">
        <v>111.08</v>
      </c>
      <c r="M193">
        <v>2.6</v>
      </c>
      <c r="N193">
        <v>2.8</v>
      </c>
      <c r="Q193">
        <v>15.25</v>
      </c>
      <c r="R193">
        <v>1.38</v>
      </c>
      <c r="S193">
        <v>1.23</v>
      </c>
      <c r="T193">
        <v>3.39</v>
      </c>
      <c r="U193">
        <v>0</v>
      </c>
      <c r="W193" s="522">
        <v>2.4</v>
      </c>
      <c r="X193">
        <v>112</v>
      </c>
      <c r="Y193" s="522">
        <v>23</v>
      </c>
      <c r="Z193">
        <v>1</v>
      </c>
      <c r="AB193">
        <v>8.7942697970553166E-2</v>
      </c>
      <c r="AC193" s="522">
        <v>7.8623086005548005E-3</v>
      </c>
      <c r="AD193" s="522">
        <v>5.2102027115481668</v>
      </c>
      <c r="AE193" s="57">
        <v>41830</v>
      </c>
      <c r="AF193" s="498">
        <v>0.12110700000000001</v>
      </c>
      <c r="AG193" s="498">
        <v>0.1105072463768116</v>
      </c>
      <c r="AH193">
        <v>48.923900000000003</v>
      </c>
      <c r="AI193" t="s">
        <v>1353</v>
      </c>
      <c r="AJ193" s="522">
        <v>0</v>
      </c>
      <c r="AK193" s="522">
        <v>7.8623086005548005E-3</v>
      </c>
      <c r="AL193">
        <v>5.1235220609439566E-2</v>
      </c>
      <c r="AM193">
        <v>107.2</v>
      </c>
      <c r="AN193" s="522">
        <v>52.173913043478287</v>
      </c>
      <c r="AO193" s="452"/>
      <c r="AP193" s="145"/>
      <c r="AQ193" s="223"/>
      <c r="AR193" s="22"/>
      <c r="AV193" s="9"/>
      <c r="AX193" s="27"/>
      <c r="AY193" s="84"/>
      <c r="AZ193"/>
      <c r="BB193"/>
      <c r="BC193"/>
      <c r="BE193"/>
    </row>
    <row r="194" spans="1:57" ht="15.75">
      <c r="A194" s="263" t="s">
        <v>101</v>
      </c>
      <c r="B194" t="s">
        <v>102</v>
      </c>
      <c r="C194" t="s">
        <v>1343</v>
      </c>
      <c r="D194" s="554">
        <v>923820000</v>
      </c>
      <c r="E194">
        <v>0.42</v>
      </c>
      <c r="F194">
        <v>0.53</v>
      </c>
      <c r="J194" s="587">
        <v>32.049999999999997</v>
      </c>
      <c r="K194">
        <v>28.29</v>
      </c>
      <c r="L194">
        <v>37.81</v>
      </c>
      <c r="M194">
        <v>0</v>
      </c>
      <c r="N194">
        <v>0</v>
      </c>
      <c r="Q194">
        <v>12.33</v>
      </c>
      <c r="R194">
        <v>1.04</v>
      </c>
      <c r="S194">
        <v>1.58</v>
      </c>
      <c r="T194">
        <v>5.66</v>
      </c>
      <c r="U194">
        <v>0</v>
      </c>
      <c r="W194" s="522">
        <v>1.6</v>
      </c>
      <c r="X194">
        <v>44.25</v>
      </c>
      <c r="Y194" s="522">
        <v>6</v>
      </c>
      <c r="AB194">
        <v>-0.13425175580767168</v>
      </c>
      <c r="AC194" s="522">
        <v>1.9865776932701591E-2</v>
      </c>
      <c r="AD194" s="522">
        <v>5.5372101802027487</v>
      </c>
      <c r="AE194" s="57">
        <v>41830</v>
      </c>
      <c r="AF194" s="498">
        <v>5.4066000000000003E-2</v>
      </c>
      <c r="AG194" s="498">
        <v>0.11855769230769229</v>
      </c>
      <c r="AH194">
        <v>42.473799999999997</v>
      </c>
      <c r="AJ194" s="522">
        <v>0</v>
      </c>
      <c r="AK194" s="522">
        <v>1.9865776932701591E-2</v>
      </c>
      <c r="AL194">
        <v>-9.3516209476312781E-4</v>
      </c>
      <c r="AM194">
        <v>32.03</v>
      </c>
      <c r="AN194" s="522">
        <v>87.152777777777658</v>
      </c>
      <c r="AO194" s="452"/>
      <c r="AP194" s="145"/>
      <c r="AQ194" s="223"/>
      <c r="AR194" s="22"/>
      <c r="AV194" s="9"/>
      <c r="AX194" s="27"/>
      <c r="AY194" s="84"/>
      <c r="AZ194"/>
      <c r="BB194"/>
      <c r="BC194"/>
      <c r="BE194"/>
    </row>
    <row r="195" spans="1:57" ht="15.75">
      <c r="A195" s="263" t="s">
        <v>257</v>
      </c>
      <c r="B195" t="s">
        <v>583</v>
      </c>
      <c r="C195" t="s">
        <v>1343</v>
      </c>
      <c r="D195" s="554">
        <v>13890000000</v>
      </c>
      <c r="E195">
        <v>0.74</v>
      </c>
      <c r="F195">
        <v>8.36</v>
      </c>
      <c r="J195" s="587">
        <v>93.18</v>
      </c>
      <c r="K195">
        <v>87.93</v>
      </c>
      <c r="L195">
        <v>93.57</v>
      </c>
      <c r="M195">
        <v>2.1</v>
      </c>
      <c r="N195">
        <v>2</v>
      </c>
      <c r="Q195">
        <v>11.77</v>
      </c>
      <c r="R195">
        <v>1.72</v>
      </c>
      <c r="S195">
        <v>1.65</v>
      </c>
      <c r="T195">
        <v>1.41</v>
      </c>
      <c r="U195">
        <v>0</v>
      </c>
      <c r="W195" s="522">
        <v>3</v>
      </c>
      <c r="X195">
        <v>94</v>
      </c>
      <c r="Y195" s="522">
        <v>15</v>
      </c>
      <c r="AB195">
        <v>5.6941923774954745E-2</v>
      </c>
      <c r="AC195" s="522">
        <v>4.3668962413430101E-3</v>
      </c>
      <c r="AD195" s="522">
        <v>4.1440141442452125</v>
      </c>
      <c r="AE195" s="57">
        <v>41830</v>
      </c>
      <c r="AF195" s="498">
        <v>7.2401999999999994E-2</v>
      </c>
      <c r="AG195" s="498">
        <v>6.8430232558139542E-2</v>
      </c>
      <c r="AH195">
        <v>204.4495</v>
      </c>
      <c r="AJ195" s="522">
        <v>0</v>
      </c>
      <c r="AK195" s="522">
        <v>4.3668962413430101E-3</v>
      </c>
      <c r="AL195">
        <v>2.0367936925098706E-2</v>
      </c>
      <c r="AM195">
        <v>93.03</v>
      </c>
      <c r="AN195" s="522">
        <v>34.082397003745172</v>
      </c>
      <c r="AO195" s="452"/>
      <c r="AP195" s="145"/>
      <c r="AQ195" s="223"/>
      <c r="AR195" s="22"/>
      <c r="AV195" s="9"/>
      <c r="AX195" s="27"/>
      <c r="AY195" s="84"/>
      <c r="AZ195"/>
      <c r="BB195"/>
      <c r="BC195"/>
      <c r="BE195"/>
    </row>
    <row r="196" spans="1:57" ht="15.75">
      <c r="A196" s="263" t="s">
        <v>1854</v>
      </c>
      <c r="B196" t="s">
        <v>1855</v>
      </c>
      <c r="C196" t="s">
        <v>1343</v>
      </c>
      <c r="D196" s="554">
        <v>7570000000</v>
      </c>
      <c r="E196">
        <v>2.2400000000000002</v>
      </c>
      <c r="F196">
        <v>1.04</v>
      </c>
      <c r="J196" s="587">
        <v>32.630000000000003</v>
      </c>
      <c r="K196">
        <v>25.96</v>
      </c>
      <c r="L196">
        <v>32.630000000000003</v>
      </c>
      <c r="M196">
        <v>0</v>
      </c>
      <c r="N196">
        <v>0</v>
      </c>
      <c r="Q196">
        <v>17.36</v>
      </c>
      <c r="R196">
        <v>1.42</v>
      </c>
      <c r="S196">
        <v>1.42</v>
      </c>
      <c r="T196">
        <v>5.39</v>
      </c>
      <c r="U196">
        <v>0</v>
      </c>
      <c r="W196" s="522">
        <v>1.7</v>
      </c>
      <c r="X196">
        <v>32</v>
      </c>
      <c r="Y196" s="522">
        <v>5</v>
      </c>
      <c r="AB196">
        <v>0.22072577628133191</v>
      </c>
      <c r="AC196" s="522">
        <v>9.3639299701607885E-3</v>
      </c>
      <c r="AD196" s="522">
        <v>20.863347928119016</v>
      </c>
      <c r="AE196" s="57">
        <v>41830</v>
      </c>
      <c r="AF196" s="498">
        <v>0.15835200000000002</v>
      </c>
      <c r="AG196" s="498">
        <v>0.12225352112676056</v>
      </c>
      <c r="AH196">
        <v>12.141500000000001</v>
      </c>
      <c r="AJ196" s="522">
        <v>0</v>
      </c>
      <c r="AK196" s="522">
        <v>9.3639299701607885E-3</v>
      </c>
      <c r="AL196">
        <v>0.1193825042881648</v>
      </c>
      <c r="AM196">
        <v>30.89</v>
      </c>
      <c r="AN196" s="522">
        <v>35.714285714285666</v>
      </c>
      <c r="AO196" s="452"/>
      <c r="AP196" s="145"/>
      <c r="AQ196" s="223"/>
      <c r="AR196" s="22"/>
      <c r="AV196" s="9"/>
      <c r="AX196" s="27"/>
      <c r="AY196" s="84"/>
      <c r="AZ196"/>
      <c r="BB196"/>
      <c r="BC196"/>
      <c r="BE196"/>
    </row>
    <row r="197" spans="1:57" ht="15.75">
      <c r="A197" s="263" t="s">
        <v>1856</v>
      </c>
      <c r="B197" t="s">
        <v>1857</v>
      </c>
      <c r="C197" t="s">
        <v>1858</v>
      </c>
      <c r="D197" s="554">
        <v>11770000000</v>
      </c>
      <c r="E197">
        <v>2.12</v>
      </c>
      <c r="F197">
        <v>4.6900000000000004</v>
      </c>
      <c r="J197" s="587">
        <v>66.84</v>
      </c>
      <c r="K197">
        <v>65.510000000000005</v>
      </c>
      <c r="L197">
        <v>87.35</v>
      </c>
      <c r="M197">
        <v>0.4</v>
      </c>
      <c r="N197">
        <v>0.28000000000000003</v>
      </c>
      <c r="Q197">
        <v>11.29</v>
      </c>
      <c r="R197">
        <v>0.94</v>
      </c>
      <c r="S197">
        <v>0.63</v>
      </c>
      <c r="T197">
        <v>3.02</v>
      </c>
      <c r="U197">
        <v>0</v>
      </c>
      <c r="W197" s="522">
        <v>2.1</v>
      </c>
      <c r="X197">
        <v>95</v>
      </c>
      <c r="Y197" s="522">
        <v>18</v>
      </c>
      <c r="AB197">
        <v>-0.19913731128684389</v>
      </c>
      <c r="AC197" s="522">
        <v>1.5609406579960535E-2</v>
      </c>
      <c r="AD197" s="522">
        <v>4.4143295048432094</v>
      </c>
      <c r="AE197" s="57">
        <v>41830</v>
      </c>
      <c r="AF197" s="498">
        <v>0.151476</v>
      </c>
      <c r="AG197" s="498">
        <v>0.12010638297872341</v>
      </c>
      <c r="AH197">
        <v>54.299599999999998</v>
      </c>
      <c r="AJ197" s="522">
        <v>0</v>
      </c>
      <c r="AK197" s="522">
        <v>1.5609406579960535E-2</v>
      </c>
      <c r="AL197">
        <v>-0.15616715061229633</v>
      </c>
      <c r="AM197">
        <v>74.459999999999994</v>
      </c>
      <c r="AN197" s="522">
        <v>89.333333333333144</v>
      </c>
      <c r="AO197" s="452"/>
      <c r="AP197" s="145"/>
      <c r="AQ197" s="223"/>
      <c r="AR197" s="22"/>
      <c r="AV197" s="9"/>
      <c r="AX197" s="27"/>
      <c r="AY197" s="27"/>
      <c r="AZ197"/>
      <c r="BB197"/>
      <c r="BC197"/>
      <c r="BE197"/>
    </row>
    <row r="198" spans="1:57" ht="15.75">
      <c r="A198" s="263" t="s">
        <v>1859</v>
      </c>
      <c r="C198" t="s">
        <v>1351</v>
      </c>
      <c r="D198" s="554">
        <v>875760000</v>
      </c>
      <c r="E198">
        <v>2.0499999999999998</v>
      </c>
      <c r="F198">
        <v>-0.16</v>
      </c>
      <c r="J198" s="587">
        <v>4.63</v>
      </c>
      <c r="K198">
        <v>4.1900000000000004</v>
      </c>
      <c r="L198">
        <v>5.04</v>
      </c>
      <c r="M198">
        <v>0</v>
      </c>
      <c r="N198">
        <v>0</v>
      </c>
      <c r="Q198">
        <v>14.03</v>
      </c>
      <c r="R198">
        <v>1.32</v>
      </c>
      <c r="S198">
        <v>0.41</v>
      </c>
      <c r="T198">
        <v>0.99</v>
      </c>
      <c r="U198">
        <v>0</v>
      </c>
      <c r="W198" s="522">
        <v>2</v>
      </c>
      <c r="X198">
        <v>6</v>
      </c>
      <c r="Y198" s="522">
        <v>1</v>
      </c>
      <c r="Z198">
        <v>1</v>
      </c>
      <c r="AB198">
        <v>9.4562647754136961E-2</v>
      </c>
      <c r="AC198" s="522">
        <v>1.8463478179794764E-2</v>
      </c>
      <c r="AD198" s="522">
        <v>3.9362844244859039</v>
      </c>
      <c r="AE198" s="57">
        <v>41830</v>
      </c>
      <c r="AF198" s="498">
        <v>0.14746500000000001</v>
      </c>
      <c r="AG198" s="498">
        <v>0.10628787878787876</v>
      </c>
      <c r="AH198">
        <v>-1.9402999999999999</v>
      </c>
      <c r="AJ198" s="522">
        <v>0</v>
      </c>
      <c r="AK198" s="522">
        <v>1.8463478179794764E-2</v>
      </c>
      <c r="AL198">
        <v>1.3129102844638864E-2</v>
      </c>
      <c r="AM198">
        <v>4.78</v>
      </c>
      <c r="AN198" s="522">
        <v>89.473684210526301</v>
      </c>
      <c r="AO198" s="452"/>
      <c r="AP198" s="145"/>
      <c r="AQ198" s="223"/>
      <c r="AR198" s="22"/>
      <c r="AV198" s="9"/>
      <c r="AX198" s="27"/>
      <c r="AY198" s="27"/>
      <c r="AZ198"/>
      <c r="BA198" s="13"/>
      <c r="BB198"/>
      <c r="BC198"/>
      <c r="BE198"/>
    </row>
    <row r="199" spans="1:57" ht="15.75">
      <c r="A199" s="263" t="s">
        <v>1860</v>
      </c>
      <c r="B199" t="s">
        <v>1861</v>
      </c>
      <c r="C199" t="s">
        <v>1343</v>
      </c>
      <c r="D199" s="554">
        <v>15100000000</v>
      </c>
      <c r="E199">
        <v>1.93</v>
      </c>
      <c r="F199">
        <v>3.09</v>
      </c>
      <c r="J199" s="587">
        <v>61.8</v>
      </c>
      <c r="K199">
        <v>55.83</v>
      </c>
      <c r="L199">
        <v>64.3</v>
      </c>
      <c r="M199">
        <v>0.8</v>
      </c>
      <c r="N199">
        <v>0.48</v>
      </c>
      <c r="Q199">
        <v>0</v>
      </c>
      <c r="R199">
        <v>0</v>
      </c>
      <c r="S199">
        <v>2.41</v>
      </c>
      <c r="T199">
        <v>4.34</v>
      </c>
      <c r="U199">
        <v>0</v>
      </c>
      <c r="W199" s="522">
        <v>2</v>
      </c>
      <c r="X199">
        <v>63</v>
      </c>
      <c r="Y199" s="522">
        <v>1</v>
      </c>
      <c r="AB199">
        <v>2.4365987071108881E-2</v>
      </c>
      <c r="AC199" s="522">
        <v>1.270096168791981E-2</v>
      </c>
      <c r="AD199" s="522">
        <v>4.9724619306212547</v>
      </c>
      <c r="AE199" s="57">
        <v>41830</v>
      </c>
      <c r="AJ199" s="522">
        <v>0</v>
      </c>
      <c r="AK199" s="522">
        <v>1.270096168791981E-2</v>
      </c>
      <c r="AL199">
        <v>1.9297377535873239E-2</v>
      </c>
      <c r="AM199">
        <v>61.11</v>
      </c>
      <c r="AN199" s="522">
        <v>84.916201117318451</v>
      </c>
      <c r="AO199" s="452"/>
      <c r="AP199" s="145"/>
      <c r="AQ199" s="223"/>
      <c r="AR199" s="22"/>
      <c r="AV199" s="9"/>
      <c r="AX199" s="27"/>
      <c r="AY199" s="27"/>
      <c r="AZ199"/>
      <c r="BA199" s="13"/>
      <c r="BB199"/>
      <c r="BC199"/>
      <c r="BE199"/>
    </row>
    <row r="200" spans="1:57" ht="15.75">
      <c r="A200" s="263" t="s">
        <v>1862</v>
      </c>
      <c r="B200" t="s">
        <v>1863</v>
      </c>
      <c r="C200" t="s">
        <v>1343</v>
      </c>
      <c r="D200" s="554">
        <v>8230000000</v>
      </c>
      <c r="E200">
        <v>1.01</v>
      </c>
      <c r="F200">
        <v>2.7</v>
      </c>
      <c r="J200" s="587">
        <v>48.46</v>
      </c>
      <c r="K200">
        <v>44.32</v>
      </c>
      <c r="L200">
        <v>48.46</v>
      </c>
      <c r="M200">
        <v>2.1</v>
      </c>
      <c r="N200">
        <v>1</v>
      </c>
      <c r="Q200">
        <v>15</v>
      </c>
      <c r="R200">
        <v>1.53</v>
      </c>
      <c r="S200">
        <v>1.46</v>
      </c>
      <c r="T200">
        <v>5.87</v>
      </c>
      <c r="U200">
        <v>0</v>
      </c>
      <c r="W200" s="522">
        <v>2.8</v>
      </c>
      <c r="X200">
        <v>49</v>
      </c>
      <c r="Y200" s="522">
        <v>15</v>
      </c>
      <c r="AB200">
        <v>5.923497267759565E-2</v>
      </c>
      <c r="AC200" s="522">
        <v>8.675825725986637E-3</v>
      </c>
      <c r="AD200" s="522">
        <v>4.368280320810392</v>
      </c>
      <c r="AE200" s="57">
        <v>41830</v>
      </c>
      <c r="AF200" s="498">
        <v>8.7873000000000007E-2</v>
      </c>
      <c r="AG200" s="498">
        <v>9.8039215686274522E-2</v>
      </c>
      <c r="AH200">
        <v>42.546300000000002</v>
      </c>
      <c r="AJ200" s="522">
        <v>0</v>
      </c>
      <c r="AK200" s="522">
        <v>8.675825725986637E-3</v>
      </c>
      <c r="AL200">
        <v>6.2719298245614022E-2</v>
      </c>
      <c r="AM200">
        <v>46.48</v>
      </c>
      <c r="AN200" s="522">
        <v>38.202247191011097</v>
      </c>
      <c r="AO200" s="452"/>
      <c r="AP200" s="145"/>
      <c r="AQ200" s="223"/>
      <c r="AR200" s="22"/>
      <c r="AW200" s="9"/>
      <c r="AY200" s="27"/>
      <c r="AZ200"/>
      <c r="BA200" s="13"/>
      <c r="BB200"/>
      <c r="BC200"/>
      <c r="BE200"/>
    </row>
    <row r="201" spans="1:57" ht="15.75">
      <c r="A201" s="263" t="s">
        <v>1864</v>
      </c>
      <c r="B201" t="s">
        <v>1865</v>
      </c>
      <c r="C201" t="s">
        <v>1343</v>
      </c>
      <c r="D201" s="554">
        <v>9220000000</v>
      </c>
      <c r="E201">
        <v>0.9</v>
      </c>
      <c r="F201">
        <v>0.78</v>
      </c>
      <c r="J201" s="587">
        <v>22.45</v>
      </c>
      <c r="K201">
        <v>22.16</v>
      </c>
      <c r="L201">
        <v>25.03</v>
      </c>
      <c r="M201">
        <v>2</v>
      </c>
      <c r="N201">
        <v>0.48</v>
      </c>
      <c r="Q201">
        <v>18.100000000000001</v>
      </c>
      <c r="R201">
        <v>2.64</v>
      </c>
      <c r="S201">
        <v>0.89</v>
      </c>
      <c r="T201">
        <v>2.14</v>
      </c>
      <c r="U201">
        <v>0</v>
      </c>
      <c r="W201" s="522">
        <v>4</v>
      </c>
      <c r="X201">
        <v>23.4</v>
      </c>
      <c r="Y201" s="522">
        <v>1</v>
      </c>
      <c r="AB201">
        <v>-7.3080099091659773E-2</v>
      </c>
      <c r="AC201" s="522">
        <v>1.0791598407447076E-2</v>
      </c>
      <c r="AD201" s="522">
        <v>4.2006058638264685</v>
      </c>
      <c r="AE201" s="57">
        <v>41830</v>
      </c>
      <c r="AF201" s="498">
        <v>8.1570000000000004E-2</v>
      </c>
      <c r="AG201" s="498">
        <v>6.8560606060606058E-2</v>
      </c>
      <c r="AH201">
        <v>8.4527999999999999</v>
      </c>
      <c r="AJ201" s="522">
        <v>0</v>
      </c>
      <c r="AK201" s="522">
        <v>1.0791598407447076E-2</v>
      </c>
      <c r="AL201">
        <v>-3.1083481349911315E-3</v>
      </c>
      <c r="AM201">
        <v>24.8</v>
      </c>
      <c r="AN201" s="522">
        <v>63.725490196078447</v>
      </c>
      <c r="AO201" s="452"/>
      <c r="AP201" s="145"/>
      <c r="AQ201" s="223"/>
      <c r="AR201" s="22"/>
      <c r="AW201" s="9"/>
      <c r="AY201" s="27"/>
      <c r="AZ201"/>
      <c r="BA201" s="13"/>
      <c r="BB201"/>
      <c r="BC201"/>
      <c r="BE201"/>
    </row>
    <row r="202" spans="1:57" ht="15.75">
      <c r="A202" s="263" t="s">
        <v>1866</v>
      </c>
      <c r="B202" t="s">
        <v>1867</v>
      </c>
      <c r="C202" t="s">
        <v>1868</v>
      </c>
      <c r="D202" s="554">
        <v>2260000000</v>
      </c>
      <c r="E202">
        <v>1.78</v>
      </c>
      <c r="F202">
        <v>1.02</v>
      </c>
      <c r="J202" s="587">
        <v>19.22</v>
      </c>
      <c r="K202">
        <v>18.690000000000001</v>
      </c>
      <c r="L202">
        <v>23.47</v>
      </c>
      <c r="M202">
        <v>1.9</v>
      </c>
      <c r="N202">
        <v>0.37</v>
      </c>
      <c r="Q202">
        <v>15.5</v>
      </c>
      <c r="R202">
        <v>3.68</v>
      </c>
      <c r="S202">
        <v>3.45</v>
      </c>
      <c r="T202">
        <v>1.5</v>
      </c>
      <c r="U202">
        <v>0</v>
      </c>
      <c r="W202" s="522">
        <v>2.4</v>
      </c>
      <c r="X202">
        <v>26</v>
      </c>
      <c r="Y202" s="522">
        <v>13</v>
      </c>
      <c r="AB202">
        <v>-0.16434782608695658</v>
      </c>
      <c r="AC202" s="522">
        <v>1.3451239117098618E-2</v>
      </c>
      <c r="AD202" s="522">
        <v>2.7576053938307599</v>
      </c>
      <c r="AE202" s="57">
        <v>41830</v>
      </c>
      <c r="AF202" s="498">
        <v>0.131994</v>
      </c>
      <c r="AG202" s="498">
        <v>4.2119565217391297E-2</v>
      </c>
      <c r="AH202">
        <v>7.3045999999999998</v>
      </c>
      <c r="AI202" t="s">
        <v>1869</v>
      </c>
      <c r="AJ202" s="522">
        <v>0</v>
      </c>
      <c r="AK202" s="522">
        <v>1.3451239117098618E-2</v>
      </c>
      <c r="AL202">
        <v>1.211163770405479E-2</v>
      </c>
      <c r="AM202">
        <v>19.59</v>
      </c>
      <c r="AN202" s="522">
        <v>74.590163934426315</v>
      </c>
      <c r="AO202" s="452"/>
      <c r="AP202" s="145"/>
      <c r="AQ202" s="223"/>
      <c r="AR202" s="22"/>
      <c r="AW202" s="9"/>
      <c r="AY202" s="27"/>
      <c r="AZ202"/>
      <c r="BA202" s="13"/>
      <c r="BB202"/>
      <c r="BC202"/>
      <c r="BE202"/>
    </row>
    <row r="203" spans="1:57" ht="15.75">
      <c r="A203" s="263" t="s">
        <v>1870</v>
      </c>
      <c r="B203" t="s">
        <v>1871</v>
      </c>
      <c r="C203" t="s">
        <v>1343</v>
      </c>
      <c r="D203" s="554">
        <v>15600000000</v>
      </c>
      <c r="E203">
        <v>0.85</v>
      </c>
      <c r="F203">
        <v>1.32</v>
      </c>
      <c r="J203" s="587">
        <v>36.43</v>
      </c>
      <c r="K203">
        <v>35.99</v>
      </c>
      <c r="L203">
        <v>40.549999999999997</v>
      </c>
      <c r="M203">
        <v>2.6</v>
      </c>
      <c r="N203">
        <v>1</v>
      </c>
      <c r="Q203">
        <v>15.44</v>
      </c>
      <c r="R203">
        <v>1.03</v>
      </c>
      <c r="S203">
        <v>1.84</v>
      </c>
      <c r="T203">
        <v>1.18</v>
      </c>
      <c r="U203">
        <v>0</v>
      </c>
      <c r="W203" s="522">
        <v>2.6</v>
      </c>
      <c r="X203">
        <v>42.45</v>
      </c>
      <c r="Y203" s="522">
        <v>16</v>
      </c>
      <c r="AB203">
        <v>-2.6976495726495676E-2</v>
      </c>
      <c r="AC203" s="522">
        <v>8.6310422074680898E-3</v>
      </c>
      <c r="AD203" s="522">
        <v>3.390608363788977</v>
      </c>
      <c r="AE203" s="57">
        <v>41830</v>
      </c>
      <c r="AF203" s="498">
        <v>7.8704999999999997E-2</v>
      </c>
      <c r="AG203" s="498">
        <v>0.14990291262135921</v>
      </c>
      <c r="AH203">
        <v>14.144399999999999</v>
      </c>
      <c r="AJ203" s="522">
        <v>0</v>
      </c>
      <c r="AK203" s="522">
        <v>8.6310422074680898E-3</v>
      </c>
      <c r="AL203">
        <v>-8.9705147426286935E-2</v>
      </c>
      <c r="AM203">
        <v>38.89</v>
      </c>
      <c r="AN203" s="522">
        <v>82.285714285714491</v>
      </c>
      <c r="AO203" s="452"/>
      <c r="AP203" s="145"/>
      <c r="AQ203" s="223"/>
      <c r="AR203" s="22"/>
      <c r="AW203" s="9"/>
      <c r="AY203" s="27"/>
      <c r="AZ203"/>
      <c r="BA203" s="13"/>
      <c r="BB203"/>
      <c r="BC203"/>
      <c r="BE203"/>
    </row>
    <row r="204" spans="1:57" ht="15.75">
      <c r="A204" s="263" t="s">
        <v>1872</v>
      </c>
      <c r="B204" t="s">
        <v>1873</v>
      </c>
      <c r="C204" t="s">
        <v>1343</v>
      </c>
      <c r="D204" s="554">
        <v>426200000</v>
      </c>
      <c r="E204">
        <v>1.35</v>
      </c>
      <c r="F204">
        <v>2.1800000000000002</v>
      </c>
      <c r="J204" s="587">
        <v>44.84</v>
      </c>
      <c r="K204">
        <v>41.03</v>
      </c>
      <c r="L204">
        <v>46.08</v>
      </c>
      <c r="M204">
        <v>0</v>
      </c>
      <c r="N204">
        <v>0</v>
      </c>
      <c r="Q204">
        <v>16.98</v>
      </c>
      <c r="R204">
        <v>2.15</v>
      </c>
      <c r="S204">
        <v>2.56</v>
      </c>
      <c r="T204">
        <v>3.02</v>
      </c>
      <c r="U204">
        <v>0</v>
      </c>
      <c r="W204" s="522">
        <v>2.2999999999999998</v>
      </c>
      <c r="X204">
        <v>53</v>
      </c>
      <c r="Y204" s="522">
        <v>5</v>
      </c>
      <c r="AB204">
        <v>4.1095890410958978E-2</v>
      </c>
      <c r="AC204" s="522">
        <v>1.2448894748291996E-2</v>
      </c>
      <c r="AD204" s="522">
        <v>3.8515718077220882</v>
      </c>
      <c r="AE204" s="57">
        <v>41830</v>
      </c>
      <c r="AF204" s="498">
        <v>0.10735500000000001</v>
      </c>
      <c r="AG204" s="498">
        <v>7.8976744186046513E-2</v>
      </c>
      <c r="AH204">
        <v>37.187800000000003</v>
      </c>
      <c r="AJ204" s="522">
        <v>0</v>
      </c>
      <c r="AK204" s="522">
        <v>1.2448894748291996E-2</v>
      </c>
      <c r="AL204">
        <v>6.5083135391924035E-2</v>
      </c>
      <c r="AM204">
        <v>44.31</v>
      </c>
      <c r="AN204" s="522">
        <v>66.504854368932058</v>
      </c>
      <c r="AO204" s="452"/>
      <c r="AP204" s="145"/>
      <c r="AQ204" s="223"/>
      <c r="AR204" s="22"/>
      <c r="AW204" s="9"/>
      <c r="AY204" s="27"/>
      <c r="AZ204"/>
      <c r="BA204" s="13"/>
      <c r="BB204"/>
      <c r="BC204"/>
      <c r="BE204"/>
    </row>
    <row r="205" spans="1:57" ht="15.75">
      <c r="A205" s="263" t="s">
        <v>1874</v>
      </c>
      <c r="B205" t="s">
        <v>1875</v>
      </c>
      <c r="C205" t="s">
        <v>1876</v>
      </c>
      <c r="J205" s="587">
        <v>150</v>
      </c>
      <c r="K205">
        <v>104.95</v>
      </c>
      <c r="L205">
        <v>150</v>
      </c>
      <c r="M205">
        <v>0</v>
      </c>
      <c r="U205">
        <v>0</v>
      </c>
      <c r="AB205">
        <v>0.42925202477370172</v>
      </c>
      <c r="AC205" s="522">
        <v>0</v>
      </c>
      <c r="AD205" s="522">
        <v>4.3788447310331735</v>
      </c>
      <c r="AE205" s="57">
        <v>41557</v>
      </c>
      <c r="AJ205" s="522">
        <v>0</v>
      </c>
      <c r="AK205" s="522">
        <v>0</v>
      </c>
      <c r="AL205">
        <v>0.17251621980770729</v>
      </c>
      <c r="AN205" s="522">
        <v>16.512059369202163</v>
      </c>
      <c r="AO205" s="452"/>
      <c r="AP205" s="145"/>
      <c r="AQ205" s="223"/>
      <c r="AR205" s="22"/>
      <c r="AW205" s="9"/>
      <c r="AY205" s="27"/>
      <c r="AZ205"/>
      <c r="BA205" s="13"/>
      <c r="BB205"/>
      <c r="BC205"/>
      <c r="BE205"/>
    </row>
    <row r="206" spans="1:57" ht="15.75">
      <c r="A206" s="263" t="s">
        <v>1877</v>
      </c>
      <c r="B206" t="s">
        <v>1878</v>
      </c>
      <c r="C206" t="s">
        <v>158</v>
      </c>
      <c r="D206" s="554">
        <v>1090000000</v>
      </c>
      <c r="E206">
        <v>1.52</v>
      </c>
      <c r="F206">
        <v>0.62</v>
      </c>
      <c r="J206" s="587">
        <v>14.62</v>
      </c>
      <c r="K206">
        <v>13.54</v>
      </c>
      <c r="L206">
        <v>16.89</v>
      </c>
      <c r="M206">
        <v>3.6</v>
      </c>
      <c r="N206">
        <v>0.52</v>
      </c>
      <c r="Q206">
        <v>14.77</v>
      </c>
      <c r="R206">
        <v>1.05</v>
      </c>
      <c r="S206">
        <v>0.27</v>
      </c>
      <c r="T206">
        <v>1.04</v>
      </c>
      <c r="U206">
        <v>0</v>
      </c>
      <c r="W206" s="522">
        <v>3</v>
      </c>
      <c r="X206">
        <v>18</v>
      </c>
      <c r="Y206" s="522">
        <v>1</v>
      </c>
      <c r="Z206">
        <v>1</v>
      </c>
      <c r="AB206">
        <v>-0.13439905269390179</v>
      </c>
      <c r="AC206" s="522">
        <v>1.7482546371694534E-2</v>
      </c>
      <c r="AD206" s="522">
        <v>9.3881654140756527</v>
      </c>
      <c r="AE206" s="57">
        <v>41830</v>
      </c>
      <c r="AF206" s="498">
        <v>0.11709600000000001</v>
      </c>
      <c r="AG206" s="498">
        <v>0.14066666666666666</v>
      </c>
      <c r="AH206">
        <v>1.7708999999999999</v>
      </c>
      <c r="AJ206" s="522">
        <v>0</v>
      </c>
      <c r="AK206" s="522">
        <v>1.7482546371694534E-2</v>
      </c>
      <c r="AL206">
        <v>2.2377622377622274E-2</v>
      </c>
      <c r="AM206">
        <v>14.41</v>
      </c>
      <c r="AN206" s="522">
        <v>46.753246753246785</v>
      </c>
      <c r="AO206" s="452"/>
      <c r="AP206" s="145"/>
      <c r="AQ206" s="223"/>
      <c r="AR206" s="22"/>
      <c r="AW206" s="9"/>
      <c r="AY206" s="27"/>
      <c r="AZ206"/>
      <c r="BA206" s="13"/>
      <c r="BB206"/>
      <c r="BC206"/>
      <c r="BE206"/>
    </row>
    <row r="207" spans="1:57" ht="15.75">
      <c r="A207" s="263" t="s">
        <v>527</v>
      </c>
      <c r="B207" t="s">
        <v>1879</v>
      </c>
      <c r="C207" t="s">
        <v>1343</v>
      </c>
      <c r="D207" s="554">
        <v>6610000000</v>
      </c>
      <c r="E207">
        <v>1.99</v>
      </c>
      <c r="F207">
        <v>7.29</v>
      </c>
      <c r="J207" s="587">
        <v>64.12</v>
      </c>
      <c r="K207">
        <v>54.43</v>
      </c>
      <c r="L207">
        <v>66.05</v>
      </c>
      <c r="M207">
        <v>1.5</v>
      </c>
      <c r="N207">
        <v>1</v>
      </c>
      <c r="Q207">
        <v>11.99</v>
      </c>
      <c r="R207">
        <v>1.52</v>
      </c>
      <c r="S207">
        <v>1.53</v>
      </c>
      <c r="T207">
        <v>3.61</v>
      </c>
      <c r="U207">
        <v>0</v>
      </c>
      <c r="W207" s="522">
        <v>2.5</v>
      </c>
      <c r="X207">
        <v>68</v>
      </c>
      <c r="Y207" s="522">
        <v>15</v>
      </c>
      <c r="Z207">
        <v>1</v>
      </c>
      <c r="AB207">
        <v>0.17199780661670633</v>
      </c>
      <c r="AC207" s="522">
        <v>8.6488972599280955E-3</v>
      </c>
      <c r="AD207" s="522">
        <v>3.1706977884393734</v>
      </c>
      <c r="AE207" s="57">
        <v>41830</v>
      </c>
      <c r="AF207" s="498">
        <v>0.14402700000000002</v>
      </c>
      <c r="AG207" s="498">
        <v>7.8881578947368428E-2</v>
      </c>
      <c r="AH207">
        <v>71.932299999999998</v>
      </c>
      <c r="AJ207" s="522">
        <v>0</v>
      </c>
      <c r="AK207" s="522">
        <v>8.6488972599280955E-3</v>
      </c>
      <c r="AL207">
        <v>4.80549199084669E-2</v>
      </c>
      <c r="AM207">
        <v>63.83</v>
      </c>
      <c r="AN207" s="522">
        <v>81.434599156118168</v>
      </c>
      <c r="AO207" s="452"/>
      <c r="AP207" s="145"/>
      <c r="AQ207" s="223"/>
      <c r="AR207" s="22"/>
      <c r="AW207" s="9"/>
      <c r="AY207" s="27"/>
      <c r="AZ207"/>
      <c r="BA207" s="13"/>
      <c r="BB207"/>
      <c r="BC207"/>
      <c r="BE207"/>
    </row>
    <row r="208" spans="1:57" ht="15.75">
      <c r="A208" s="263" t="s">
        <v>1880</v>
      </c>
      <c r="B208" t="s">
        <v>1881</v>
      </c>
      <c r="C208" t="s">
        <v>1343</v>
      </c>
      <c r="D208" s="554">
        <v>14810000000</v>
      </c>
      <c r="E208">
        <v>1.78</v>
      </c>
      <c r="F208">
        <v>1.5</v>
      </c>
      <c r="J208" s="587">
        <v>15.76</v>
      </c>
      <c r="K208">
        <v>14.91</v>
      </c>
      <c r="L208">
        <v>17.45</v>
      </c>
      <c r="M208">
        <v>0</v>
      </c>
      <c r="N208">
        <v>0</v>
      </c>
      <c r="Q208">
        <v>47.76</v>
      </c>
      <c r="R208">
        <v>5.58</v>
      </c>
      <c r="S208">
        <v>0.27</v>
      </c>
      <c r="T208">
        <v>1.03</v>
      </c>
      <c r="U208">
        <v>0</v>
      </c>
      <c r="W208" s="522">
        <v>2</v>
      </c>
      <c r="X208">
        <v>143.33000000000001</v>
      </c>
      <c r="Y208" s="522">
        <v>1</v>
      </c>
      <c r="AB208">
        <v>-3.6085626911315082E-2</v>
      </c>
      <c r="AC208" s="522">
        <v>1.1947156207417219E-2</v>
      </c>
      <c r="AD208" s="522">
        <v>3.4197205035538314</v>
      </c>
      <c r="AE208" s="57">
        <v>41830</v>
      </c>
      <c r="AF208" s="498">
        <v>0.131994</v>
      </c>
      <c r="AG208" s="498">
        <v>8.5591397849462361E-2</v>
      </c>
      <c r="AH208">
        <v>19.585100000000001</v>
      </c>
      <c r="AJ208" s="522">
        <v>0</v>
      </c>
      <c r="AK208" s="522">
        <v>1.1947156207417219E-2</v>
      </c>
      <c r="AL208">
        <v>8.3173384516953934E-3</v>
      </c>
      <c r="AM208">
        <v>15.62</v>
      </c>
      <c r="AN208" s="522">
        <v>31.967213114754117</v>
      </c>
      <c r="AO208" s="452"/>
      <c r="AP208" s="145"/>
      <c r="AQ208" s="223"/>
      <c r="AR208" s="22"/>
      <c r="AW208" s="9"/>
      <c r="AY208" s="27"/>
      <c r="AZ208"/>
      <c r="BA208" s="13"/>
      <c r="BB208"/>
      <c r="BC208"/>
      <c r="BE208"/>
    </row>
    <row r="209" spans="1:57" ht="15.75">
      <c r="A209" s="263" t="s">
        <v>1882</v>
      </c>
      <c r="B209" t="s">
        <v>1883</v>
      </c>
      <c r="C209" t="s">
        <v>1343</v>
      </c>
      <c r="D209" s="554">
        <v>6760000000</v>
      </c>
      <c r="E209">
        <v>1.1100000000000001</v>
      </c>
      <c r="F209">
        <v>3.14</v>
      </c>
      <c r="J209" s="587">
        <v>87.83</v>
      </c>
      <c r="K209">
        <v>68.45</v>
      </c>
      <c r="L209">
        <v>90.19</v>
      </c>
      <c r="M209">
        <v>0</v>
      </c>
      <c r="N209">
        <v>0</v>
      </c>
      <c r="Q209">
        <v>18.149999999999999</v>
      </c>
      <c r="R209">
        <v>0.82</v>
      </c>
      <c r="S209">
        <v>10.37</v>
      </c>
      <c r="T209">
        <v>15.63</v>
      </c>
      <c r="U209">
        <v>0</v>
      </c>
      <c r="W209" s="522">
        <v>1.8</v>
      </c>
      <c r="X209">
        <v>96.5</v>
      </c>
      <c r="Y209" s="522">
        <v>21</v>
      </c>
      <c r="AB209">
        <v>0.26228801379706812</v>
      </c>
      <c r="AC209" s="522">
        <v>1.2725367000297264E-2</v>
      </c>
      <c r="AD209" s="522">
        <v>5.3810709521597175</v>
      </c>
      <c r="AE209" s="57">
        <v>41830</v>
      </c>
      <c r="AF209" s="498">
        <v>9.3603000000000006E-2</v>
      </c>
      <c r="AG209" s="498">
        <v>0.22134146341463412</v>
      </c>
      <c r="AH209">
        <v>114.5264</v>
      </c>
      <c r="AI209" t="s">
        <v>1884</v>
      </c>
      <c r="AJ209" s="522">
        <v>0</v>
      </c>
      <c r="AK209" s="522">
        <v>1.2725367000297264E-2</v>
      </c>
      <c r="AL209">
        <v>0.16997469028906362</v>
      </c>
      <c r="AM209">
        <v>82.46</v>
      </c>
      <c r="AN209" s="522">
        <v>66.716417910447717</v>
      </c>
      <c r="AO209" s="452"/>
      <c r="AP209" s="145"/>
      <c r="AQ209" s="223"/>
      <c r="AR209" s="22"/>
      <c r="AW209" s="9"/>
      <c r="AY209" s="27"/>
      <c r="AZ209"/>
      <c r="BA209" s="13"/>
      <c r="BB209"/>
      <c r="BC209"/>
      <c r="BE209"/>
    </row>
    <row r="210" spans="1:57" ht="15.75">
      <c r="A210" s="263" t="s">
        <v>104</v>
      </c>
      <c r="B210" t="s">
        <v>105</v>
      </c>
      <c r="C210" t="s">
        <v>1343</v>
      </c>
      <c r="D210" s="554">
        <v>46070000000</v>
      </c>
      <c r="E210">
        <v>1.54</v>
      </c>
      <c r="F210">
        <v>20.2</v>
      </c>
      <c r="J210" s="587">
        <v>174.2</v>
      </c>
      <c r="K210">
        <v>153.27000000000001</v>
      </c>
      <c r="L210">
        <v>182.34</v>
      </c>
      <c r="M210">
        <v>4.0999999999999996</v>
      </c>
      <c r="N210">
        <v>7.43</v>
      </c>
      <c r="Q210">
        <v>9.2799999999999994</v>
      </c>
      <c r="R210">
        <v>1.48</v>
      </c>
      <c r="S210">
        <v>1.69</v>
      </c>
      <c r="T210">
        <v>1.41</v>
      </c>
      <c r="U210">
        <v>0</v>
      </c>
      <c r="W210" s="522">
        <v>3</v>
      </c>
      <c r="X210">
        <v>189.26</v>
      </c>
      <c r="Y210" s="522">
        <v>4</v>
      </c>
      <c r="AB210">
        <v>0.13655640373197611</v>
      </c>
      <c r="AC210" s="522">
        <v>9.5580279261393512E-3</v>
      </c>
      <c r="AD210" s="522">
        <v>3.7741512502413679</v>
      </c>
      <c r="AE210" s="57">
        <v>41830</v>
      </c>
      <c r="AF210" s="498">
        <v>0.118242</v>
      </c>
      <c r="AG210" s="498">
        <v>6.2702702702702701E-2</v>
      </c>
      <c r="AH210">
        <v>182.18899999999999</v>
      </c>
      <c r="AJ210" s="522">
        <v>0</v>
      </c>
      <c r="AK210" s="522">
        <v>9.5580279261393512E-3</v>
      </c>
      <c r="AL210">
        <v>9.2115172933200564E-3</v>
      </c>
      <c r="AM210">
        <v>176.38</v>
      </c>
      <c r="AN210" s="522">
        <v>93.249427917620125</v>
      </c>
      <c r="AO210" s="452"/>
      <c r="AP210" s="145"/>
      <c r="AQ210" s="223"/>
      <c r="AR210" s="22"/>
      <c r="AW210" s="9"/>
      <c r="AY210" s="27"/>
      <c r="AZ210" s="84"/>
      <c r="BA210" s="13"/>
      <c r="BB210"/>
      <c r="BC210"/>
      <c r="BE210"/>
    </row>
    <row r="211" spans="1:57" ht="15.75">
      <c r="A211" s="263" t="s">
        <v>1885</v>
      </c>
      <c r="B211" t="s">
        <v>1886</v>
      </c>
      <c r="C211" t="s">
        <v>685</v>
      </c>
      <c r="D211" s="554">
        <v>50720000</v>
      </c>
      <c r="E211">
        <v>0.33</v>
      </c>
      <c r="F211">
        <v>-0.66</v>
      </c>
      <c r="J211" s="587">
        <v>2.77</v>
      </c>
      <c r="K211">
        <v>2.38</v>
      </c>
      <c r="L211">
        <v>2.77</v>
      </c>
      <c r="M211">
        <v>0</v>
      </c>
      <c r="N211">
        <v>0</v>
      </c>
      <c r="Q211">
        <v>0</v>
      </c>
      <c r="R211">
        <v>-0.84</v>
      </c>
      <c r="S211">
        <v>1.57</v>
      </c>
      <c r="T211">
        <v>0.84</v>
      </c>
      <c r="U211">
        <v>0</v>
      </c>
      <c r="W211" s="522">
        <v>3.5</v>
      </c>
      <c r="X211">
        <v>2.5</v>
      </c>
      <c r="Y211" s="522">
        <v>1</v>
      </c>
      <c r="AB211">
        <v>0.15899581589958153</v>
      </c>
      <c r="AC211" s="522">
        <v>9.4490689293677856E-3</v>
      </c>
      <c r="AD211" s="522">
        <v>6.3891471118179535</v>
      </c>
      <c r="AE211" s="57">
        <v>41830</v>
      </c>
      <c r="AF211" s="498">
        <v>4.8909000000000001E-2</v>
      </c>
      <c r="AG211" s="498">
        <v>0</v>
      </c>
      <c r="AH211">
        <v>-43.274500000000003</v>
      </c>
      <c r="AJ211" s="522">
        <v>0</v>
      </c>
      <c r="AK211" s="522">
        <v>9.4490689293677856E-3</v>
      </c>
      <c r="AL211">
        <v>0.14937759336099579</v>
      </c>
      <c r="AM211">
        <v>2.5</v>
      </c>
      <c r="AN211" s="522">
        <v>28.571428571428601</v>
      </c>
      <c r="AO211" s="452"/>
      <c r="AP211" s="145"/>
      <c r="AQ211" s="223"/>
      <c r="AR211" s="22"/>
      <c r="AW211" s="9"/>
      <c r="AY211" s="27"/>
      <c r="AZ211" s="84"/>
      <c r="BA211" s="13"/>
      <c r="BB211"/>
      <c r="BC211"/>
      <c r="BE211"/>
    </row>
    <row r="212" spans="1:57" ht="15.75">
      <c r="A212" s="263" t="s">
        <v>1887</v>
      </c>
      <c r="B212" t="s">
        <v>1888</v>
      </c>
      <c r="C212" t="s">
        <v>1356</v>
      </c>
      <c r="D212" s="554">
        <v>37790000</v>
      </c>
      <c r="E212">
        <v>2.27</v>
      </c>
      <c r="F212">
        <v>-0.6</v>
      </c>
      <c r="J212" s="587">
        <v>4.0199999999999996</v>
      </c>
      <c r="K212">
        <v>3.76</v>
      </c>
      <c r="L212">
        <v>4.84</v>
      </c>
      <c r="M212">
        <v>0</v>
      </c>
      <c r="N212">
        <v>0</v>
      </c>
      <c r="Q212">
        <v>0</v>
      </c>
      <c r="R212">
        <v>0</v>
      </c>
      <c r="S212">
        <v>7.35</v>
      </c>
      <c r="T212">
        <v>6.19</v>
      </c>
      <c r="U212">
        <v>0</v>
      </c>
      <c r="W212" s="522">
        <v>1.6</v>
      </c>
      <c r="X212">
        <v>7</v>
      </c>
      <c r="Y212" s="522">
        <v>5</v>
      </c>
      <c r="AB212">
        <v>-0.16424116424116425</v>
      </c>
      <c r="AC212" s="522">
        <v>2.5243214448942387E-2</v>
      </c>
      <c r="AD212" s="522">
        <v>4.5300592548119933</v>
      </c>
      <c r="AE212" s="57">
        <v>41830</v>
      </c>
      <c r="AJ212" s="522">
        <v>0</v>
      </c>
      <c r="AK212" s="522">
        <v>2.5243214448942387E-2</v>
      </c>
      <c r="AL212">
        <v>-4.2857142857142989E-2</v>
      </c>
      <c r="AM212">
        <v>4.16</v>
      </c>
      <c r="AN212" s="522">
        <v>67.088607594936747</v>
      </c>
      <c r="AO212" s="452"/>
      <c r="AP212" s="145"/>
      <c r="AQ212" s="223"/>
      <c r="AR212" s="22"/>
      <c r="AW212" s="9"/>
      <c r="AY212" s="27"/>
      <c r="AZ212" s="84"/>
      <c r="BA212" s="13"/>
      <c r="BB212"/>
      <c r="BC212"/>
      <c r="BE212"/>
    </row>
    <row r="213" spans="1:57" ht="15.75">
      <c r="A213" s="263" t="s">
        <v>584</v>
      </c>
      <c r="B213" t="s">
        <v>585</v>
      </c>
      <c r="C213" t="s">
        <v>1343</v>
      </c>
      <c r="D213" s="554">
        <v>5270000000</v>
      </c>
      <c r="E213">
        <v>2.02</v>
      </c>
      <c r="F213">
        <v>30.87</v>
      </c>
      <c r="J213" s="587">
        <v>240.46</v>
      </c>
      <c r="K213">
        <v>234.71</v>
      </c>
      <c r="L213">
        <v>254.38</v>
      </c>
      <c r="M213">
        <v>1.6</v>
      </c>
      <c r="N213">
        <v>4</v>
      </c>
      <c r="Q213">
        <v>11.54</v>
      </c>
      <c r="R213">
        <v>1.44</v>
      </c>
      <c r="S213">
        <v>2.4</v>
      </c>
      <c r="T213">
        <v>2.59</v>
      </c>
      <c r="U213">
        <v>0</v>
      </c>
      <c r="W213" s="522">
        <v>2.7</v>
      </c>
      <c r="X213">
        <v>260</v>
      </c>
      <c r="Y213" s="522">
        <v>23</v>
      </c>
      <c r="AB213">
        <v>-4.1380959974485709E-2</v>
      </c>
      <c r="AC213" s="522">
        <v>1.0150367273165166E-2</v>
      </c>
      <c r="AD213" s="522">
        <v>3.9041017584240798</v>
      </c>
      <c r="AE213" s="57">
        <v>41830</v>
      </c>
      <c r="AF213" s="498">
        <v>0.14574599999999999</v>
      </c>
      <c r="AG213" s="498">
        <v>8.0138888888888898E-2</v>
      </c>
      <c r="AH213">
        <v>303.85669999999999</v>
      </c>
      <c r="AJ213" s="522">
        <v>0</v>
      </c>
      <c r="AK213" s="522">
        <v>1.0150367273165166E-2</v>
      </c>
      <c r="AL213">
        <v>-2.5135814481472427E-2</v>
      </c>
      <c r="AM213">
        <v>242.94</v>
      </c>
      <c r="AN213" s="522">
        <v>68.490732568402478</v>
      </c>
      <c r="AO213" s="452"/>
      <c r="AP213" s="145"/>
      <c r="AQ213" s="223"/>
      <c r="AR213" s="22"/>
      <c r="AW213" s="9"/>
      <c r="AY213" s="27"/>
      <c r="AZ213" s="84"/>
      <c r="BA213" s="13"/>
      <c r="BB213"/>
      <c r="BC213"/>
      <c r="BE213"/>
    </row>
    <row r="214" spans="1:57" ht="15.75">
      <c r="A214" s="263" t="s">
        <v>586</v>
      </c>
      <c r="B214" t="s">
        <v>587</v>
      </c>
      <c r="C214" t="s">
        <v>1343</v>
      </c>
      <c r="D214" s="554">
        <v>3620000000</v>
      </c>
      <c r="E214">
        <v>0.91</v>
      </c>
      <c r="F214">
        <v>1.79</v>
      </c>
      <c r="J214" s="587">
        <v>44.64</v>
      </c>
      <c r="K214">
        <v>38.159999999999997</v>
      </c>
      <c r="L214">
        <v>45.63</v>
      </c>
      <c r="M214">
        <v>0</v>
      </c>
      <c r="N214">
        <v>0</v>
      </c>
      <c r="Q214">
        <v>16.66</v>
      </c>
      <c r="R214">
        <v>1.75</v>
      </c>
      <c r="S214">
        <v>2.56</v>
      </c>
      <c r="T214">
        <v>1.72</v>
      </c>
      <c r="U214">
        <v>0</v>
      </c>
      <c r="W214" s="522">
        <v>2.2999999999999998</v>
      </c>
      <c r="X214">
        <v>44</v>
      </c>
      <c r="Y214" s="522">
        <v>11</v>
      </c>
      <c r="AB214">
        <v>0.119919719016558</v>
      </c>
      <c r="AC214" s="522">
        <v>7.113408976158201E-3</v>
      </c>
      <c r="AD214" s="522">
        <v>4.010282759767855</v>
      </c>
      <c r="AE214" s="57">
        <v>41830</v>
      </c>
      <c r="AF214" s="498">
        <v>8.2142999999999994E-2</v>
      </c>
      <c r="AG214" s="498">
        <v>9.5200000000000007E-2</v>
      </c>
      <c r="AH214">
        <v>50.358499999999999</v>
      </c>
      <c r="AJ214" s="522">
        <v>0</v>
      </c>
      <c r="AK214" s="522">
        <v>7.113408976158201E-3</v>
      </c>
      <c r="AL214">
        <v>5.6568047337278118E-2</v>
      </c>
      <c r="AM214">
        <v>43.71</v>
      </c>
      <c r="AN214" s="522">
        <v>74.358974358974152</v>
      </c>
      <c r="AO214" s="452"/>
      <c r="AP214" s="145"/>
      <c r="AQ214" s="223"/>
      <c r="AR214" s="22"/>
      <c r="AW214" s="9"/>
      <c r="AY214" s="27"/>
      <c r="AZ214" s="84"/>
      <c r="BA214" s="13"/>
      <c r="BB214"/>
      <c r="BC214"/>
      <c r="BE214"/>
    </row>
    <row r="215" spans="1:57" ht="15.75">
      <c r="A215" s="263" t="s">
        <v>1889</v>
      </c>
      <c r="C215" t="s">
        <v>1343</v>
      </c>
      <c r="D215" s="554">
        <v>231020000</v>
      </c>
      <c r="E215">
        <v>0.04</v>
      </c>
      <c r="F215">
        <v>1.17</v>
      </c>
      <c r="J215" s="587">
        <v>2.16</v>
      </c>
      <c r="K215">
        <v>2.16</v>
      </c>
      <c r="L215">
        <v>2.95</v>
      </c>
      <c r="M215">
        <v>0</v>
      </c>
      <c r="N215">
        <v>0</v>
      </c>
      <c r="Q215">
        <v>0</v>
      </c>
      <c r="R215">
        <v>0</v>
      </c>
      <c r="S215">
        <v>0.3</v>
      </c>
      <c r="T215">
        <v>0.21</v>
      </c>
      <c r="U215">
        <v>0</v>
      </c>
      <c r="W215" s="522">
        <v>2</v>
      </c>
      <c r="X215">
        <v>11</v>
      </c>
      <c r="Y215" s="522">
        <v>1</v>
      </c>
      <c r="Z215">
        <v>1</v>
      </c>
      <c r="AB215">
        <v>-0.26027397260273966</v>
      </c>
      <c r="AC215" s="522">
        <v>1.9225780076261731E-2</v>
      </c>
      <c r="AD215" s="522">
        <v>6.0812396411205603</v>
      </c>
      <c r="AE215" s="57">
        <v>41830</v>
      </c>
      <c r="AJ215" s="522">
        <v>0</v>
      </c>
      <c r="AK215" s="522">
        <v>1.9225780076261731E-2</v>
      </c>
      <c r="AL215">
        <v>-0.11475409836065566</v>
      </c>
      <c r="AM215">
        <v>2.29</v>
      </c>
      <c r="AN215" s="522">
        <v>62.500000000000064</v>
      </c>
      <c r="AO215" s="452"/>
      <c r="AP215" s="145"/>
      <c r="AQ215" s="223"/>
      <c r="AR215" s="22"/>
      <c r="AW215" s="9"/>
      <c r="AY215" s="27"/>
      <c r="AZ215" s="84"/>
      <c r="BA215" s="13"/>
      <c r="BB215"/>
      <c r="BC215"/>
      <c r="BE215"/>
    </row>
    <row r="216" spans="1:57" ht="15.75">
      <c r="A216" s="263" t="s">
        <v>1890</v>
      </c>
      <c r="B216" t="s">
        <v>1891</v>
      </c>
      <c r="C216" t="s">
        <v>1343</v>
      </c>
      <c r="D216" s="554">
        <v>798760000</v>
      </c>
      <c r="E216">
        <v>0.88</v>
      </c>
      <c r="F216">
        <v>2.98</v>
      </c>
      <c r="J216" s="587">
        <v>89.3</v>
      </c>
      <c r="K216">
        <v>84.49</v>
      </c>
      <c r="L216">
        <v>91.39</v>
      </c>
      <c r="M216">
        <v>1</v>
      </c>
      <c r="N216">
        <v>0.87</v>
      </c>
      <c r="Q216">
        <v>21.11</v>
      </c>
      <c r="R216">
        <v>2.0299999999999998</v>
      </c>
      <c r="S216">
        <v>1.96</v>
      </c>
      <c r="T216">
        <v>2.2200000000000002</v>
      </c>
      <c r="U216">
        <v>0</v>
      </c>
      <c r="W216" s="522">
        <v>1.9</v>
      </c>
      <c r="X216">
        <v>103.5</v>
      </c>
      <c r="Y216" s="522">
        <v>4</v>
      </c>
      <c r="AB216">
        <v>2.267521759047187E-2</v>
      </c>
      <c r="AC216" s="522">
        <v>7.355348019550496E-3</v>
      </c>
      <c r="AD216" s="522">
        <v>2.4330993352319141</v>
      </c>
      <c r="AE216" s="57">
        <v>41830</v>
      </c>
      <c r="AF216" s="498">
        <v>8.0423999999999995E-2</v>
      </c>
      <c r="AG216" s="498">
        <v>0.10399014778325125</v>
      </c>
      <c r="AH216">
        <v>63.231299999999997</v>
      </c>
      <c r="AJ216" s="522">
        <v>0</v>
      </c>
      <c r="AK216" s="522">
        <v>7.355348019550496E-3</v>
      </c>
      <c r="AL216">
        <v>4.8245099190045777E-2</v>
      </c>
      <c r="AM216">
        <v>88.54</v>
      </c>
      <c r="AN216" s="522">
        <v>78.885630498533743</v>
      </c>
      <c r="AO216" s="452"/>
      <c r="AP216" s="145"/>
      <c r="AQ216" s="223"/>
      <c r="AR216" s="22"/>
      <c r="AW216" s="9"/>
      <c r="AY216" s="27"/>
      <c r="AZ216" s="84"/>
      <c r="BA216" s="13"/>
      <c r="BB216"/>
      <c r="BC216"/>
      <c r="BE216"/>
    </row>
    <row r="217" spans="1:57" ht="15.75">
      <c r="A217" s="263" t="s">
        <v>668</v>
      </c>
      <c r="B217" t="s">
        <v>669</v>
      </c>
      <c r="C217" t="s">
        <v>685</v>
      </c>
      <c r="D217" s="554">
        <v>19130000000</v>
      </c>
      <c r="E217">
        <v>1.27</v>
      </c>
      <c r="F217">
        <v>1.27</v>
      </c>
      <c r="J217" s="587">
        <v>29.02</v>
      </c>
      <c r="K217">
        <v>24.49</v>
      </c>
      <c r="L217">
        <v>29.61</v>
      </c>
      <c r="M217">
        <v>1.1000000000000001</v>
      </c>
      <c r="N217">
        <v>0.35</v>
      </c>
      <c r="Q217">
        <v>12.19</v>
      </c>
      <c r="R217">
        <v>1.34</v>
      </c>
      <c r="S217">
        <v>0.99</v>
      </c>
      <c r="T217">
        <v>1.43</v>
      </c>
      <c r="U217">
        <v>0</v>
      </c>
      <c r="W217" s="522">
        <v>2.7</v>
      </c>
      <c r="X217">
        <v>31.5</v>
      </c>
      <c r="Y217" s="522">
        <v>26</v>
      </c>
      <c r="AB217">
        <v>0.18497345855451211</v>
      </c>
      <c r="AC217" s="522">
        <v>1.3372391045007006E-2</v>
      </c>
      <c r="AD217" s="522">
        <v>4.1114397503124254</v>
      </c>
      <c r="AE217" s="57">
        <v>41830</v>
      </c>
      <c r="AF217" s="498">
        <v>0.102771</v>
      </c>
      <c r="AG217" s="498">
        <v>9.0970149253731342E-2</v>
      </c>
      <c r="AH217">
        <v>18.146899999999999</v>
      </c>
      <c r="AJ217" s="522">
        <v>0</v>
      </c>
      <c r="AK217" s="522">
        <v>1.3372391045007006E-2</v>
      </c>
      <c r="AL217">
        <v>0.10805651011836571</v>
      </c>
      <c r="AM217">
        <v>28.38</v>
      </c>
      <c r="AN217" s="522">
        <v>53.745928338762226</v>
      </c>
      <c r="AO217" s="452"/>
      <c r="AP217" s="145"/>
      <c r="AQ217" s="223"/>
      <c r="AR217" s="22"/>
      <c r="AW217" s="9"/>
      <c r="AY217" s="27"/>
      <c r="AZ217" s="84"/>
      <c r="BA217" s="13"/>
      <c r="BB217"/>
      <c r="BC217"/>
      <c r="BE217"/>
    </row>
    <row r="218" spans="1:57" ht="15.75">
      <c r="A218" s="263" t="s">
        <v>1892</v>
      </c>
      <c r="B218" t="s">
        <v>1893</v>
      </c>
      <c r="C218" t="s">
        <v>1894</v>
      </c>
      <c r="D218" s="554">
        <v>101560000000</v>
      </c>
      <c r="E218">
        <v>0.15</v>
      </c>
      <c r="F218">
        <v>4.8</v>
      </c>
      <c r="J218" s="587">
        <v>49.31</v>
      </c>
      <c r="K218">
        <v>43.85</v>
      </c>
      <c r="L218">
        <v>49.64</v>
      </c>
      <c r="M218">
        <v>3.8</v>
      </c>
      <c r="N218">
        <v>1.88</v>
      </c>
      <c r="Q218">
        <v>0</v>
      </c>
      <c r="R218">
        <v>0</v>
      </c>
      <c r="S218">
        <v>1.95</v>
      </c>
      <c r="T218">
        <v>1.56</v>
      </c>
      <c r="U218">
        <v>0</v>
      </c>
      <c r="W218" s="522">
        <v>2.2999999999999998</v>
      </c>
      <c r="X218">
        <v>55.65</v>
      </c>
      <c r="Y218" s="522">
        <v>4</v>
      </c>
      <c r="Z218">
        <v>1</v>
      </c>
      <c r="AB218">
        <v>9.5290981785872919E-2</v>
      </c>
      <c r="AC218" s="522">
        <v>7.650478641442836E-3</v>
      </c>
      <c r="AD218" s="522">
        <v>5.5593767618748879</v>
      </c>
      <c r="AE218" s="57">
        <v>41830</v>
      </c>
      <c r="AJ218" s="522">
        <v>0</v>
      </c>
      <c r="AK218" s="522">
        <v>7.650478641442836E-3</v>
      </c>
      <c r="AL218">
        <v>7.1486928104575456E-3</v>
      </c>
      <c r="AM218">
        <v>48.9</v>
      </c>
      <c r="AN218" s="522">
        <v>25.000000000000497</v>
      </c>
      <c r="AO218" s="452"/>
      <c r="AP218" s="145"/>
      <c r="AQ218" s="223"/>
      <c r="AR218" s="22"/>
      <c r="AW218" s="9"/>
      <c r="AY218" s="27"/>
      <c r="AZ218" s="84"/>
      <c r="BA218" s="13"/>
      <c r="BB218"/>
      <c r="BC218"/>
      <c r="BE218"/>
    </row>
    <row r="219" spans="1:57" ht="15.75">
      <c r="A219" s="263" t="s">
        <v>1895</v>
      </c>
      <c r="B219" t="s">
        <v>1896</v>
      </c>
      <c r="C219" t="s">
        <v>1343</v>
      </c>
      <c r="D219" s="554">
        <v>12900000000</v>
      </c>
      <c r="E219">
        <v>0.3</v>
      </c>
      <c r="F219">
        <v>2.64</v>
      </c>
      <c r="J219" s="587">
        <v>63.46</v>
      </c>
      <c r="K219">
        <v>51.74</v>
      </c>
      <c r="L219">
        <v>64.38</v>
      </c>
      <c r="M219">
        <v>2.2000000000000002</v>
      </c>
      <c r="N219">
        <v>1.4</v>
      </c>
      <c r="Q219">
        <v>20.14</v>
      </c>
      <c r="R219">
        <v>2.39</v>
      </c>
      <c r="S219">
        <v>0.74</v>
      </c>
      <c r="T219">
        <v>9.68</v>
      </c>
      <c r="U219">
        <v>0</v>
      </c>
      <c r="W219" s="522">
        <v>2.7</v>
      </c>
      <c r="X219">
        <v>60</v>
      </c>
      <c r="Y219" s="522">
        <v>19</v>
      </c>
      <c r="AB219">
        <v>0.22651720139157319</v>
      </c>
      <c r="AC219" s="522">
        <v>7.2431464365328643E-3</v>
      </c>
      <c r="AD219" s="522">
        <v>10.205254664574111</v>
      </c>
      <c r="AE219" s="57">
        <v>41830</v>
      </c>
      <c r="AF219" s="498">
        <v>4.7190000000000003E-2</v>
      </c>
      <c r="AG219" s="498">
        <v>8.4267782426778237E-2</v>
      </c>
      <c r="AH219">
        <v>138.95859999999999</v>
      </c>
      <c r="AJ219" s="522">
        <v>0</v>
      </c>
      <c r="AK219" s="522">
        <v>7.2431464365328643E-3</v>
      </c>
      <c r="AL219">
        <v>7.0512820512820512E-2</v>
      </c>
      <c r="AM219">
        <v>62.1</v>
      </c>
      <c r="AN219" s="522">
        <v>64.016736401673569</v>
      </c>
      <c r="AO219" s="452"/>
      <c r="AP219" s="145"/>
      <c r="AQ219" s="223"/>
      <c r="AR219" s="22"/>
      <c r="AW219" s="9"/>
      <c r="AY219" s="27"/>
      <c r="AZ219" s="84"/>
      <c r="BA219" s="13"/>
      <c r="BB219"/>
      <c r="BC219"/>
      <c r="BE219"/>
    </row>
    <row r="220" spans="1:57" ht="15.75">
      <c r="A220" s="263" t="s">
        <v>588</v>
      </c>
      <c r="B220" t="s">
        <v>589</v>
      </c>
      <c r="C220" t="s">
        <v>1343</v>
      </c>
      <c r="D220" s="554">
        <v>32650000000</v>
      </c>
      <c r="E220">
        <v>0.77</v>
      </c>
      <c r="F220">
        <v>6.92</v>
      </c>
      <c r="J220" s="587">
        <v>92.3</v>
      </c>
      <c r="K220">
        <v>75.64</v>
      </c>
      <c r="L220">
        <v>93.66</v>
      </c>
      <c r="M220">
        <v>0</v>
      </c>
      <c r="N220">
        <v>0.04</v>
      </c>
      <c r="Q220">
        <v>11.51</v>
      </c>
      <c r="R220">
        <v>1.21</v>
      </c>
      <c r="S220">
        <v>0.76</v>
      </c>
      <c r="T220">
        <v>2.35</v>
      </c>
      <c r="U220">
        <v>0</v>
      </c>
      <c r="W220" s="522">
        <v>2.2999999999999998</v>
      </c>
      <c r="X220">
        <v>95</v>
      </c>
      <c r="Y220" s="522">
        <v>18</v>
      </c>
      <c r="AB220">
        <v>0.14133794979596873</v>
      </c>
      <c r="AC220" s="522">
        <v>7.833470414261412E-3</v>
      </c>
      <c r="AD220" s="522">
        <v>3.9810033741452591</v>
      </c>
      <c r="AE220" s="57">
        <v>41830</v>
      </c>
      <c r="AF220" s="498">
        <v>7.4120999999999992E-2</v>
      </c>
      <c r="AG220" s="498">
        <v>9.5123966942148766E-2</v>
      </c>
      <c r="AH220">
        <v>235.9624</v>
      </c>
      <c r="AJ220" s="522">
        <v>0</v>
      </c>
      <c r="AK220" s="522">
        <v>7.833470414261412E-3</v>
      </c>
      <c r="AL220">
        <v>3.4289556252801459E-2</v>
      </c>
      <c r="AM220">
        <v>90.98</v>
      </c>
      <c r="AN220" s="522">
        <v>57.988165680473514</v>
      </c>
      <c r="AO220" s="452"/>
      <c r="AP220" s="145"/>
      <c r="AQ220" s="223"/>
      <c r="AR220" s="22"/>
      <c r="AW220" s="9"/>
      <c r="AY220" s="27"/>
      <c r="AZ220" s="84"/>
      <c r="BA220" s="13"/>
      <c r="BB220"/>
      <c r="BC220"/>
      <c r="BE220"/>
    </row>
    <row r="221" spans="1:57" ht="15.75">
      <c r="A221" s="263" t="s">
        <v>1897</v>
      </c>
      <c r="B221" t="s">
        <v>1898</v>
      </c>
      <c r="C221" t="s">
        <v>1343</v>
      </c>
      <c r="D221" s="554">
        <v>421170000</v>
      </c>
      <c r="E221">
        <v>0.92</v>
      </c>
      <c r="F221">
        <v>0.35</v>
      </c>
      <c r="J221" s="587">
        <v>3.16</v>
      </c>
      <c r="K221">
        <v>2.95</v>
      </c>
      <c r="L221">
        <v>3.24</v>
      </c>
      <c r="M221">
        <v>10.8</v>
      </c>
      <c r="N221">
        <v>0.36</v>
      </c>
      <c r="Q221">
        <v>0</v>
      </c>
      <c r="R221">
        <v>0</v>
      </c>
      <c r="S221">
        <v>7.71</v>
      </c>
      <c r="T221">
        <v>0.96</v>
      </c>
      <c r="U221">
        <v>0</v>
      </c>
      <c r="W221" s="522">
        <v>3.2</v>
      </c>
      <c r="X221">
        <v>2.88</v>
      </c>
      <c r="Y221" s="522">
        <v>4</v>
      </c>
      <c r="AB221">
        <v>7.118644067796609E-2</v>
      </c>
      <c r="AC221" s="522">
        <v>7.073515196341155E-3</v>
      </c>
      <c r="AD221" s="522">
        <v>8.5024932860055138</v>
      </c>
      <c r="AE221" s="57">
        <v>41830</v>
      </c>
      <c r="AJ221" s="522">
        <v>0</v>
      </c>
      <c r="AK221" s="522">
        <v>7.073515196341155E-3</v>
      </c>
      <c r="AL221">
        <v>4.6357615894039778E-2</v>
      </c>
      <c r="AM221">
        <v>3.19</v>
      </c>
      <c r="AN221" s="522">
        <v>66.666666666666657</v>
      </c>
      <c r="AO221" s="452"/>
      <c r="AP221" s="145"/>
      <c r="AQ221" s="223"/>
      <c r="AR221" s="22"/>
      <c r="AW221" s="9"/>
      <c r="AY221" s="27"/>
      <c r="AZ221" s="84"/>
      <c r="BA221" s="13"/>
      <c r="BB221"/>
      <c r="BC221"/>
      <c r="BE221"/>
    </row>
    <row r="222" spans="1:57" ht="15.75">
      <c r="A222" s="263" t="s">
        <v>1899</v>
      </c>
      <c r="B222" t="s">
        <v>1900</v>
      </c>
      <c r="C222" t="s">
        <v>1343</v>
      </c>
      <c r="D222" s="554">
        <v>4620000000</v>
      </c>
      <c r="E222">
        <v>0.78</v>
      </c>
      <c r="F222">
        <v>2.73</v>
      </c>
      <c r="J222" s="587">
        <v>47.74</v>
      </c>
      <c r="K222">
        <v>46.69</v>
      </c>
      <c r="L222">
        <v>49.26</v>
      </c>
      <c r="M222">
        <v>3.6</v>
      </c>
      <c r="N222">
        <v>1.76</v>
      </c>
      <c r="Q222">
        <v>17.11</v>
      </c>
      <c r="R222">
        <v>13.67</v>
      </c>
      <c r="S222">
        <v>1.7</v>
      </c>
      <c r="T222">
        <v>1.27</v>
      </c>
      <c r="U222">
        <v>0</v>
      </c>
      <c r="W222" s="522">
        <v>3</v>
      </c>
      <c r="X222">
        <v>50</v>
      </c>
      <c r="Y222" s="522">
        <v>5</v>
      </c>
      <c r="AB222">
        <v>1.466524973432529E-2</v>
      </c>
      <c r="AC222" s="522">
        <v>5.5644202922164416E-3</v>
      </c>
      <c r="AD222" s="522">
        <v>10.169343323521554</v>
      </c>
      <c r="AE222" s="57">
        <v>41830</v>
      </c>
      <c r="AF222" s="498">
        <v>7.469400000000001E-2</v>
      </c>
      <c r="AG222" s="498">
        <v>1.2516459400146306E-2</v>
      </c>
      <c r="AH222">
        <v>23.906600000000001</v>
      </c>
      <c r="AJ222" s="522">
        <v>0</v>
      </c>
      <c r="AK222" s="522">
        <v>5.5644202922164416E-3</v>
      </c>
      <c r="AL222">
        <v>-8.9267178741955517E-3</v>
      </c>
      <c r="AM222">
        <v>48.58</v>
      </c>
      <c r="AN222" s="522">
        <v>76.53061224489764</v>
      </c>
      <c r="AO222" s="452"/>
      <c r="AP222" s="145"/>
      <c r="AQ222" s="223"/>
      <c r="AR222" s="22"/>
      <c r="AW222" s="9"/>
      <c r="AY222" s="27"/>
      <c r="AZ222" s="84"/>
      <c r="BA222" s="13"/>
      <c r="BB222"/>
      <c r="BC222"/>
      <c r="BE222"/>
    </row>
    <row r="223" spans="1:57" ht="15.75">
      <c r="A223" s="263" t="s">
        <v>1901</v>
      </c>
      <c r="C223" t="s">
        <v>1343</v>
      </c>
      <c r="D223" s="554">
        <v>293630000</v>
      </c>
      <c r="E223">
        <v>1.36</v>
      </c>
      <c r="F223">
        <v>0.38</v>
      </c>
      <c r="J223" s="587">
        <v>6.34</v>
      </c>
      <c r="K223">
        <v>5.99</v>
      </c>
      <c r="L223">
        <v>7.75</v>
      </c>
      <c r="M223">
        <v>0</v>
      </c>
      <c r="N223">
        <v>0</v>
      </c>
      <c r="Q223">
        <v>10.39</v>
      </c>
      <c r="R223">
        <v>2.0699999999999998</v>
      </c>
      <c r="S223">
        <v>1.1200000000000001</v>
      </c>
      <c r="T223">
        <v>0.66</v>
      </c>
      <c r="U223">
        <v>0</v>
      </c>
      <c r="W223" s="522">
        <v>2</v>
      </c>
      <c r="X223">
        <v>9</v>
      </c>
      <c r="Y223" s="522">
        <v>1</v>
      </c>
      <c r="Z223">
        <v>1</v>
      </c>
      <c r="AB223">
        <v>-9.2989985693848407E-2</v>
      </c>
      <c r="AC223" s="522">
        <v>2.420560756258117E-2</v>
      </c>
      <c r="AD223" s="522">
        <v>7.9694523095133061</v>
      </c>
      <c r="AE223" s="57">
        <v>41830</v>
      </c>
      <c r="AF223" s="498">
        <v>0.107928</v>
      </c>
      <c r="AG223" s="498">
        <v>5.0193236714975858E-2</v>
      </c>
      <c r="AH223">
        <v>5.7548000000000004</v>
      </c>
      <c r="AJ223" s="522">
        <v>0</v>
      </c>
      <c r="AK223" s="522">
        <v>2.420560756258117E-2</v>
      </c>
      <c r="AL223">
        <v>-0.11079943899018234</v>
      </c>
      <c r="AM223">
        <v>7.2</v>
      </c>
      <c r="AN223" s="522">
        <v>100</v>
      </c>
      <c r="AO223" s="452"/>
      <c r="AP223" s="145"/>
      <c r="AQ223" s="223"/>
      <c r="AR223" s="22"/>
      <c r="AW223" s="9"/>
      <c r="AY223" s="27"/>
      <c r="AZ223" s="84"/>
      <c r="BA223" s="13"/>
      <c r="BB223"/>
      <c r="BC223"/>
      <c r="BE223"/>
    </row>
    <row r="224" spans="1:57" ht="15.75">
      <c r="A224" s="263" t="s">
        <v>1902</v>
      </c>
      <c r="B224" t="s">
        <v>1903</v>
      </c>
      <c r="C224" t="s">
        <v>1343</v>
      </c>
      <c r="D224" s="554">
        <v>688970000</v>
      </c>
      <c r="E224">
        <v>1.67</v>
      </c>
      <c r="F224">
        <v>-0.28000000000000003</v>
      </c>
      <c r="J224" s="587">
        <v>13.13</v>
      </c>
      <c r="K224">
        <v>12.04</v>
      </c>
      <c r="L224">
        <v>14.39</v>
      </c>
      <c r="M224">
        <v>0</v>
      </c>
      <c r="N224">
        <v>0</v>
      </c>
      <c r="Q224">
        <v>13.4</v>
      </c>
      <c r="R224">
        <v>1</v>
      </c>
      <c r="S224">
        <v>0.8</v>
      </c>
      <c r="T224">
        <v>1.59</v>
      </c>
      <c r="U224">
        <v>0</v>
      </c>
      <c r="W224" s="522">
        <v>1.7</v>
      </c>
      <c r="X224">
        <v>19</v>
      </c>
      <c r="Y224" s="522">
        <v>2</v>
      </c>
      <c r="AB224">
        <v>3.9588281868566902E-2</v>
      </c>
      <c r="AC224" s="522">
        <v>1.6847968506355379E-2</v>
      </c>
      <c r="AD224" s="522">
        <v>4.824542390323268</v>
      </c>
      <c r="AE224" s="57">
        <v>41830</v>
      </c>
      <c r="AF224" s="498">
        <v>0.125691</v>
      </c>
      <c r="AG224" s="498">
        <v>0.13400000000000001</v>
      </c>
      <c r="AH224">
        <v>-4.6596000000000002</v>
      </c>
      <c r="AJ224" s="522">
        <v>0</v>
      </c>
      <c r="AK224" s="522">
        <v>1.6847968506355379E-2</v>
      </c>
      <c r="AL224">
        <v>5.6315366049879412E-2</v>
      </c>
      <c r="AM224">
        <v>13.66</v>
      </c>
      <c r="AN224" s="522">
        <v>83.333333333333286</v>
      </c>
      <c r="AO224" s="452"/>
      <c r="AP224" s="145"/>
      <c r="AQ224" s="223"/>
      <c r="AR224" s="22"/>
      <c r="AW224" s="9"/>
      <c r="AY224" s="27"/>
      <c r="AZ224" s="84"/>
      <c r="BA224" s="13"/>
      <c r="BB224"/>
      <c r="BC224"/>
      <c r="BE224"/>
    </row>
    <row r="225" spans="1:57" ht="15.75">
      <c r="A225" s="263" t="s">
        <v>674</v>
      </c>
      <c r="B225" t="s">
        <v>262</v>
      </c>
      <c r="C225" t="s">
        <v>1350</v>
      </c>
      <c r="D225" s="554">
        <v>17430000000</v>
      </c>
      <c r="E225">
        <v>0.35</v>
      </c>
      <c r="F225">
        <v>2.3199999999999998</v>
      </c>
      <c r="J225" s="587">
        <v>69.42</v>
      </c>
      <c r="K225">
        <v>64.569999999999993</v>
      </c>
      <c r="L225">
        <v>69.650000000000006</v>
      </c>
      <c r="M225">
        <v>2.1</v>
      </c>
      <c r="N225">
        <v>1.44</v>
      </c>
      <c r="Q225">
        <v>21.04</v>
      </c>
      <c r="R225">
        <v>2.59</v>
      </c>
      <c r="S225">
        <v>3.66</v>
      </c>
      <c r="T225">
        <v>39.11</v>
      </c>
      <c r="U225">
        <v>0</v>
      </c>
      <c r="W225" s="522">
        <v>2.6</v>
      </c>
      <c r="X225">
        <v>69.5</v>
      </c>
      <c r="Y225" s="522">
        <v>20</v>
      </c>
      <c r="AB225">
        <v>7.5112281245160437E-2</v>
      </c>
      <c r="AC225" s="522">
        <v>6.5788324452349892E-3</v>
      </c>
      <c r="AD225" s="522">
        <v>3.769171262302824</v>
      </c>
      <c r="AE225" s="57">
        <v>41830</v>
      </c>
      <c r="AF225" s="498">
        <v>5.0055000000000002E-2</v>
      </c>
      <c r="AG225" s="498">
        <v>8.1235521235521232E-2</v>
      </c>
      <c r="AH225">
        <v>75.582800000000006</v>
      </c>
      <c r="AI225" t="s">
        <v>1346</v>
      </c>
      <c r="AJ225" s="522">
        <v>0</v>
      </c>
      <c r="AK225" s="522">
        <v>6.5788324452349892E-3</v>
      </c>
      <c r="AL225">
        <v>4.0311703881312715E-2</v>
      </c>
      <c r="AM225">
        <v>68.12</v>
      </c>
      <c r="AN225" s="522">
        <v>16.312056737588804</v>
      </c>
      <c r="AO225" s="452"/>
      <c r="AP225" s="145"/>
      <c r="AQ225" s="223"/>
      <c r="AR225" s="22"/>
      <c r="AW225" s="9"/>
      <c r="AY225" s="27"/>
      <c r="AZ225" s="84"/>
      <c r="BA225" s="13"/>
      <c r="BB225"/>
      <c r="BC225"/>
      <c r="BE225"/>
    </row>
    <row r="226" spans="1:57" ht="15.75">
      <c r="A226" s="263" t="s">
        <v>1904</v>
      </c>
      <c r="B226" t="s">
        <v>1905</v>
      </c>
      <c r="C226" t="s">
        <v>1906</v>
      </c>
      <c r="D226" s="554">
        <v>57800000</v>
      </c>
      <c r="E226">
        <v>0.88</v>
      </c>
      <c r="F226">
        <v>0.84</v>
      </c>
      <c r="J226" s="587">
        <v>18.850000000000001</v>
      </c>
      <c r="K226">
        <v>18.850000000000001</v>
      </c>
      <c r="L226">
        <v>23.22</v>
      </c>
      <c r="M226">
        <v>6.5</v>
      </c>
      <c r="N226">
        <v>1.3</v>
      </c>
      <c r="Q226">
        <v>0</v>
      </c>
      <c r="R226">
        <v>0</v>
      </c>
      <c r="S226">
        <v>2.92</v>
      </c>
      <c r="T226">
        <v>8.85</v>
      </c>
      <c r="U226">
        <v>0</v>
      </c>
      <c r="W226" s="522">
        <v>0</v>
      </c>
      <c r="X226">
        <v>13.5</v>
      </c>
      <c r="Y226" s="522">
        <v>1</v>
      </c>
      <c r="AB226">
        <v>-5.0855991943605135E-2</v>
      </c>
      <c r="AC226" s="522">
        <v>2.0847999928426921E-2</v>
      </c>
      <c r="AD226" s="522">
        <v>3.4456611823102063</v>
      </c>
      <c r="AE226" s="57">
        <v>41830</v>
      </c>
      <c r="AJ226" s="522">
        <v>0</v>
      </c>
      <c r="AK226" s="522">
        <v>2.0847999928426921E-2</v>
      </c>
      <c r="AL226">
        <v>-9.8086124401913763E-2</v>
      </c>
      <c r="AM226">
        <v>20.45</v>
      </c>
      <c r="AN226" s="522">
        <v>100</v>
      </c>
      <c r="AO226" s="452"/>
      <c r="AP226" s="145"/>
      <c r="AQ226" s="223"/>
      <c r="AR226" s="22"/>
      <c r="AW226" s="9"/>
      <c r="AY226" s="27"/>
      <c r="AZ226" s="84"/>
      <c r="BA226" s="13"/>
      <c r="BB226"/>
      <c r="BC226"/>
      <c r="BE226"/>
    </row>
    <row r="227" spans="1:57" ht="15.75">
      <c r="A227" s="263" t="s">
        <v>1907</v>
      </c>
      <c r="B227" t="s">
        <v>1908</v>
      </c>
      <c r="C227" t="s">
        <v>1343</v>
      </c>
      <c r="D227" s="554">
        <v>5490000000</v>
      </c>
      <c r="E227">
        <v>2.58</v>
      </c>
      <c r="F227">
        <v>1.21</v>
      </c>
      <c r="J227" s="587">
        <v>14.81</v>
      </c>
      <c r="K227">
        <v>13.76</v>
      </c>
      <c r="L227">
        <v>20.68</v>
      </c>
      <c r="M227">
        <v>4.0999999999999996</v>
      </c>
      <c r="N227">
        <v>0.6</v>
      </c>
      <c r="Q227">
        <v>164.56</v>
      </c>
      <c r="R227">
        <v>44.2</v>
      </c>
      <c r="S227">
        <v>0.43</v>
      </c>
      <c r="T227">
        <v>0.45</v>
      </c>
      <c r="U227">
        <v>0</v>
      </c>
      <c r="W227" s="522">
        <v>3.2</v>
      </c>
      <c r="X227">
        <v>17</v>
      </c>
      <c r="Y227" s="522">
        <v>15</v>
      </c>
      <c r="AB227">
        <v>-0.25126390293225481</v>
      </c>
      <c r="AC227" s="522">
        <v>2.4484374690031362E-2</v>
      </c>
      <c r="AD227" s="522">
        <v>2.4388699285143969</v>
      </c>
      <c r="AE227" s="57">
        <v>41830</v>
      </c>
      <c r="AF227" s="498">
        <v>0.17783400000000002</v>
      </c>
      <c r="AG227" s="498">
        <v>3.7230769230769227E-2</v>
      </c>
      <c r="AH227">
        <v>4.6261000000000001</v>
      </c>
      <c r="AJ227" s="522">
        <v>0</v>
      </c>
      <c r="AK227" s="522">
        <v>2.4484374690031362E-2</v>
      </c>
      <c r="AL227">
        <v>-9.3635250917992616E-2</v>
      </c>
      <c r="AM227">
        <v>15.07</v>
      </c>
      <c r="AN227" s="522">
        <v>68.421052631578931</v>
      </c>
      <c r="AO227" s="452"/>
      <c r="AP227" s="145"/>
      <c r="AQ227" s="223"/>
      <c r="AR227" s="22"/>
      <c r="AW227" s="9"/>
      <c r="AY227" s="27"/>
      <c r="AZ227" s="84"/>
      <c r="BA227" s="13"/>
      <c r="BB227"/>
      <c r="BC227"/>
      <c r="BE227"/>
    </row>
    <row r="228" spans="1:57" ht="15.75">
      <c r="A228" s="263" t="s">
        <v>379</v>
      </c>
      <c r="B228" t="s">
        <v>380</v>
      </c>
      <c r="C228" t="s">
        <v>1343</v>
      </c>
      <c r="D228" s="554">
        <v>3490000000</v>
      </c>
      <c r="E228">
        <v>0.47</v>
      </c>
      <c r="F228">
        <v>1.55</v>
      </c>
      <c r="J228" s="587">
        <v>60.74</v>
      </c>
      <c r="K228">
        <v>52.7</v>
      </c>
      <c r="L228">
        <v>64.510000000000005</v>
      </c>
      <c r="M228">
        <v>0</v>
      </c>
      <c r="N228">
        <v>0</v>
      </c>
      <c r="Q228">
        <v>25</v>
      </c>
      <c r="R228">
        <v>2.86</v>
      </c>
      <c r="S228">
        <v>1.07</v>
      </c>
      <c r="T228">
        <v>2.58</v>
      </c>
      <c r="U228">
        <v>0</v>
      </c>
      <c r="W228" s="522">
        <v>2.5</v>
      </c>
      <c r="X228">
        <v>66</v>
      </c>
      <c r="Y228" s="522">
        <v>10</v>
      </c>
      <c r="AB228">
        <v>0.14950794852384552</v>
      </c>
      <c r="AC228" s="522">
        <v>1.0809312985693384E-2</v>
      </c>
      <c r="AD228" s="522">
        <v>4.7524334291967358</v>
      </c>
      <c r="AE228" s="57">
        <v>41830</v>
      </c>
      <c r="AF228" s="498">
        <v>5.6930999999999989E-2</v>
      </c>
      <c r="AG228" s="498">
        <v>8.7412587412587422E-2</v>
      </c>
      <c r="AH228">
        <v>93.575199999999995</v>
      </c>
      <c r="AJ228" s="522">
        <v>0</v>
      </c>
      <c r="AK228" s="522">
        <v>1.0809312985693384E-2</v>
      </c>
      <c r="AL228">
        <v>9.9767209843698284E-3</v>
      </c>
      <c r="AM228">
        <v>62.14</v>
      </c>
      <c r="AN228" s="522">
        <v>90.03215434083576</v>
      </c>
      <c r="AO228" s="452"/>
      <c r="AP228" s="145"/>
      <c r="AQ228" s="223"/>
      <c r="AR228" s="22"/>
      <c r="AW228" s="9"/>
      <c r="AY228" s="27"/>
      <c r="AZ228" s="84"/>
      <c r="BA228" s="13"/>
      <c r="BB228"/>
      <c r="BC228"/>
      <c r="BE228"/>
    </row>
    <row r="229" spans="1:57" ht="15.75">
      <c r="A229" s="263" t="s">
        <v>1909</v>
      </c>
      <c r="B229" t="s">
        <v>1910</v>
      </c>
      <c r="C229" t="s">
        <v>1343</v>
      </c>
      <c r="D229" s="554">
        <v>5630000000</v>
      </c>
      <c r="E229">
        <v>0.47</v>
      </c>
      <c r="F229">
        <v>4.3</v>
      </c>
      <c r="J229" s="587">
        <v>93.03</v>
      </c>
      <c r="K229">
        <v>87.31</v>
      </c>
      <c r="L229">
        <v>93.03</v>
      </c>
      <c r="M229">
        <v>3.2</v>
      </c>
      <c r="N229">
        <v>2.96</v>
      </c>
      <c r="Q229">
        <v>20.86</v>
      </c>
      <c r="R229">
        <v>3.32</v>
      </c>
      <c r="S229">
        <v>2.12</v>
      </c>
      <c r="T229">
        <v>225.27</v>
      </c>
      <c r="U229">
        <v>0</v>
      </c>
      <c r="W229" s="522">
        <v>3.1</v>
      </c>
      <c r="X229">
        <v>89</v>
      </c>
      <c r="Y229" s="522">
        <v>16</v>
      </c>
      <c r="AB229">
        <v>5.5959137343927434E-2</v>
      </c>
      <c r="AC229" s="522">
        <v>5.8600754726418789E-3</v>
      </c>
      <c r="AD229" s="522">
        <v>7.620826435531634</v>
      </c>
      <c r="AE229" s="57">
        <v>41830</v>
      </c>
      <c r="AF229" s="498">
        <v>5.6930999999999989E-2</v>
      </c>
      <c r="AG229" s="498">
        <v>6.2831325301204818E-2</v>
      </c>
      <c r="AH229">
        <v>71.683199999999999</v>
      </c>
      <c r="AJ229" s="522">
        <v>0</v>
      </c>
      <c r="AK229" s="522">
        <v>5.8600754726418789E-3</v>
      </c>
      <c r="AL229">
        <v>5.3209555077550132E-2</v>
      </c>
      <c r="AM229">
        <v>90.66</v>
      </c>
      <c r="AN229" s="522">
        <v>3.521126760564115</v>
      </c>
      <c r="AO229" s="452"/>
      <c r="AP229" s="145"/>
      <c r="AQ229" s="223"/>
      <c r="AR229" s="22"/>
      <c r="AW229" s="9"/>
      <c r="AY229" s="27"/>
      <c r="AZ229" s="84"/>
      <c r="BA229" s="13"/>
      <c r="BB229"/>
      <c r="BC229"/>
      <c r="BE229"/>
    </row>
    <row r="230" spans="1:57" ht="15.75">
      <c r="A230" s="263" t="s">
        <v>1911</v>
      </c>
      <c r="B230" t="s">
        <v>1912</v>
      </c>
      <c r="C230" t="s">
        <v>1343</v>
      </c>
      <c r="D230" s="554">
        <v>2450000000</v>
      </c>
      <c r="E230">
        <v>1.51</v>
      </c>
      <c r="F230">
        <v>2.88</v>
      </c>
      <c r="J230" s="587">
        <v>50.2</v>
      </c>
      <c r="K230">
        <v>45.72</v>
      </c>
      <c r="L230">
        <v>51</v>
      </c>
      <c r="M230">
        <v>1.6</v>
      </c>
      <c r="N230">
        <v>0.8</v>
      </c>
      <c r="Q230">
        <v>15.49</v>
      </c>
      <c r="R230">
        <v>2.36</v>
      </c>
      <c r="S230">
        <v>3.73</v>
      </c>
      <c r="T230">
        <v>1.25</v>
      </c>
      <c r="U230">
        <v>0</v>
      </c>
      <c r="W230" s="522">
        <v>3.2</v>
      </c>
      <c r="X230">
        <v>50</v>
      </c>
      <c r="Y230" s="522">
        <v>29</v>
      </c>
      <c r="AB230">
        <v>-3.7705894026592128E-3</v>
      </c>
      <c r="AC230" s="522">
        <v>8.1868880357990632E-3</v>
      </c>
      <c r="AD230" s="522">
        <v>4.9119161755844978</v>
      </c>
      <c r="AE230" s="57">
        <v>41830</v>
      </c>
      <c r="AF230" s="498">
        <v>0.116523</v>
      </c>
      <c r="AG230" s="498">
        <v>6.5635593220338989E-2</v>
      </c>
      <c r="AH230">
        <v>29.9055</v>
      </c>
      <c r="AJ230" s="522">
        <v>0</v>
      </c>
      <c r="AK230" s="522">
        <v>8.1868880357990632E-3</v>
      </c>
      <c r="AL230">
        <v>7.6791076791076912E-2</v>
      </c>
      <c r="AM230">
        <v>49.54</v>
      </c>
      <c r="AN230" s="522">
        <v>52.608695652173871</v>
      </c>
      <c r="AO230" s="452"/>
      <c r="AP230" s="145"/>
      <c r="AQ230" s="223"/>
      <c r="AR230" s="22"/>
      <c r="AW230" s="9"/>
      <c r="AY230" s="27"/>
      <c r="AZ230" s="84"/>
      <c r="BA230" s="13"/>
      <c r="BB230"/>
      <c r="BC230"/>
      <c r="BE230"/>
    </row>
    <row r="231" spans="1:57" ht="15.75">
      <c r="A231" s="263" t="s">
        <v>1913</v>
      </c>
      <c r="B231" t="s">
        <v>1914</v>
      </c>
      <c r="C231" t="s">
        <v>1343</v>
      </c>
      <c r="D231" s="554">
        <v>66760000000</v>
      </c>
      <c r="E231">
        <v>0.99</v>
      </c>
      <c r="F231">
        <v>2.73</v>
      </c>
      <c r="J231" s="587">
        <v>54.36</v>
      </c>
      <c r="K231">
        <v>47.76</v>
      </c>
      <c r="L231">
        <v>54.9</v>
      </c>
      <c r="M231">
        <v>1.7</v>
      </c>
      <c r="N231">
        <v>0.9</v>
      </c>
      <c r="Q231">
        <v>16.52</v>
      </c>
      <c r="R231">
        <v>1.07</v>
      </c>
      <c r="S231">
        <v>2.13</v>
      </c>
      <c r="T231">
        <v>2.78</v>
      </c>
      <c r="U231">
        <v>0</v>
      </c>
      <c r="W231" s="522">
        <v>1.7</v>
      </c>
      <c r="X231">
        <v>60</v>
      </c>
      <c r="Y231" s="522">
        <v>24</v>
      </c>
      <c r="AB231">
        <v>0.11211129296235672</v>
      </c>
      <c r="AC231" s="522">
        <v>7.7697617943426819E-3</v>
      </c>
      <c r="AD231" s="522">
        <v>3.5113057638114302</v>
      </c>
      <c r="AE231" s="57">
        <v>41830</v>
      </c>
      <c r="AF231" s="498">
        <v>8.6726999999999999E-2</v>
      </c>
      <c r="AG231" s="498">
        <v>0.15439252336448597</v>
      </c>
      <c r="AH231">
        <v>58.378100000000003</v>
      </c>
      <c r="AJ231" s="522">
        <v>0</v>
      </c>
      <c r="AK231" s="522">
        <v>7.7697617943426819E-3</v>
      </c>
      <c r="AL231">
        <v>5.043478260869564E-2</v>
      </c>
      <c r="AM231">
        <v>52.97</v>
      </c>
      <c r="AN231" s="522">
        <v>52.688172043010802</v>
      </c>
      <c r="AO231" s="452"/>
      <c r="AP231" s="145"/>
      <c r="AQ231" s="223"/>
      <c r="AR231" s="22"/>
      <c r="AW231" s="9"/>
      <c r="AY231" s="27"/>
      <c r="AZ231" s="84"/>
      <c r="BA231" s="13"/>
      <c r="BB231"/>
      <c r="BC231"/>
      <c r="BE231"/>
    </row>
    <row r="232" spans="1:57" ht="15.75">
      <c r="A232" s="263" t="s">
        <v>1915</v>
      </c>
      <c r="B232" t="s">
        <v>1916</v>
      </c>
      <c r="C232" t="s">
        <v>1343</v>
      </c>
      <c r="D232" s="554">
        <v>2990000000</v>
      </c>
      <c r="E232">
        <v>1.04</v>
      </c>
      <c r="F232">
        <v>3</v>
      </c>
      <c r="J232" s="587">
        <v>70.13</v>
      </c>
      <c r="K232">
        <v>66.5</v>
      </c>
      <c r="L232">
        <v>72.36</v>
      </c>
      <c r="M232">
        <v>2.6</v>
      </c>
      <c r="N232">
        <v>1.88</v>
      </c>
      <c r="Q232">
        <v>18.649999999999999</v>
      </c>
      <c r="R232">
        <v>1.74</v>
      </c>
      <c r="S232">
        <v>8.0399999999999991</v>
      </c>
      <c r="T232">
        <v>1.1200000000000001</v>
      </c>
      <c r="U232">
        <v>0</v>
      </c>
      <c r="W232" s="522">
        <v>2.4</v>
      </c>
      <c r="X232">
        <v>79</v>
      </c>
      <c r="Y232" s="522">
        <v>13</v>
      </c>
      <c r="AB232">
        <v>4.4689408610159395E-2</v>
      </c>
      <c r="AC232" s="522">
        <v>1.1196298138765826E-2</v>
      </c>
      <c r="AD232" s="522">
        <v>2.4892633113942022</v>
      </c>
      <c r="AE232" s="57">
        <v>41830</v>
      </c>
      <c r="AF232" s="498">
        <v>8.9592000000000005E-2</v>
      </c>
      <c r="AG232" s="498">
        <v>0.10718390804597699</v>
      </c>
      <c r="AH232">
        <v>29.861799999999999</v>
      </c>
      <c r="AJ232" s="522">
        <v>0</v>
      </c>
      <c r="AK232" s="522">
        <v>1.1196298138765826E-2</v>
      </c>
      <c r="AL232">
        <v>-5.5303460011344382E-3</v>
      </c>
      <c r="AM232">
        <v>71.180000000000007</v>
      </c>
      <c r="AN232" s="522">
        <v>60.130718954248437</v>
      </c>
      <c r="AO232" s="452"/>
      <c r="AP232" s="145"/>
      <c r="AQ232" s="223"/>
      <c r="AR232" s="22"/>
      <c r="AW232" s="9"/>
      <c r="AY232" s="27"/>
      <c r="AZ232" s="84"/>
      <c r="BA232" s="13"/>
      <c r="BB232"/>
      <c r="BC232"/>
      <c r="BE232"/>
    </row>
    <row r="233" spans="1:57" ht="15.75">
      <c r="A233" s="263" t="s">
        <v>381</v>
      </c>
      <c r="B233" t="s">
        <v>382</v>
      </c>
      <c r="C233" t="s">
        <v>1350</v>
      </c>
      <c r="D233" s="554">
        <v>3390000000</v>
      </c>
      <c r="E233">
        <v>0.91</v>
      </c>
      <c r="F233">
        <v>10.66</v>
      </c>
      <c r="J233" s="587">
        <v>600.61</v>
      </c>
      <c r="K233">
        <v>476.28</v>
      </c>
      <c r="L233">
        <v>604.16999999999996</v>
      </c>
      <c r="M233">
        <v>0</v>
      </c>
      <c r="N233">
        <v>0</v>
      </c>
      <c r="Q233">
        <v>37.369999999999997</v>
      </c>
      <c r="R233">
        <v>2.2200000000000002</v>
      </c>
      <c r="S233">
        <v>5.54</v>
      </c>
      <c r="T233">
        <v>11.42</v>
      </c>
      <c r="U233">
        <v>0</v>
      </c>
      <c r="W233" s="522">
        <v>2</v>
      </c>
      <c r="X233">
        <v>617.5</v>
      </c>
      <c r="Y233" s="522">
        <v>24</v>
      </c>
      <c r="Z233">
        <v>1</v>
      </c>
      <c r="AB233">
        <v>0.121398831195504</v>
      </c>
      <c r="AC233" s="522">
        <v>1.283641025865744E-2</v>
      </c>
      <c r="AD233" s="522">
        <v>5.5240531110912663</v>
      </c>
      <c r="AE233" s="57">
        <v>41830</v>
      </c>
      <c r="AF233" s="498">
        <v>8.2142999999999994E-2</v>
      </c>
      <c r="AG233" s="498">
        <v>0.16833333333333331</v>
      </c>
      <c r="AH233">
        <v>401.38659999999999</v>
      </c>
      <c r="AJ233" s="522">
        <v>0</v>
      </c>
      <c r="AK233" s="522">
        <v>1.283641025865744E-2</v>
      </c>
      <c r="AL233">
        <v>0.14988895696124974</v>
      </c>
      <c r="AM233">
        <v>577.03</v>
      </c>
      <c r="AN233" s="522">
        <v>48.47984916332787</v>
      </c>
      <c r="AO233" s="452"/>
      <c r="AP233" s="145"/>
      <c r="AQ233" s="223"/>
      <c r="AR233" s="22"/>
      <c r="AW233" s="9"/>
      <c r="AY233" s="27"/>
      <c r="AZ233" s="84"/>
      <c r="BA233" s="13"/>
      <c r="BB233"/>
      <c r="BC233"/>
      <c r="BE233"/>
    </row>
    <row r="234" spans="1:57" ht="15.75">
      <c r="A234" s="263" t="s">
        <v>1917</v>
      </c>
      <c r="B234" t="s">
        <v>1918</v>
      </c>
      <c r="C234" t="s">
        <v>1343</v>
      </c>
      <c r="D234" s="554">
        <v>17780000000</v>
      </c>
      <c r="E234">
        <v>1.82</v>
      </c>
      <c r="F234">
        <v>8.26</v>
      </c>
      <c r="J234" s="587">
        <v>152</v>
      </c>
      <c r="K234">
        <v>141.16</v>
      </c>
      <c r="L234">
        <v>160.55000000000001</v>
      </c>
      <c r="M234">
        <v>1.6</v>
      </c>
      <c r="N234">
        <v>2.5</v>
      </c>
      <c r="Q234">
        <v>13.77</v>
      </c>
      <c r="R234">
        <v>1.3</v>
      </c>
      <c r="S234">
        <v>1.59</v>
      </c>
      <c r="T234">
        <v>3.83</v>
      </c>
      <c r="U234">
        <v>0</v>
      </c>
      <c r="W234" s="522">
        <v>2</v>
      </c>
      <c r="X234">
        <v>167</v>
      </c>
      <c r="Y234" s="522">
        <v>22</v>
      </c>
      <c r="AB234">
        <v>5.4969461410327505E-2</v>
      </c>
      <c r="AC234" s="522">
        <v>9.6051239510679277E-3</v>
      </c>
      <c r="AD234" s="522">
        <v>3.7144453847097272</v>
      </c>
      <c r="AE234" s="57">
        <v>41830</v>
      </c>
      <c r="AF234" s="498">
        <v>0.13428600000000002</v>
      </c>
      <c r="AG234" s="498">
        <v>0.10592307692307693</v>
      </c>
      <c r="AH234">
        <v>79.963099999999997</v>
      </c>
      <c r="AJ234" s="522">
        <v>0</v>
      </c>
      <c r="AK234" s="522">
        <v>9.6051239510679277E-3</v>
      </c>
      <c r="AL234">
        <v>1.2995668110629714E-2</v>
      </c>
      <c r="AM234">
        <v>155.26</v>
      </c>
      <c r="AN234" s="522">
        <v>60.462670872765571</v>
      </c>
      <c r="AO234" s="452"/>
      <c r="AP234" s="145"/>
      <c r="AQ234" s="223"/>
      <c r="AR234" s="22"/>
      <c r="AW234" s="9"/>
      <c r="AY234" s="27"/>
      <c r="AZ234" s="84"/>
      <c r="BA234" s="13"/>
      <c r="BB234"/>
      <c r="BC234"/>
      <c r="BE234"/>
    </row>
    <row r="235" spans="1:57" ht="15.75">
      <c r="A235" s="263" t="s">
        <v>1919</v>
      </c>
      <c r="B235" t="s">
        <v>1920</v>
      </c>
      <c r="C235" t="s">
        <v>1343</v>
      </c>
      <c r="D235" s="554">
        <v>7110000000</v>
      </c>
      <c r="E235">
        <v>0.14000000000000001</v>
      </c>
      <c r="F235">
        <v>1.88</v>
      </c>
      <c r="J235" s="587">
        <v>30.39</v>
      </c>
      <c r="K235">
        <v>28.87</v>
      </c>
      <c r="L235">
        <v>31.15</v>
      </c>
      <c r="M235">
        <v>3.5</v>
      </c>
      <c r="N235">
        <v>1.08</v>
      </c>
      <c r="Q235">
        <v>16.34</v>
      </c>
      <c r="R235">
        <v>2.6</v>
      </c>
      <c r="S235">
        <v>1.1399999999999999</v>
      </c>
      <c r="T235">
        <v>2.23</v>
      </c>
      <c r="U235">
        <v>0</v>
      </c>
      <c r="W235" s="522">
        <v>2.2000000000000002</v>
      </c>
      <c r="X235">
        <v>32</v>
      </c>
      <c r="Y235" s="522">
        <v>12</v>
      </c>
      <c r="AB235">
        <v>4.5407636738906097E-2</v>
      </c>
      <c r="AC235" s="522">
        <v>7.8999779185127891E-3</v>
      </c>
      <c r="AD235" s="522">
        <v>3.3832111015400574</v>
      </c>
      <c r="AE235" s="57">
        <v>41830</v>
      </c>
      <c r="AF235" s="498">
        <v>3.8022E-2</v>
      </c>
      <c r="AG235" s="498">
        <v>6.2846153846153843E-2</v>
      </c>
      <c r="AH235">
        <v>458.65679999999998</v>
      </c>
      <c r="AJ235" s="522">
        <v>0</v>
      </c>
      <c r="AK235" s="522">
        <v>7.8999779185127891E-3</v>
      </c>
      <c r="AL235">
        <v>3.7201365187713303E-2</v>
      </c>
      <c r="AM235">
        <v>30.04</v>
      </c>
      <c r="AN235" s="522">
        <v>38.461538461538446</v>
      </c>
      <c r="AO235" s="452"/>
      <c r="AP235" s="145"/>
      <c r="AQ235" s="223"/>
      <c r="AR235" s="22"/>
      <c r="AW235" s="9"/>
      <c r="AY235" s="27"/>
      <c r="AZ235" s="84"/>
      <c r="BA235" s="13"/>
      <c r="BB235"/>
      <c r="BC235"/>
      <c r="BE235"/>
    </row>
    <row r="236" spans="1:57" ht="15.75">
      <c r="A236" s="263" t="s">
        <v>374</v>
      </c>
      <c r="B236" t="s">
        <v>375</v>
      </c>
      <c r="C236" t="s">
        <v>1343</v>
      </c>
      <c r="D236" s="554">
        <v>1140000000</v>
      </c>
      <c r="E236">
        <v>0.39</v>
      </c>
      <c r="F236">
        <v>2.63</v>
      </c>
      <c r="J236" s="587">
        <v>57.61</v>
      </c>
      <c r="K236">
        <v>49.22</v>
      </c>
      <c r="L236">
        <v>58.95</v>
      </c>
      <c r="M236">
        <v>2.8</v>
      </c>
      <c r="N236">
        <v>1.6</v>
      </c>
      <c r="Q236">
        <v>19.87</v>
      </c>
      <c r="R236">
        <v>3.01</v>
      </c>
      <c r="S236">
        <v>3.05</v>
      </c>
      <c r="T236">
        <v>2.21</v>
      </c>
      <c r="U236">
        <v>0</v>
      </c>
      <c r="W236" s="522">
        <v>2.5</v>
      </c>
      <c r="X236">
        <v>49</v>
      </c>
      <c r="Y236" s="522">
        <v>2</v>
      </c>
      <c r="AB236">
        <v>0.16998375304630375</v>
      </c>
      <c r="AC236" s="522">
        <v>7.1454226798790899E-3</v>
      </c>
      <c r="AD236" s="522">
        <v>12.794707357672872</v>
      </c>
      <c r="AE236" s="57">
        <v>41830</v>
      </c>
      <c r="AF236" s="498">
        <v>5.2347000000000005E-2</v>
      </c>
      <c r="AG236" s="498">
        <v>6.6013289036544853E-2</v>
      </c>
      <c r="AH236">
        <v>71.572400000000002</v>
      </c>
      <c r="AJ236" s="522">
        <v>0</v>
      </c>
      <c r="AK236" s="522">
        <v>7.1454226798790899E-3</v>
      </c>
      <c r="AL236">
        <v>0.12038117464021776</v>
      </c>
      <c r="AM236">
        <v>54.52</v>
      </c>
      <c r="AN236" s="522">
        <v>97.402597402597905</v>
      </c>
      <c r="AO236" s="452"/>
      <c r="AP236" s="145"/>
      <c r="AQ236" s="223"/>
      <c r="AR236" s="22"/>
      <c r="AW236" s="9"/>
      <c r="AY236" s="27"/>
      <c r="AZ236" s="84"/>
      <c r="BA236" s="13"/>
      <c r="BB236"/>
      <c r="BC236"/>
      <c r="BE236"/>
    </row>
    <row r="237" spans="1:57" ht="15.75">
      <c r="A237" s="263" t="s">
        <v>1921</v>
      </c>
      <c r="B237" t="s">
        <v>1922</v>
      </c>
      <c r="C237" t="s">
        <v>1343</v>
      </c>
      <c r="D237" s="554">
        <v>8880000000</v>
      </c>
      <c r="E237">
        <v>0.37</v>
      </c>
      <c r="F237">
        <v>0.81</v>
      </c>
      <c r="J237" s="587">
        <v>25.06</v>
      </c>
      <c r="K237">
        <v>23.15</v>
      </c>
      <c r="L237">
        <v>25.54</v>
      </c>
      <c r="M237">
        <v>3.9</v>
      </c>
      <c r="N237">
        <v>0.95</v>
      </c>
      <c r="Q237">
        <v>20.05</v>
      </c>
      <c r="R237">
        <v>6.03</v>
      </c>
      <c r="S237">
        <v>1.2</v>
      </c>
      <c r="T237">
        <v>2.42</v>
      </c>
      <c r="U237">
        <v>0</v>
      </c>
      <c r="W237" s="522">
        <v>2.4</v>
      </c>
      <c r="X237">
        <v>26.5</v>
      </c>
      <c r="Y237" s="522">
        <v>10</v>
      </c>
      <c r="AB237">
        <v>8.2505399568034571E-2</v>
      </c>
      <c r="AC237" s="522">
        <v>7.5998173310082764E-3</v>
      </c>
      <c r="AD237" s="522">
        <v>3.2005527896472117</v>
      </c>
      <c r="AE237" s="57">
        <v>41830</v>
      </c>
      <c r="AF237" s="498">
        <v>5.1201000000000003E-2</v>
      </c>
      <c r="AG237" s="498">
        <v>3.3250414593698173E-2</v>
      </c>
      <c r="AH237">
        <v>-10.9087</v>
      </c>
      <c r="AJ237" s="522">
        <v>0</v>
      </c>
      <c r="AK237" s="522">
        <v>7.5998173310082764E-3</v>
      </c>
      <c r="AL237">
        <v>4.9853372434017496E-2</v>
      </c>
      <c r="AM237">
        <v>24.48</v>
      </c>
      <c r="AN237" s="522">
        <v>32.558139534883878</v>
      </c>
      <c r="AO237" s="452"/>
      <c r="AP237" s="145"/>
      <c r="AQ237" s="223"/>
      <c r="AR237" s="22"/>
      <c r="AW237" s="9"/>
      <c r="AY237" s="27"/>
      <c r="AZ237" s="84"/>
      <c r="BA237" s="13"/>
      <c r="BB237"/>
      <c r="BC237"/>
      <c r="BE237"/>
    </row>
    <row r="238" spans="1:57" ht="15.75">
      <c r="A238" s="263" t="s">
        <v>1923</v>
      </c>
      <c r="C238" t="s">
        <v>1343</v>
      </c>
      <c r="D238" s="554">
        <v>15710000000</v>
      </c>
      <c r="E238">
        <v>1.57</v>
      </c>
      <c r="F238">
        <v>2.25</v>
      </c>
      <c r="J238" s="587">
        <v>45.65</v>
      </c>
      <c r="K238">
        <v>39.159999999999997</v>
      </c>
      <c r="L238">
        <v>46.23</v>
      </c>
      <c r="M238">
        <v>1.8</v>
      </c>
      <c r="N238">
        <v>0.83</v>
      </c>
      <c r="Q238">
        <v>12.3</v>
      </c>
      <c r="R238">
        <v>0.6</v>
      </c>
      <c r="S238">
        <v>3.2</v>
      </c>
      <c r="T238">
        <v>2.04</v>
      </c>
      <c r="U238">
        <v>0</v>
      </c>
      <c r="W238" s="522">
        <v>1.6</v>
      </c>
      <c r="X238">
        <v>52</v>
      </c>
      <c r="Y238" s="522">
        <v>12</v>
      </c>
      <c r="AB238">
        <v>0.16365026765230695</v>
      </c>
      <c r="AC238" s="522">
        <v>8.5437014622206028E-3</v>
      </c>
      <c r="AD238" s="522">
        <v>3.2487824879826923</v>
      </c>
      <c r="AE238" s="57">
        <v>41830</v>
      </c>
      <c r="AF238" s="498">
        <v>0.119961</v>
      </c>
      <c r="AG238" s="498">
        <v>0.20500000000000004</v>
      </c>
      <c r="AH238">
        <v>32.839599999999997</v>
      </c>
      <c r="AJ238" s="522">
        <v>0</v>
      </c>
      <c r="AK238" s="522">
        <v>8.5437014622206028E-3</v>
      </c>
      <c r="AL238">
        <v>0.11613691931540344</v>
      </c>
      <c r="AM238">
        <v>43.59</v>
      </c>
      <c r="AN238" s="522">
        <v>74.358974358974706</v>
      </c>
      <c r="AO238" s="452"/>
      <c r="AP238" s="145"/>
      <c r="AQ238" s="223"/>
      <c r="AR238" s="22"/>
      <c r="AW238" s="9"/>
      <c r="AY238" s="27"/>
      <c r="AZ238" s="84"/>
      <c r="BA238" s="13"/>
      <c r="BB238"/>
      <c r="BC238"/>
      <c r="BE238"/>
    </row>
    <row r="239" spans="1:57" ht="15.75">
      <c r="A239" s="263" t="s">
        <v>1924</v>
      </c>
      <c r="B239" t="s">
        <v>1925</v>
      </c>
      <c r="C239" t="s">
        <v>1343</v>
      </c>
      <c r="D239" s="554">
        <v>298090000</v>
      </c>
      <c r="E239">
        <v>0.97</v>
      </c>
      <c r="F239">
        <v>1.6</v>
      </c>
      <c r="J239" s="587">
        <v>42.08</v>
      </c>
      <c r="K239">
        <v>38.770000000000003</v>
      </c>
      <c r="L239">
        <v>44.38</v>
      </c>
      <c r="M239">
        <v>2</v>
      </c>
      <c r="N239">
        <v>0.88</v>
      </c>
      <c r="Q239">
        <v>20.23</v>
      </c>
      <c r="R239">
        <v>1.67</v>
      </c>
      <c r="S239">
        <v>6.47</v>
      </c>
      <c r="T239">
        <v>8.33</v>
      </c>
      <c r="U239">
        <v>0</v>
      </c>
      <c r="W239" s="522">
        <v>3</v>
      </c>
      <c r="X239">
        <v>37</v>
      </c>
      <c r="Y239" s="522">
        <v>3</v>
      </c>
      <c r="Z239">
        <v>1</v>
      </c>
      <c r="AB239">
        <v>8.2582968870594312E-2</v>
      </c>
      <c r="AC239" s="522">
        <v>1.2789963429126812E-2</v>
      </c>
      <c r="AD239" s="522">
        <v>3.7990069630893561</v>
      </c>
      <c r="AE239" s="57">
        <v>41830</v>
      </c>
      <c r="AF239" s="498">
        <v>8.5581000000000004E-2</v>
      </c>
      <c r="AG239" s="498">
        <v>0.1211377245508982</v>
      </c>
      <c r="AH239">
        <v>22.019400000000001</v>
      </c>
      <c r="AJ239" s="522">
        <v>0</v>
      </c>
      <c r="AK239" s="522">
        <v>1.2789963429126812E-2</v>
      </c>
      <c r="AL239">
        <v>2.4342745861733205E-2</v>
      </c>
      <c r="AM239">
        <v>42.34</v>
      </c>
      <c r="AN239" s="522">
        <v>86.792452830188651</v>
      </c>
      <c r="AO239" s="452"/>
      <c r="AP239" s="145"/>
      <c r="AQ239" s="223"/>
      <c r="AR239" s="22"/>
      <c r="AW239" s="9"/>
      <c r="AY239" s="27"/>
      <c r="AZ239" s="84"/>
      <c r="BB239" s="13"/>
      <c r="BC239"/>
      <c r="BE239"/>
    </row>
    <row r="240" spans="1:57" ht="15.75">
      <c r="A240" s="263" t="s">
        <v>1926</v>
      </c>
      <c r="B240" t="s">
        <v>1927</v>
      </c>
      <c r="C240" t="s">
        <v>685</v>
      </c>
      <c r="D240" s="554">
        <v>3240000000</v>
      </c>
      <c r="E240">
        <v>1.84</v>
      </c>
      <c r="F240">
        <v>3.4</v>
      </c>
      <c r="J240" s="587">
        <v>43.49</v>
      </c>
      <c r="K240">
        <v>39.68</v>
      </c>
      <c r="L240">
        <v>47.45</v>
      </c>
      <c r="M240">
        <v>0.5</v>
      </c>
      <c r="N240">
        <v>0.25</v>
      </c>
      <c r="Q240">
        <v>23.38</v>
      </c>
      <c r="R240">
        <v>1.07</v>
      </c>
      <c r="S240">
        <v>3.13</v>
      </c>
      <c r="T240">
        <v>1.99</v>
      </c>
      <c r="U240">
        <v>0</v>
      </c>
      <c r="W240" s="522">
        <v>2</v>
      </c>
      <c r="X240">
        <v>50.5</v>
      </c>
      <c r="Y240" s="522">
        <v>22</v>
      </c>
      <c r="AB240">
        <v>9.6018145161290383E-2</v>
      </c>
      <c r="AC240" s="522">
        <v>1.4115610216125804E-2</v>
      </c>
      <c r="AD240" s="522">
        <v>3.4760525228209262</v>
      </c>
      <c r="AE240" s="57">
        <v>41830</v>
      </c>
      <c r="AF240" s="498">
        <v>0.135432</v>
      </c>
      <c r="AG240" s="498">
        <v>0.21850467289719624</v>
      </c>
      <c r="AH240">
        <v>63.977499999999999</v>
      </c>
      <c r="AJ240" s="522">
        <v>0</v>
      </c>
      <c r="AK240" s="522">
        <v>1.4115610216125804E-2</v>
      </c>
      <c r="AL240">
        <v>-2.1156875984694973E-2</v>
      </c>
      <c r="AM240">
        <v>45.63</v>
      </c>
      <c r="AN240" s="522">
        <v>75.862068965517167</v>
      </c>
      <c r="AO240" s="452"/>
      <c r="AP240" s="145"/>
      <c r="AQ240" s="223"/>
      <c r="AR240" s="22"/>
      <c r="AW240" s="9"/>
      <c r="AY240" s="27"/>
      <c r="AZ240" s="84"/>
      <c r="BB240" s="13"/>
      <c r="BC240"/>
      <c r="BE240"/>
    </row>
    <row r="241" spans="1:57" ht="15.75">
      <c r="A241" s="263" t="s">
        <v>173</v>
      </c>
      <c r="B241" t="s">
        <v>174</v>
      </c>
      <c r="C241" t="s">
        <v>1343</v>
      </c>
      <c r="D241" s="554">
        <v>18900000000</v>
      </c>
      <c r="E241">
        <v>1.41</v>
      </c>
      <c r="F241">
        <v>7.15</v>
      </c>
      <c r="J241" s="587">
        <v>83.69</v>
      </c>
      <c r="K241">
        <v>72.66</v>
      </c>
      <c r="L241">
        <v>84.95</v>
      </c>
      <c r="M241">
        <v>1.4</v>
      </c>
      <c r="N241">
        <v>1.2</v>
      </c>
      <c r="Q241">
        <v>11.26</v>
      </c>
      <c r="R241">
        <v>1.99</v>
      </c>
      <c r="S241">
        <v>2.5499999999999998</v>
      </c>
      <c r="T241">
        <v>1.1299999999999999</v>
      </c>
      <c r="U241">
        <v>0</v>
      </c>
      <c r="W241" s="522">
        <v>1.9</v>
      </c>
      <c r="X241">
        <v>85.5</v>
      </c>
      <c r="Y241" s="522">
        <v>24</v>
      </c>
      <c r="AB241">
        <v>0.11215946843853818</v>
      </c>
      <c r="AC241" s="522">
        <v>7.9959004025045282E-3</v>
      </c>
      <c r="AD241" s="522">
        <v>3.908017806879756</v>
      </c>
      <c r="AE241" s="57">
        <v>41830</v>
      </c>
      <c r="AF241" s="498">
        <v>0.110793</v>
      </c>
      <c r="AG241" s="498">
        <v>5.6582914572864323E-2</v>
      </c>
      <c r="AH241">
        <v>89.353399999999993</v>
      </c>
      <c r="AJ241" s="522">
        <v>0</v>
      </c>
      <c r="AK241" s="522">
        <v>7.9959004025045282E-3</v>
      </c>
      <c r="AL241">
        <v>8.4207798937686235E-2</v>
      </c>
      <c r="AM241">
        <v>81.260000000000005</v>
      </c>
      <c r="AN241" s="522">
        <v>49.087221095334655</v>
      </c>
      <c r="AO241" s="452"/>
      <c r="AP241" s="145"/>
      <c r="AQ241" s="223"/>
      <c r="AR241" s="22"/>
      <c r="AW241" s="9"/>
      <c r="AY241" s="27"/>
      <c r="AZ241" s="84"/>
      <c r="BB241" s="13"/>
      <c r="BC241"/>
      <c r="BE241"/>
    </row>
    <row r="242" spans="1:57" ht="15.75">
      <c r="A242" s="263" t="s">
        <v>1928</v>
      </c>
      <c r="B242" t="s">
        <v>1929</v>
      </c>
      <c r="C242" t="s">
        <v>1343</v>
      </c>
      <c r="D242" s="554">
        <v>1880000000</v>
      </c>
      <c r="E242">
        <v>0.69</v>
      </c>
      <c r="F242">
        <v>0.82</v>
      </c>
      <c r="J242" s="587">
        <v>34.729999999999997</v>
      </c>
      <c r="K242">
        <v>32.39</v>
      </c>
      <c r="L242">
        <v>39.380000000000003</v>
      </c>
      <c r="M242">
        <v>0.2</v>
      </c>
      <c r="N242">
        <v>0.08</v>
      </c>
      <c r="Q242">
        <v>23.63</v>
      </c>
      <c r="R242">
        <v>0.59</v>
      </c>
      <c r="S242">
        <v>7.73</v>
      </c>
      <c r="T242">
        <v>6.42</v>
      </c>
      <c r="U242">
        <v>0</v>
      </c>
      <c r="W242" s="522">
        <v>2</v>
      </c>
      <c r="X242">
        <v>45</v>
      </c>
      <c r="Y242" s="522">
        <v>26</v>
      </c>
      <c r="AB242">
        <v>2.1470588235294023E-2</v>
      </c>
      <c r="AC242" s="522">
        <v>1.1521213687484936E-2</v>
      </c>
      <c r="AD242" s="522">
        <v>4.6849417808457181</v>
      </c>
      <c r="AE242" s="57">
        <v>41830</v>
      </c>
      <c r="AF242" s="498">
        <v>6.9537000000000002E-2</v>
      </c>
      <c r="AG242" s="498">
        <v>0.4005084745762712</v>
      </c>
      <c r="AH242">
        <v>93.070800000000006</v>
      </c>
      <c r="AJ242" s="522">
        <v>0</v>
      </c>
      <c r="AK242" s="522">
        <v>1.1521213687484936E-2</v>
      </c>
      <c r="AL242">
        <v>-2.9074643556052729E-2</v>
      </c>
      <c r="AM242">
        <v>35.17</v>
      </c>
      <c r="AN242" s="522">
        <v>62.566844919786178</v>
      </c>
      <c r="AO242" s="452"/>
      <c r="AP242" s="145"/>
      <c r="AQ242" s="223"/>
      <c r="AR242" s="22"/>
      <c r="AW242" s="9"/>
      <c r="AY242" s="27"/>
      <c r="AZ242" s="84"/>
      <c r="BB242" s="13"/>
      <c r="BC242"/>
      <c r="BE242"/>
    </row>
    <row r="243" spans="1:57" ht="15.75">
      <c r="A243" s="263" t="s">
        <v>1930</v>
      </c>
      <c r="B243" t="s">
        <v>1931</v>
      </c>
      <c r="C243" t="s">
        <v>1343</v>
      </c>
      <c r="D243" s="554">
        <v>4890000000</v>
      </c>
      <c r="E243">
        <v>1.24</v>
      </c>
      <c r="F243">
        <v>3.28</v>
      </c>
      <c r="J243" s="587">
        <v>34.1</v>
      </c>
      <c r="K243">
        <v>34.020000000000003</v>
      </c>
      <c r="L243">
        <v>50</v>
      </c>
      <c r="M243">
        <v>3.9</v>
      </c>
      <c r="N243">
        <v>1.35</v>
      </c>
      <c r="Q243">
        <v>17.95</v>
      </c>
      <c r="R243">
        <v>4.01</v>
      </c>
      <c r="S243">
        <v>1.93</v>
      </c>
      <c r="T243">
        <v>3.96</v>
      </c>
      <c r="U243">
        <v>0</v>
      </c>
      <c r="W243" s="522">
        <v>2.9</v>
      </c>
      <c r="X243">
        <v>35</v>
      </c>
      <c r="Y243" s="522">
        <v>30</v>
      </c>
      <c r="AB243">
        <v>-0.29647204456364756</v>
      </c>
      <c r="AC243" s="522">
        <v>1.3332881754081562E-2</v>
      </c>
      <c r="AD243" s="522">
        <v>10.81993469775831</v>
      </c>
      <c r="AE243" s="57">
        <v>41830</v>
      </c>
      <c r="AF243" s="498">
        <v>0.101052</v>
      </c>
      <c r="AG243" s="498">
        <v>4.476309226932669E-2</v>
      </c>
      <c r="AH243">
        <v>31.862500000000001</v>
      </c>
      <c r="AJ243" s="522">
        <v>0</v>
      </c>
      <c r="AK243" s="522">
        <v>1.3332881754081562E-2</v>
      </c>
      <c r="AL243">
        <v>-0.17192812044681879</v>
      </c>
      <c r="AM243">
        <v>37.72</v>
      </c>
      <c r="AN243" s="522">
        <v>69.354838709677466</v>
      </c>
      <c r="AO243" s="452"/>
      <c r="AP243" s="145"/>
      <c r="AQ243" s="223"/>
      <c r="AR243" s="22"/>
      <c r="AW243" s="9"/>
      <c r="AY243" s="27"/>
      <c r="AZ243" s="84"/>
      <c r="BB243" s="13"/>
      <c r="BC243"/>
      <c r="BE243"/>
    </row>
    <row r="244" spans="1:57" ht="15.75">
      <c r="A244" s="263" t="s">
        <v>1932</v>
      </c>
      <c r="B244" t="s">
        <v>1933</v>
      </c>
      <c r="C244" t="s">
        <v>1343</v>
      </c>
      <c r="D244" s="554">
        <v>259700000</v>
      </c>
      <c r="E244">
        <v>1.05</v>
      </c>
      <c r="F244">
        <v>-0.99</v>
      </c>
      <c r="J244" s="587">
        <v>10.55</v>
      </c>
      <c r="K244">
        <v>9.85</v>
      </c>
      <c r="L244">
        <v>11.19</v>
      </c>
      <c r="M244">
        <v>2.2000000000000002</v>
      </c>
      <c r="N244">
        <v>0.24</v>
      </c>
      <c r="Q244">
        <v>9.09</v>
      </c>
      <c r="R244">
        <v>1.75</v>
      </c>
      <c r="S244">
        <v>1.04</v>
      </c>
      <c r="T244">
        <v>1.0900000000000001</v>
      </c>
      <c r="U244">
        <v>0</v>
      </c>
      <c r="W244" s="522">
        <v>1.5</v>
      </c>
      <c r="X244">
        <v>14</v>
      </c>
      <c r="Y244" s="522">
        <v>4</v>
      </c>
      <c r="AB244">
        <v>1.735776277724219E-2</v>
      </c>
      <c r="AC244" s="522">
        <v>1.4041950592184859E-2</v>
      </c>
      <c r="AD244" s="522">
        <v>3.053027916093126</v>
      </c>
      <c r="AE244" s="57">
        <v>41830</v>
      </c>
      <c r="AF244" s="498">
        <v>9.0164999999999995E-2</v>
      </c>
      <c r="AG244" s="498">
        <v>5.1942857142857138E-2</v>
      </c>
      <c r="AH244">
        <v>-24.5718</v>
      </c>
      <c r="AJ244" s="522">
        <v>0</v>
      </c>
      <c r="AK244" s="522">
        <v>1.4041950592184859E-2</v>
      </c>
      <c r="AL244">
        <v>9.5693779904307604E-3</v>
      </c>
      <c r="AM244">
        <v>10.78</v>
      </c>
      <c r="AN244" s="522">
        <v>67.088607594936633</v>
      </c>
      <c r="AO244" s="452"/>
      <c r="AP244" s="145"/>
      <c r="AQ244" s="223"/>
      <c r="AR244" s="22"/>
      <c r="AW244" s="9"/>
      <c r="AY244" s="27"/>
      <c r="AZ244" s="84"/>
      <c r="BB244" s="13"/>
      <c r="BC244"/>
      <c r="BE244"/>
    </row>
    <row r="245" spans="1:57" ht="15.75">
      <c r="A245" s="263" t="s">
        <v>175</v>
      </c>
      <c r="B245" t="s">
        <v>176</v>
      </c>
      <c r="C245" t="s">
        <v>1343</v>
      </c>
      <c r="D245" s="554">
        <v>4760000000</v>
      </c>
      <c r="E245">
        <v>0.7</v>
      </c>
      <c r="F245">
        <v>4.5199999999999996</v>
      </c>
      <c r="J245" s="587">
        <v>78.55</v>
      </c>
      <c r="K245">
        <v>75.790000000000006</v>
      </c>
      <c r="L245">
        <v>80.459999999999994</v>
      </c>
      <c r="M245">
        <v>1.5</v>
      </c>
      <c r="N245">
        <v>1.2</v>
      </c>
      <c r="Q245">
        <v>15.59</v>
      </c>
      <c r="R245">
        <v>2.02</v>
      </c>
      <c r="S245">
        <v>2.2400000000000002</v>
      </c>
      <c r="T245">
        <v>5.78</v>
      </c>
      <c r="U245">
        <v>0</v>
      </c>
      <c r="W245" s="522">
        <v>2.7</v>
      </c>
      <c r="X245">
        <v>87</v>
      </c>
      <c r="Y245" s="522">
        <v>16</v>
      </c>
      <c r="AB245">
        <v>8.602978941962016E-3</v>
      </c>
      <c r="AC245" s="522">
        <v>8.0291695503732045E-3</v>
      </c>
      <c r="AD245" s="522">
        <v>3.2213769761013804</v>
      </c>
      <c r="AE245" s="57">
        <v>41830</v>
      </c>
      <c r="AF245" s="498">
        <v>7.0110000000000006E-2</v>
      </c>
      <c r="AG245" s="498">
        <v>7.7178217821782177E-2</v>
      </c>
      <c r="AH245">
        <v>118.1793</v>
      </c>
      <c r="AJ245" s="522">
        <v>0</v>
      </c>
      <c r="AK245" s="522">
        <v>8.0291695503732045E-3</v>
      </c>
      <c r="AL245">
        <v>2.2653300351516661E-2</v>
      </c>
      <c r="AM245">
        <v>78.930000000000007</v>
      </c>
      <c r="AN245" s="522">
        <v>60.326086956522069</v>
      </c>
      <c r="AO245" s="452"/>
      <c r="AP245" s="145"/>
      <c r="AQ245" s="223"/>
      <c r="AR245" s="22"/>
      <c r="AW245" s="9"/>
      <c r="AY245" s="27"/>
      <c r="AZ245" s="84"/>
      <c r="BB245" s="13"/>
      <c r="BC245"/>
      <c r="BE245"/>
    </row>
    <row r="246" spans="1:57" ht="15.75">
      <c r="A246" s="263" t="s">
        <v>1934</v>
      </c>
      <c r="B246" t="s">
        <v>1935</v>
      </c>
      <c r="C246" t="s">
        <v>1343</v>
      </c>
      <c r="D246" s="554">
        <v>1640000000</v>
      </c>
      <c r="E246">
        <v>-0.08</v>
      </c>
      <c r="F246">
        <v>6.03</v>
      </c>
      <c r="J246" s="587">
        <v>148.83000000000001</v>
      </c>
      <c r="K246">
        <v>123.62</v>
      </c>
      <c r="L246">
        <v>149.54</v>
      </c>
      <c r="M246">
        <v>0</v>
      </c>
      <c r="N246">
        <v>0.06</v>
      </c>
      <c r="Q246">
        <v>19.13</v>
      </c>
      <c r="R246">
        <v>1.4</v>
      </c>
      <c r="S246">
        <v>4.37</v>
      </c>
      <c r="T246">
        <v>2.82</v>
      </c>
      <c r="U246">
        <v>0</v>
      </c>
      <c r="W246" s="522">
        <v>1.9</v>
      </c>
      <c r="X246">
        <v>153</v>
      </c>
      <c r="Y246" s="522">
        <v>9</v>
      </c>
      <c r="AB246">
        <v>0.13906321751109765</v>
      </c>
      <c r="AC246" s="522">
        <v>1.0880523285175948E-2</v>
      </c>
      <c r="AD246" s="522">
        <v>12.557145262953982</v>
      </c>
      <c r="AE246" s="57">
        <v>41830</v>
      </c>
      <c r="AF246" s="498">
        <v>2.5416000000000001E-2</v>
      </c>
      <c r="AG246" s="498">
        <v>0.13664285714285715</v>
      </c>
      <c r="AH246">
        <v>-915.98689999999999</v>
      </c>
      <c r="AJ246" s="522">
        <v>0</v>
      </c>
      <c r="AK246" s="522">
        <v>1.0880523285175948E-2</v>
      </c>
      <c r="AL246">
        <v>0.14352669996158285</v>
      </c>
      <c r="AM246">
        <v>135.66999999999999</v>
      </c>
      <c r="AN246" s="522">
        <v>35.704874835309468</v>
      </c>
      <c r="AO246" s="452"/>
      <c r="AP246" s="145"/>
      <c r="AQ246" s="223"/>
      <c r="AR246" s="22"/>
      <c r="AW246" s="9"/>
      <c r="AY246" s="27"/>
      <c r="AZ246" s="84"/>
      <c r="BB246" s="13"/>
      <c r="BC246"/>
      <c r="BE246"/>
    </row>
    <row r="247" spans="1:57" ht="15.75">
      <c r="A247" s="263" t="s">
        <v>177</v>
      </c>
      <c r="B247" t="s">
        <v>178</v>
      </c>
      <c r="C247" t="s">
        <v>1343</v>
      </c>
      <c r="D247" s="554">
        <v>58300000000</v>
      </c>
      <c r="E247">
        <v>0.84</v>
      </c>
      <c r="F247">
        <v>7.35</v>
      </c>
      <c r="J247" s="587">
        <v>85.67</v>
      </c>
      <c r="K247">
        <v>68.87</v>
      </c>
      <c r="L247">
        <v>86.4</v>
      </c>
      <c r="M247">
        <v>3.2</v>
      </c>
      <c r="N247">
        <v>2.76</v>
      </c>
      <c r="Q247">
        <v>13.26</v>
      </c>
      <c r="R247">
        <v>1.92</v>
      </c>
      <c r="S247">
        <v>1.81</v>
      </c>
      <c r="T247">
        <v>1.98</v>
      </c>
      <c r="U247">
        <v>0</v>
      </c>
      <c r="W247" s="522">
        <v>2.2000000000000002</v>
      </c>
      <c r="X247">
        <v>86</v>
      </c>
      <c r="Y247" s="522">
        <v>19</v>
      </c>
      <c r="Z247">
        <v>1</v>
      </c>
      <c r="AB247">
        <v>0.2439378539276898</v>
      </c>
      <c r="AC247" s="522">
        <v>5.9693853367801669E-3</v>
      </c>
      <c r="AD247" s="522">
        <v>5.0397166170462384</v>
      </c>
      <c r="AE247" s="57">
        <v>41830</v>
      </c>
      <c r="AF247" s="498">
        <v>7.8132000000000007E-2</v>
      </c>
      <c r="AG247" s="498">
        <v>6.9062499999999999E-2</v>
      </c>
      <c r="AH247">
        <v>127.51819999999999</v>
      </c>
      <c r="AI247" t="s">
        <v>1353</v>
      </c>
      <c r="AJ247" s="522">
        <v>0</v>
      </c>
      <c r="AK247" s="522">
        <v>5.9693853367801669E-3</v>
      </c>
      <c r="AL247">
        <v>9.2311615453270365E-2</v>
      </c>
      <c r="AM247">
        <v>83.04</v>
      </c>
      <c r="AN247" s="522">
        <v>57.480314960629769</v>
      </c>
      <c r="AO247" s="452"/>
      <c r="AP247" s="145"/>
      <c r="AQ247" s="223"/>
      <c r="AR247" s="22"/>
      <c r="AW247" s="9"/>
      <c r="AY247" s="27"/>
      <c r="AZ247" s="84"/>
      <c r="BB247" s="13"/>
      <c r="BC247"/>
      <c r="BE247"/>
    </row>
    <row r="248" spans="1:57" ht="15.75">
      <c r="A248" s="263" t="s">
        <v>426</v>
      </c>
      <c r="B248" t="s">
        <v>427</v>
      </c>
      <c r="C248" t="s">
        <v>1343</v>
      </c>
      <c r="D248" s="554">
        <v>7850000000</v>
      </c>
      <c r="E248">
        <v>0.56000000000000005</v>
      </c>
      <c r="F248">
        <v>3.56</v>
      </c>
      <c r="J248" s="587">
        <v>44.65</v>
      </c>
      <c r="K248">
        <v>37.15</v>
      </c>
      <c r="L248">
        <v>46.92</v>
      </c>
      <c r="M248">
        <v>1</v>
      </c>
      <c r="N248">
        <v>0.88</v>
      </c>
      <c r="Q248">
        <v>18.149999999999999</v>
      </c>
      <c r="R248">
        <v>1.55</v>
      </c>
      <c r="S248">
        <v>0.13</v>
      </c>
      <c r="T248">
        <v>2.4300000000000002</v>
      </c>
      <c r="U248">
        <v>0</v>
      </c>
      <c r="W248" s="522">
        <v>1.3</v>
      </c>
      <c r="X248">
        <v>42.75</v>
      </c>
      <c r="Y248" s="522">
        <v>4</v>
      </c>
      <c r="AB248">
        <v>0.20188425302826379</v>
      </c>
      <c r="AC248" s="522">
        <v>1.1110718104264972E-2</v>
      </c>
      <c r="AD248" s="522">
        <v>2.9340169059781358</v>
      </c>
      <c r="AE248" s="57">
        <v>41830</v>
      </c>
      <c r="AF248" s="498">
        <v>6.2087999999999997E-2</v>
      </c>
      <c r="AG248" s="498">
        <v>0.1170967741935484</v>
      </c>
      <c r="AH248">
        <v>170.89</v>
      </c>
      <c r="AJ248" s="522">
        <v>0</v>
      </c>
      <c r="AK248" s="522">
        <v>1.1110718104264972E-2</v>
      </c>
      <c r="AL248">
        <v>0.13671079429735228</v>
      </c>
      <c r="AM248">
        <v>44.12</v>
      </c>
      <c r="AN248" s="522">
        <v>75.384615384615415</v>
      </c>
      <c r="AO248" s="452"/>
      <c r="AP248" s="145"/>
      <c r="AQ248" s="223"/>
      <c r="AR248" s="22"/>
      <c r="AW248" s="9"/>
      <c r="AY248" s="27"/>
      <c r="AZ248" s="84"/>
      <c r="BB248" s="13"/>
      <c r="BC248"/>
      <c r="BE248"/>
    </row>
    <row r="249" spans="1:57" ht="15.75">
      <c r="A249" s="263" t="s">
        <v>279</v>
      </c>
      <c r="B249" t="s">
        <v>280</v>
      </c>
      <c r="C249" t="s">
        <v>1350</v>
      </c>
      <c r="D249" s="554">
        <v>109600000000</v>
      </c>
      <c r="E249">
        <v>0.43</v>
      </c>
      <c r="F249">
        <v>4.47</v>
      </c>
      <c r="J249" s="587">
        <v>118.08</v>
      </c>
      <c r="K249">
        <v>110.12</v>
      </c>
      <c r="L249">
        <v>118.08</v>
      </c>
      <c r="M249">
        <v>1.2</v>
      </c>
      <c r="N249">
        <v>1.42</v>
      </c>
      <c r="Q249">
        <v>22.97</v>
      </c>
      <c r="R249">
        <v>2.5099999999999998</v>
      </c>
      <c r="S249">
        <v>0.47</v>
      </c>
      <c r="T249">
        <v>4.38</v>
      </c>
      <c r="U249">
        <v>0</v>
      </c>
      <c r="W249" s="522">
        <v>2.1</v>
      </c>
      <c r="X249">
        <v>125</v>
      </c>
      <c r="Y249" s="522">
        <v>22</v>
      </c>
      <c r="AB249">
        <v>7.2284780239738403E-2</v>
      </c>
      <c r="AC249" s="522">
        <v>5.7644981479382639E-3</v>
      </c>
      <c r="AD249" s="522">
        <v>3.7203474815143509</v>
      </c>
      <c r="AE249" s="57">
        <v>41830</v>
      </c>
      <c r="AF249" s="498">
        <v>5.4639E-2</v>
      </c>
      <c r="AG249" s="498">
        <v>9.151394422310756E-2</v>
      </c>
      <c r="AH249">
        <v>210.8785</v>
      </c>
      <c r="AJ249" s="522">
        <v>0</v>
      </c>
      <c r="AK249" s="522">
        <v>5.7644981479382639E-3</v>
      </c>
      <c r="AL249">
        <v>3.04564098088838E-2</v>
      </c>
      <c r="AM249">
        <v>115.98</v>
      </c>
      <c r="AN249" s="522">
        <v>1.0948905109489573</v>
      </c>
      <c r="AO249" s="452"/>
      <c r="AP249" s="145"/>
      <c r="AQ249" s="223"/>
      <c r="AR249" s="22"/>
      <c r="AW249" s="9"/>
      <c r="AY249" s="27"/>
      <c r="AZ249" s="84"/>
      <c r="BB249" s="13"/>
      <c r="BC249"/>
      <c r="BE249"/>
    </row>
    <row r="250" spans="1:57" ht="15.75">
      <c r="A250" s="263" t="s">
        <v>1936</v>
      </c>
      <c r="B250" t="s">
        <v>1937</v>
      </c>
      <c r="C250" t="s">
        <v>1343</v>
      </c>
      <c r="D250" s="554">
        <v>2060000000</v>
      </c>
      <c r="E250">
        <v>0.62</v>
      </c>
      <c r="F250">
        <v>0.14000000000000001</v>
      </c>
      <c r="J250" s="587">
        <v>7.06</v>
      </c>
      <c r="K250">
        <v>6.77</v>
      </c>
      <c r="L250">
        <v>8.35</v>
      </c>
      <c r="M250">
        <v>3.4</v>
      </c>
      <c r="N250">
        <v>0.24</v>
      </c>
      <c r="Q250">
        <v>14.71</v>
      </c>
      <c r="R250">
        <v>0.95</v>
      </c>
      <c r="S250">
        <v>0.32</v>
      </c>
      <c r="T250">
        <v>1.1399999999999999</v>
      </c>
      <c r="U250">
        <v>0</v>
      </c>
      <c r="W250" s="522">
        <v>2.7</v>
      </c>
      <c r="X250">
        <v>8.3800000000000008</v>
      </c>
      <c r="Y250" s="522">
        <v>8</v>
      </c>
      <c r="AB250">
        <v>-0.15449101796407186</v>
      </c>
      <c r="AC250" s="522">
        <v>9.6034504781414721E-3</v>
      </c>
      <c r="AD250" s="522">
        <v>21.813942473316249</v>
      </c>
      <c r="AE250" s="57">
        <v>41830</v>
      </c>
      <c r="AF250" s="498">
        <v>6.5526000000000001E-2</v>
      </c>
      <c r="AG250" s="498">
        <v>0.15484210526315792</v>
      </c>
      <c r="AH250">
        <v>-5.6585000000000001</v>
      </c>
      <c r="AJ250" s="522">
        <v>0</v>
      </c>
      <c r="AK250" s="522">
        <v>9.6034504781414721E-3</v>
      </c>
      <c r="AL250">
        <v>-1.2587412587412691E-2</v>
      </c>
      <c r="AM250">
        <v>7.07</v>
      </c>
      <c r="AN250" s="522">
        <v>100</v>
      </c>
      <c r="AO250" s="452"/>
      <c r="AP250" s="145"/>
      <c r="AQ250" s="223"/>
      <c r="AR250" s="22"/>
      <c r="AW250" s="9"/>
      <c r="AY250" s="27"/>
      <c r="AZ250" s="84"/>
      <c r="BB250" s="13"/>
      <c r="BC250"/>
      <c r="BE250"/>
    </row>
    <row r="251" spans="1:57" ht="15.75">
      <c r="A251" s="263" t="s">
        <v>428</v>
      </c>
      <c r="B251" t="s">
        <v>429</v>
      </c>
      <c r="C251" t="s">
        <v>1343</v>
      </c>
      <c r="D251" s="554">
        <v>2680000000</v>
      </c>
      <c r="E251">
        <v>1.1000000000000001</v>
      </c>
      <c r="F251">
        <v>10.48</v>
      </c>
      <c r="J251" s="587">
        <v>144.47999999999999</v>
      </c>
      <c r="K251">
        <v>131.34</v>
      </c>
      <c r="L251">
        <v>146.31</v>
      </c>
      <c r="M251">
        <v>2.7</v>
      </c>
      <c r="N251">
        <v>3.84</v>
      </c>
      <c r="Q251">
        <v>11.31</v>
      </c>
      <c r="R251">
        <v>0.53</v>
      </c>
      <c r="S251">
        <v>2.39</v>
      </c>
      <c r="T251">
        <v>3.18</v>
      </c>
      <c r="U251">
        <v>0</v>
      </c>
      <c r="W251" s="522">
        <v>2</v>
      </c>
      <c r="X251">
        <v>168.5</v>
      </c>
      <c r="Y251" s="522">
        <v>16</v>
      </c>
      <c r="AB251">
        <v>-4.1356492969397756E-3</v>
      </c>
      <c r="AC251" s="522">
        <v>9.9129440481112302E-3</v>
      </c>
      <c r="AD251" s="522">
        <v>4.8852120055553305</v>
      </c>
      <c r="AE251" s="57">
        <v>41830</v>
      </c>
      <c r="AF251" s="498">
        <v>9.3030000000000002E-2</v>
      </c>
      <c r="AG251" s="498">
        <v>0.21339622641509431</v>
      </c>
      <c r="AH251">
        <v>235.4794</v>
      </c>
      <c r="AJ251" s="522">
        <v>0</v>
      </c>
      <c r="AK251" s="522">
        <v>9.9129440481112302E-3</v>
      </c>
      <c r="AL251">
        <v>6.438780020627656E-2</v>
      </c>
      <c r="AM251">
        <v>141.81</v>
      </c>
      <c r="AN251" s="522">
        <v>53.153153153153575</v>
      </c>
      <c r="AO251" s="452"/>
      <c r="AP251" s="145"/>
      <c r="AQ251" s="223"/>
      <c r="AR251" s="22"/>
      <c r="AW251" s="9"/>
      <c r="AY251" s="27"/>
      <c r="AZ251" s="84"/>
      <c r="BB251" s="13"/>
      <c r="BC251"/>
      <c r="BE251"/>
    </row>
    <row r="252" spans="1:57" ht="15.75">
      <c r="A252" s="263" t="s">
        <v>1938</v>
      </c>
      <c r="B252" t="s">
        <v>1939</v>
      </c>
      <c r="C252" t="s">
        <v>1343</v>
      </c>
      <c r="D252" s="554">
        <v>8140000000</v>
      </c>
      <c r="E252">
        <v>0.54</v>
      </c>
      <c r="F252">
        <v>1.66</v>
      </c>
      <c r="J252" s="587">
        <v>45.27</v>
      </c>
      <c r="K252">
        <v>43.74</v>
      </c>
      <c r="L252">
        <v>46.3</v>
      </c>
      <c r="M252">
        <v>2.7</v>
      </c>
      <c r="N252">
        <v>1.25</v>
      </c>
      <c r="Q252">
        <v>17.48</v>
      </c>
      <c r="R252">
        <v>4.58</v>
      </c>
      <c r="S252">
        <v>1.75</v>
      </c>
      <c r="T252">
        <v>8.82</v>
      </c>
      <c r="U252">
        <v>0</v>
      </c>
      <c r="W252" s="522">
        <v>3.2</v>
      </c>
      <c r="X252">
        <v>41</v>
      </c>
      <c r="Y252" s="522">
        <v>11</v>
      </c>
      <c r="AB252">
        <v>1.7074814648393735E-2</v>
      </c>
      <c r="AC252" s="522">
        <v>6.4364706417399768E-3</v>
      </c>
      <c r="AD252" s="522">
        <v>3.4630522066953922</v>
      </c>
      <c r="AE252" s="57">
        <v>41830</v>
      </c>
      <c r="AF252" s="498">
        <v>6.0942000000000003E-2</v>
      </c>
      <c r="AG252" s="498">
        <v>3.8165938864628823E-2</v>
      </c>
      <c r="AH252">
        <v>17.841200000000001</v>
      </c>
      <c r="AJ252" s="522">
        <v>0</v>
      </c>
      <c r="AK252" s="522">
        <v>6.4364706417399768E-3</v>
      </c>
      <c r="AL252">
        <v>3.4506398537477265E-2</v>
      </c>
      <c r="AM252">
        <v>45.57</v>
      </c>
      <c r="AN252" s="522">
        <v>100</v>
      </c>
      <c r="AO252" s="452"/>
      <c r="AP252" s="145"/>
      <c r="AQ252" s="223"/>
      <c r="AR252" s="22"/>
      <c r="AW252" s="9"/>
      <c r="AY252" s="27"/>
      <c r="AZ252" s="84"/>
      <c r="BB252" s="13"/>
      <c r="BC252"/>
      <c r="BE252"/>
    </row>
    <row r="253" spans="1:57" ht="15.75">
      <c r="A253" s="263" t="s">
        <v>1940</v>
      </c>
      <c r="B253" t="s">
        <v>1941</v>
      </c>
      <c r="C253" t="s">
        <v>1942</v>
      </c>
      <c r="D253" s="554">
        <v>416260000</v>
      </c>
      <c r="E253">
        <v>0.16</v>
      </c>
      <c r="F253">
        <v>-0.41</v>
      </c>
      <c r="J253" s="587">
        <v>47.8</v>
      </c>
      <c r="K253">
        <v>40.98</v>
      </c>
      <c r="L253">
        <v>50.29</v>
      </c>
      <c r="M253">
        <v>0</v>
      </c>
      <c r="N253">
        <v>0</v>
      </c>
      <c r="Q253">
        <v>0</v>
      </c>
      <c r="R253">
        <v>-9.1</v>
      </c>
      <c r="S253">
        <v>8</v>
      </c>
      <c r="T253">
        <v>9.43</v>
      </c>
      <c r="U253">
        <v>0</v>
      </c>
      <c r="W253" s="522">
        <v>2.2999999999999998</v>
      </c>
      <c r="X253">
        <v>55</v>
      </c>
      <c r="Y253" s="522">
        <v>18</v>
      </c>
      <c r="AB253">
        <v>-1.2536564981195629E-3</v>
      </c>
      <c r="AC253" s="522">
        <v>1.7389962922617623E-2</v>
      </c>
      <c r="AD253" s="522">
        <v>3.6176738184371433</v>
      </c>
      <c r="AE253" s="57">
        <v>41830</v>
      </c>
      <c r="AF253" s="498">
        <v>3.9168000000000001E-2</v>
      </c>
      <c r="AG253" s="498">
        <v>0</v>
      </c>
      <c r="AH253">
        <v>-108.7008</v>
      </c>
      <c r="AJ253" s="522">
        <v>0</v>
      </c>
      <c r="AK253" s="522">
        <v>1.7389962922617623E-2</v>
      </c>
      <c r="AL253">
        <v>0.10062169007598427</v>
      </c>
      <c r="AM253">
        <v>46.41</v>
      </c>
      <c r="AN253" s="522">
        <v>62.654320987654323</v>
      </c>
      <c r="AO253" s="452"/>
      <c r="AP253" s="145"/>
      <c r="AQ253" s="223"/>
      <c r="AR253" s="22"/>
      <c r="AW253" s="9"/>
      <c r="AY253" s="27"/>
      <c r="AZ253" s="84"/>
      <c r="BB253" s="13"/>
      <c r="BC253"/>
      <c r="BE253"/>
    </row>
    <row r="254" spans="1:57" ht="15.75">
      <c r="A254" s="263" t="s">
        <v>1943</v>
      </c>
      <c r="B254" t="s">
        <v>1944</v>
      </c>
      <c r="C254" t="s">
        <v>1343</v>
      </c>
      <c r="D254" s="554">
        <v>7130000000</v>
      </c>
      <c r="E254">
        <v>0.62</v>
      </c>
      <c r="F254">
        <v>0.28000000000000003</v>
      </c>
      <c r="J254" s="587">
        <v>23.6</v>
      </c>
      <c r="K254">
        <v>20.58</v>
      </c>
      <c r="L254">
        <v>24.21</v>
      </c>
      <c r="M254">
        <v>0</v>
      </c>
      <c r="N254">
        <v>0</v>
      </c>
      <c r="Q254">
        <v>23.84</v>
      </c>
      <c r="R254">
        <v>1.3</v>
      </c>
      <c r="S254">
        <v>1.42</v>
      </c>
      <c r="T254">
        <v>3.01</v>
      </c>
      <c r="U254">
        <v>0</v>
      </c>
      <c r="W254" s="522">
        <v>2.1</v>
      </c>
      <c r="X254">
        <v>25</v>
      </c>
      <c r="Y254" s="522">
        <v>13</v>
      </c>
      <c r="AB254">
        <v>0.14674441205053465</v>
      </c>
      <c r="AC254" s="522">
        <v>9.4479878446995687E-3</v>
      </c>
      <c r="AD254" s="522">
        <v>5.6765102177624911</v>
      </c>
      <c r="AE254" s="57">
        <v>41830</v>
      </c>
      <c r="AF254" s="498">
        <v>6.5526000000000001E-2</v>
      </c>
      <c r="AG254" s="498">
        <v>0.18338461538461537</v>
      </c>
      <c r="AH254">
        <v>17.769600000000001</v>
      </c>
      <c r="AJ254" s="522">
        <v>0</v>
      </c>
      <c r="AK254" s="522">
        <v>9.4479878446995687E-3</v>
      </c>
      <c r="AL254">
        <v>5.2631578947368397E-2</v>
      </c>
      <c r="AM254">
        <v>23.52</v>
      </c>
      <c r="AN254" s="522">
        <v>22.962962962962905</v>
      </c>
      <c r="AO254" s="452"/>
      <c r="AP254" s="145"/>
      <c r="AQ254" s="223"/>
      <c r="AR254" s="22"/>
      <c r="AW254" s="9"/>
      <c r="AY254" s="27"/>
      <c r="AZ254" s="84"/>
      <c r="BB254" s="13"/>
      <c r="BC254"/>
      <c r="BE254"/>
    </row>
    <row r="255" spans="1:57" ht="15.75">
      <c r="A255" s="263" t="s">
        <v>1945</v>
      </c>
      <c r="C255" t="s">
        <v>1343</v>
      </c>
      <c r="D255" s="554">
        <v>720760000</v>
      </c>
      <c r="E255">
        <v>1.18</v>
      </c>
      <c r="F255">
        <v>0.33</v>
      </c>
      <c r="J255" s="587">
        <v>9.56</v>
      </c>
      <c r="K255">
        <v>9.56</v>
      </c>
      <c r="L255">
        <v>10.35</v>
      </c>
      <c r="M255">
        <v>5</v>
      </c>
      <c r="N255">
        <v>0.5</v>
      </c>
      <c r="Q255">
        <v>16.77</v>
      </c>
      <c r="R255">
        <v>3.12</v>
      </c>
      <c r="S255">
        <v>2.94</v>
      </c>
      <c r="T255">
        <v>1.96</v>
      </c>
      <c r="U255">
        <v>0</v>
      </c>
      <c r="W255" s="522">
        <v>2.2999999999999998</v>
      </c>
      <c r="X255">
        <v>12.5</v>
      </c>
      <c r="Y255" s="522">
        <v>3</v>
      </c>
      <c r="AB255">
        <v>-4.7808764940238911E-2</v>
      </c>
      <c r="AC255" s="522">
        <v>6.912841960519227E-3</v>
      </c>
      <c r="AD255" s="522">
        <v>9.2182908871796236</v>
      </c>
      <c r="AE255" s="57">
        <v>41830</v>
      </c>
      <c r="AF255" s="498">
        <v>9.7614000000000006E-2</v>
      </c>
      <c r="AG255" s="498">
        <v>5.3749999999999999E-2</v>
      </c>
      <c r="AH255">
        <v>-2.6421000000000001</v>
      </c>
      <c r="AJ255" s="522">
        <v>0</v>
      </c>
      <c r="AK255" s="522">
        <v>6.912841960519227E-3</v>
      </c>
      <c r="AL255">
        <v>-2.3493360572012123E-2</v>
      </c>
      <c r="AM255">
        <v>9.9</v>
      </c>
      <c r="AN255" s="522">
        <v>79.032258064516043</v>
      </c>
      <c r="AO255" s="452"/>
      <c r="AP255" s="145"/>
      <c r="AQ255" s="223"/>
      <c r="AR255" s="22"/>
      <c r="AW255" s="9"/>
      <c r="AY255" s="27"/>
      <c r="AZ255" s="84"/>
      <c r="BB255" s="13"/>
      <c r="BC255"/>
      <c r="BE255"/>
    </row>
    <row r="256" spans="1:57" ht="15.75">
      <c r="A256" s="263" t="s">
        <v>1946</v>
      </c>
      <c r="B256" t="s">
        <v>1947</v>
      </c>
      <c r="C256" t="s">
        <v>1343</v>
      </c>
      <c r="D256" s="554">
        <v>3050000000</v>
      </c>
      <c r="E256">
        <v>1.75</v>
      </c>
      <c r="F256">
        <v>-0.92</v>
      </c>
      <c r="J256" s="587">
        <v>10.32</v>
      </c>
      <c r="K256">
        <v>10.1</v>
      </c>
      <c r="L256">
        <v>12.64</v>
      </c>
      <c r="M256">
        <v>0</v>
      </c>
      <c r="N256">
        <v>0</v>
      </c>
      <c r="Q256">
        <v>9.3000000000000007</v>
      </c>
      <c r="R256">
        <v>6.73</v>
      </c>
      <c r="S256">
        <v>0.16</v>
      </c>
      <c r="T256">
        <v>1.39</v>
      </c>
      <c r="U256">
        <v>0</v>
      </c>
      <c r="W256" s="522">
        <v>1</v>
      </c>
      <c r="X256">
        <v>14</v>
      </c>
      <c r="Y256" s="522">
        <v>1</v>
      </c>
      <c r="AB256">
        <v>-0.15409836065573762</v>
      </c>
      <c r="AC256" s="522">
        <v>1.5359934030683781E-2</v>
      </c>
      <c r="AD256" s="522">
        <v>3.3573592140898731</v>
      </c>
      <c r="AE256" s="57">
        <v>41830</v>
      </c>
      <c r="AF256" s="498">
        <v>0.130275</v>
      </c>
      <c r="AG256" s="498">
        <v>1.3818722139673103E-2</v>
      </c>
      <c r="AH256">
        <v>-9.4108000000000001</v>
      </c>
      <c r="AJ256" s="522">
        <v>0</v>
      </c>
      <c r="AK256" s="522">
        <v>1.5359934030683781E-2</v>
      </c>
      <c r="AL256">
        <v>-2.0872865275142208E-2</v>
      </c>
      <c r="AM256">
        <v>10.45</v>
      </c>
      <c r="AN256" s="522">
        <v>100</v>
      </c>
      <c r="AO256" s="452"/>
      <c r="AP256" s="145"/>
      <c r="AQ256" s="223"/>
      <c r="AR256" s="22"/>
      <c r="AW256" s="9"/>
      <c r="AY256" s="27"/>
      <c r="AZ256" s="84"/>
      <c r="BB256" s="13"/>
      <c r="BC256"/>
      <c r="BE256"/>
    </row>
    <row r="257" spans="1:57" ht="15.75">
      <c r="A257" s="263" t="s">
        <v>1948</v>
      </c>
      <c r="B257" t="s">
        <v>1949</v>
      </c>
      <c r="C257" t="s">
        <v>1343</v>
      </c>
      <c r="D257" s="554">
        <v>4410000000</v>
      </c>
      <c r="E257">
        <v>1.45</v>
      </c>
      <c r="F257">
        <v>-0.43</v>
      </c>
      <c r="J257" s="587">
        <v>54.3</v>
      </c>
      <c r="K257">
        <v>49.13</v>
      </c>
      <c r="L257">
        <v>59.2</v>
      </c>
      <c r="M257">
        <v>0</v>
      </c>
      <c r="N257">
        <v>0</v>
      </c>
      <c r="Q257">
        <v>76.48</v>
      </c>
      <c r="R257">
        <v>3.77</v>
      </c>
      <c r="S257">
        <v>7.61</v>
      </c>
      <c r="T257">
        <v>10.7</v>
      </c>
      <c r="U257">
        <v>0</v>
      </c>
      <c r="W257" s="522">
        <v>1.8</v>
      </c>
      <c r="X257">
        <v>73</v>
      </c>
      <c r="Y257" s="522">
        <v>39</v>
      </c>
      <c r="Z257">
        <v>1</v>
      </c>
      <c r="AB257">
        <v>6.1145080600333206E-3</v>
      </c>
      <c r="AC257" s="522">
        <v>1.8676924735598649E-2</v>
      </c>
      <c r="AD257" s="522">
        <v>3.7777700237060472</v>
      </c>
      <c r="AE257" s="57">
        <v>41830</v>
      </c>
      <c r="AF257" s="498">
        <v>0.113085</v>
      </c>
      <c r="AG257" s="498">
        <v>0.20286472148541115</v>
      </c>
      <c r="AH257">
        <v>-10.747299999999999</v>
      </c>
      <c r="AJ257" s="522">
        <v>0</v>
      </c>
      <c r="AK257" s="522">
        <v>1.8676924735598649E-2</v>
      </c>
      <c r="AL257">
        <v>1.6663546152405929E-2</v>
      </c>
      <c r="AM257">
        <v>55.1</v>
      </c>
      <c r="AN257" s="522">
        <v>100</v>
      </c>
      <c r="AO257" s="452"/>
      <c r="AP257" s="145"/>
      <c r="AQ257" s="223"/>
      <c r="AR257" s="22"/>
      <c r="AW257" s="9"/>
      <c r="AY257" s="27"/>
      <c r="AZ257" s="84"/>
      <c r="BB257" s="13"/>
      <c r="BC257"/>
      <c r="BE257"/>
    </row>
    <row r="258" spans="1:57" ht="15.75">
      <c r="A258" s="263" t="s">
        <v>1950</v>
      </c>
      <c r="B258" t="s">
        <v>1951</v>
      </c>
      <c r="C258" t="s">
        <v>1343</v>
      </c>
      <c r="D258" s="554">
        <v>489190000</v>
      </c>
      <c r="E258">
        <v>0.69</v>
      </c>
      <c r="F258">
        <v>2.25</v>
      </c>
      <c r="J258" s="587">
        <v>39.47</v>
      </c>
      <c r="K258">
        <v>35.71</v>
      </c>
      <c r="L258">
        <v>41.04</v>
      </c>
      <c r="M258">
        <v>0</v>
      </c>
      <c r="N258">
        <v>0</v>
      </c>
      <c r="Q258">
        <v>12.3</v>
      </c>
      <c r="R258">
        <v>1.51</v>
      </c>
      <c r="S258">
        <v>0.72</v>
      </c>
      <c r="T258">
        <v>1.65</v>
      </c>
      <c r="U258">
        <v>0</v>
      </c>
      <c r="W258" s="522">
        <v>3</v>
      </c>
      <c r="X258">
        <v>32</v>
      </c>
      <c r="Y258" s="522">
        <v>1</v>
      </c>
      <c r="AB258">
        <v>9.4564614531336563E-2</v>
      </c>
      <c r="AC258" s="522">
        <v>1.3647477743578862E-2</v>
      </c>
      <c r="AD258" s="522">
        <v>5.5829942474629544</v>
      </c>
      <c r="AE258" s="57">
        <v>41830</v>
      </c>
      <c r="AF258" s="498">
        <v>6.9537000000000002E-2</v>
      </c>
      <c r="AG258" s="498">
        <v>8.1456953642384117E-2</v>
      </c>
      <c r="AH258">
        <v>82.416499999999999</v>
      </c>
      <c r="AJ258" s="522">
        <v>0</v>
      </c>
      <c r="AK258" s="522">
        <v>1.3647477743578862E-2</v>
      </c>
      <c r="AL258">
        <v>2.9473135106937803E-2</v>
      </c>
      <c r="AM258">
        <v>37.770000000000003</v>
      </c>
      <c r="AN258" s="522">
        <v>81.781376518218551</v>
      </c>
      <c r="AO258" s="452"/>
      <c r="AP258" s="145"/>
      <c r="AQ258" s="223"/>
      <c r="AR258" s="22"/>
      <c r="AW258" s="9"/>
      <c r="AY258" s="27"/>
      <c r="AZ258" s="84"/>
      <c r="BB258" s="13"/>
      <c r="BC258"/>
      <c r="BE258"/>
    </row>
    <row r="259" spans="1:57" ht="15.75">
      <c r="A259" s="263" t="s">
        <v>430</v>
      </c>
      <c r="B259" t="s">
        <v>431</v>
      </c>
      <c r="C259" t="s">
        <v>1343</v>
      </c>
      <c r="D259" s="554">
        <v>1190000000</v>
      </c>
      <c r="E259">
        <v>0.35</v>
      </c>
      <c r="F259">
        <v>-0.15</v>
      </c>
      <c r="J259" s="587">
        <v>14.85</v>
      </c>
      <c r="K259">
        <v>14.36</v>
      </c>
      <c r="L259">
        <v>15.55</v>
      </c>
      <c r="M259">
        <v>0</v>
      </c>
      <c r="N259">
        <v>0</v>
      </c>
      <c r="Q259">
        <v>18.329999999999998</v>
      </c>
      <c r="R259">
        <v>3.16</v>
      </c>
      <c r="S259">
        <v>1.1100000000000001</v>
      </c>
      <c r="T259">
        <v>2.13</v>
      </c>
      <c r="U259">
        <v>0</v>
      </c>
      <c r="W259" s="522">
        <v>2.2000000000000002</v>
      </c>
      <c r="X259">
        <v>17.5</v>
      </c>
      <c r="Y259" s="522">
        <v>10</v>
      </c>
      <c r="AB259">
        <v>1.226993865030673E-2</v>
      </c>
      <c r="AC259" s="522">
        <v>1.3168147503159549E-2</v>
      </c>
      <c r="AD259" s="522">
        <v>3.073550369983534</v>
      </c>
      <c r="AE259" s="57">
        <v>41830</v>
      </c>
      <c r="AF259" s="498">
        <v>5.0055000000000002E-2</v>
      </c>
      <c r="AG259" s="498">
        <v>5.8006329113924046E-2</v>
      </c>
      <c r="AH259">
        <v>-11.843999999999999</v>
      </c>
      <c r="AJ259" s="522">
        <v>0</v>
      </c>
      <c r="AK259" s="522">
        <v>1.3168147503159549E-2</v>
      </c>
      <c r="AL259">
        <v>-5.3583389149363747E-3</v>
      </c>
      <c r="AM259">
        <v>14.92</v>
      </c>
      <c r="AN259" s="522">
        <v>61.111111111111214</v>
      </c>
      <c r="AO259" s="452"/>
      <c r="AP259" s="145"/>
      <c r="AQ259" s="223"/>
      <c r="AR259" s="22"/>
      <c r="AW259" s="9"/>
      <c r="AY259" s="27"/>
      <c r="AZ259" s="84"/>
      <c r="BB259" s="13"/>
      <c r="BC259"/>
      <c r="BE259"/>
    </row>
    <row r="260" spans="1:57" ht="15.75">
      <c r="A260" s="263" t="s">
        <v>1952</v>
      </c>
      <c r="B260" t="s">
        <v>1953</v>
      </c>
      <c r="C260" t="s">
        <v>1343</v>
      </c>
      <c r="D260" s="554">
        <v>282620000</v>
      </c>
      <c r="E260">
        <v>1.85</v>
      </c>
      <c r="F260">
        <v>0.69</v>
      </c>
      <c r="J260" s="587">
        <v>13.39</v>
      </c>
      <c r="K260">
        <v>12.48</v>
      </c>
      <c r="L260">
        <v>15.15</v>
      </c>
      <c r="M260">
        <v>6.4</v>
      </c>
      <c r="N260">
        <v>0.84</v>
      </c>
      <c r="Q260">
        <v>13</v>
      </c>
      <c r="R260">
        <v>0</v>
      </c>
      <c r="S260">
        <v>0.56000000000000005</v>
      </c>
      <c r="T260">
        <v>1.1200000000000001</v>
      </c>
      <c r="U260">
        <v>0</v>
      </c>
      <c r="W260" s="522">
        <v>1</v>
      </c>
      <c r="X260">
        <v>0</v>
      </c>
      <c r="Y260" s="522">
        <v>0</v>
      </c>
      <c r="AB260">
        <v>-9.343263371699384E-2</v>
      </c>
      <c r="AC260" s="522">
        <v>1.4916831578660077E-2</v>
      </c>
      <c r="AD260" s="522">
        <v>5.3787946529487138</v>
      </c>
      <c r="AE260" s="57">
        <v>41830</v>
      </c>
      <c r="AJ260" s="522">
        <v>0</v>
      </c>
      <c r="AK260" s="522">
        <v>1.4916831578660077E-2</v>
      </c>
      <c r="AL260">
        <v>-8.1481481481481058E-3</v>
      </c>
      <c r="AM260">
        <v>13.37</v>
      </c>
      <c r="AN260" s="522">
        <v>100</v>
      </c>
      <c r="AO260" s="452"/>
      <c r="AP260" s="145"/>
      <c r="AQ260" s="223"/>
      <c r="AR260" s="22"/>
      <c r="AW260" s="9"/>
      <c r="AY260" s="27"/>
      <c r="AZ260" s="84"/>
      <c r="BB260" s="13"/>
      <c r="BC260"/>
      <c r="BE260"/>
    </row>
    <row r="261" spans="1:57" ht="15.75">
      <c r="A261" s="263" t="s">
        <v>1261</v>
      </c>
      <c r="B261" t="s">
        <v>1954</v>
      </c>
      <c r="C261" t="s">
        <v>1955</v>
      </c>
      <c r="J261" s="587">
        <v>0.38</v>
      </c>
      <c r="K261">
        <v>0.3</v>
      </c>
      <c r="L261">
        <v>0.4</v>
      </c>
      <c r="U261">
        <v>0</v>
      </c>
      <c r="W261" s="522">
        <v>1</v>
      </c>
      <c r="X261">
        <v>4.5</v>
      </c>
      <c r="Y261" s="522">
        <v>1</v>
      </c>
      <c r="AB261">
        <v>0.26666666666666672</v>
      </c>
      <c r="AC261" s="522">
        <v>5.9770456400265744E-2</v>
      </c>
      <c r="AD261" s="522">
        <v>6.6268931839684369</v>
      </c>
      <c r="AE261" s="57">
        <v>41830</v>
      </c>
      <c r="AJ261" s="522">
        <v>0</v>
      </c>
      <c r="AK261" s="522">
        <v>5.9770456400265744E-2</v>
      </c>
      <c r="AL261">
        <v>-5.0000000000000051E-2</v>
      </c>
      <c r="AN261" s="522">
        <v>100</v>
      </c>
      <c r="AO261" s="452"/>
      <c r="AP261" s="145"/>
      <c r="AQ261" s="223"/>
      <c r="AR261" s="22"/>
      <c r="AW261" s="9"/>
      <c r="AY261" s="27"/>
      <c r="AZ261" s="84"/>
      <c r="BB261" s="13"/>
      <c r="BC261"/>
      <c r="BE261"/>
    </row>
    <row r="262" spans="1:57" ht="15.75">
      <c r="A262" s="263" t="s">
        <v>1956</v>
      </c>
      <c r="C262" t="s">
        <v>1343</v>
      </c>
      <c r="D262" s="554">
        <v>714340000</v>
      </c>
      <c r="E262">
        <v>0.66</v>
      </c>
      <c r="F262">
        <v>1.65</v>
      </c>
      <c r="J262" s="587">
        <v>24.18</v>
      </c>
      <c r="K262">
        <v>18.53</v>
      </c>
      <c r="L262">
        <v>24.46</v>
      </c>
      <c r="M262">
        <v>0</v>
      </c>
      <c r="N262">
        <v>0</v>
      </c>
      <c r="Q262">
        <v>16.559999999999999</v>
      </c>
      <c r="R262">
        <v>-4.09</v>
      </c>
      <c r="S262">
        <v>2.12</v>
      </c>
      <c r="T262">
        <v>2.38</v>
      </c>
      <c r="U262">
        <v>0</v>
      </c>
      <c r="W262" s="522">
        <v>3.1</v>
      </c>
      <c r="X262">
        <v>23.5</v>
      </c>
      <c r="Y262" s="522">
        <v>6</v>
      </c>
      <c r="Z262">
        <v>1</v>
      </c>
      <c r="AB262">
        <v>0.22741116751269039</v>
      </c>
      <c r="AC262" s="522">
        <v>1.6899164290068068E-2</v>
      </c>
      <c r="AD262" s="522">
        <v>3.9663006438409214</v>
      </c>
      <c r="AE262" s="57">
        <v>41830</v>
      </c>
      <c r="AF262" s="498">
        <v>6.7818000000000003E-2</v>
      </c>
      <c r="AG262" s="498">
        <v>-4.0488997555012222E-2</v>
      </c>
      <c r="AH262">
        <v>37.116799999999998</v>
      </c>
      <c r="AJ262" s="522">
        <v>0</v>
      </c>
      <c r="AK262" s="522">
        <v>1.6899164290068068E-2</v>
      </c>
      <c r="AL262">
        <v>9.6101541251133321E-2</v>
      </c>
      <c r="AM262">
        <v>23.05</v>
      </c>
      <c r="AN262" s="522">
        <v>23.404255319148945</v>
      </c>
      <c r="AO262" s="452"/>
      <c r="AP262" s="145"/>
      <c r="AQ262" s="223"/>
      <c r="AR262" s="22"/>
      <c r="AW262" s="9"/>
      <c r="AY262" s="27"/>
      <c r="AZ262" s="84"/>
      <c r="BB262" s="13"/>
      <c r="BC262"/>
      <c r="BE262"/>
    </row>
    <row r="263" spans="1:57" ht="15.75">
      <c r="A263" s="263" t="s">
        <v>1957</v>
      </c>
      <c r="B263" t="s">
        <v>1958</v>
      </c>
      <c r="C263" t="s">
        <v>1343</v>
      </c>
      <c r="D263" s="554">
        <v>28450000000</v>
      </c>
      <c r="E263">
        <v>1.75</v>
      </c>
      <c r="F263">
        <v>1.1299999999999999</v>
      </c>
      <c r="J263" s="587">
        <v>28.1</v>
      </c>
      <c r="K263">
        <v>28.1</v>
      </c>
      <c r="L263">
        <v>31.68</v>
      </c>
      <c r="M263">
        <v>2.6</v>
      </c>
      <c r="N263">
        <v>0.79</v>
      </c>
      <c r="Q263">
        <v>8.39</v>
      </c>
      <c r="R263">
        <v>1.1200000000000001</v>
      </c>
      <c r="S263">
        <v>1.6</v>
      </c>
      <c r="T263">
        <v>0.94</v>
      </c>
      <c r="U263">
        <v>0</v>
      </c>
      <c r="W263" s="522">
        <v>3.5</v>
      </c>
      <c r="X263">
        <v>31.93</v>
      </c>
      <c r="Y263" s="522">
        <v>2</v>
      </c>
      <c r="AB263">
        <v>-0.10022414345180912</v>
      </c>
      <c r="AC263" s="522">
        <v>9.9402734403040236E-3</v>
      </c>
      <c r="AD263" s="522">
        <v>3.0812531537384098</v>
      </c>
      <c r="AE263" s="57">
        <v>41830</v>
      </c>
      <c r="AF263" s="498">
        <v>0.130275</v>
      </c>
      <c r="AG263" s="498">
        <v>7.4910714285714275E-2</v>
      </c>
      <c r="AH263">
        <v>5.1064999999999996</v>
      </c>
      <c r="AJ263" s="522">
        <v>0</v>
      </c>
      <c r="AK263" s="522">
        <v>9.9402734403040236E-3</v>
      </c>
      <c r="AL263">
        <v>-5.2915402763734416E-2</v>
      </c>
      <c r="AM263">
        <v>29.6</v>
      </c>
      <c r="AN263" s="522">
        <v>69.633507853403174</v>
      </c>
      <c r="AO263" s="452"/>
      <c r="AP263" s="145"/>
      <c r="AQ263" s="223"/>
      <c r="AR263" s="22"/>
      <c r="AW263" s="9"/>
      <c r="AY263" s="27"/>
      <c r="AZ263" s="84"/>
      <c r="BB263" s="13"/>
      <c r="BC263"/>
      <c r="BE263"/>
    </row>
    <row r="264" spans="1:57" ht="15.75">
      <c r="A264" s="263" t="s">
        <v>179</v>
      </c>
      <c r="B264" t="s">
        <v>180</v>
      </c>
      <c r="C264" t="s">
        <v>158</v>
      </c>
      <c r="D264" s="554">
        <v>13000000000</v>
      </c>
      <c r="E264">
        <v>1.34</v>
      </c>
      <c r="F264">
        <v>4.47</v>
      </c>
      <c r="J264" s="587">
        <v>62.71</v>
      </c>
      <c r="K264">
        <v>57.81</v>
      </c>
      <c r="L264">
        <v>64.260000000000005</v>
      </c>
      <c r="M264">
        <v>1.4</v>
      </c>
      <c r="N264">
        <v>0.92</v>
      </c>
      <c r="Q264">
        <v>12.37</v>
      </c>
      <c r="R264">
        <v>1</v>
      </c>
      <c r="S264">
        <v>0.71</v>
      </c>
      <c r="T264">
        <v>2.35</v>
      </c>
      <c r="U264">
        <v>0</v>
      </c>
      <c r="W264" s="522">
        <v>2.8</v>
      </c>
      <c r="X264">
        <v>64</v>
      </c>
      <c r="Y264" s="522">
        <v>12</v>
      </c>
      <c r="AB264">
        <v>5.5190980986034012E-2</v>
      </c>
      <c r="AC264" s="522">
        <v>7.5684289487382194E-3</v>
      </c>
      <c r="AD264" s="522">
        <v>18.3160523649689</v>
      </c>
      <c r="AE264" s="57">
        <v>41830</v>
      </c>
      <c r="AF264" s="498">
        <v>0.106782</v>
      </c>
      <c r="AG264" s="498">
        <v>0.1237</v>
      </c>
      <c r="AH264">
        <v>73.265100000000004</v>
      </c>
      <c r="AJ264" s="522">
        <v>0</v>
      </c>
      <c r="AK264" s="522">
        <v>7.5684289487382194E-3</v>
      </c>
      <c r="AL264">
        <v>2.1002930641484844E-2</v>
      </c>
      <c r="AM264">
        <v>63.2</v>
      </c>
      <c r="AN264" s="522">
        <v>75</v>
      </c>
      <c r="AO264" s="452"/>
      <c r="AP264" s="145"/>
      <c r="AQ264" s="223"/>
      <c r="AR264" s="22"/>
      <c r="AW264" s="9"/>
      <c r="AY264" s="27"/>
      <c r="AZ264" s="84"/>
      <c r="BB264" s="13"/>
      <c r="BC264"/>
      <c r="BE264"/>
    </row>
    <row r="265" spans="1:57" ht="15.75">
      <c r="A265" s="263" t="s">
        <v>1959</v>
      </c>
      <c r="B265" t="s">
        <v>3618</v>
      </c>
      <c r="C265" t="s">
        <v>158</v>
      </c>
      <c r="D265" s="554">
        <v>47200000000</v>
      </c>
      <c r="E265">
        <v>1.25</v>
      </c>
      <c r="F265">
        <v>1.48</v>
      </c>
      <c r="J265" s="587">
        <v>25.44</v>
      </c>
      <c r="K265">
        <v>22.29</v>
      </c>
      <c r="L265">
        <v>25.44</v>
      </c>
      <c r="M265">
        <v>3.1</v>
      </c>
      <c r="N265">
        <v>0.76</v>
      </c>
      <c r="Q265">
        <v>11.78</v>
      </c>
      <c r="R265">
        <v>1.6</v>
      </c>
      <c r="S265">
        <v>2.76</v>
      </c>
      <c r="T265">
        <v>2.33</v>
      </c>
      <c r="U265">
        <v>0</v>
      </c>
      <c r="W265" s="522">
        <v>2.4</v>
      </c>
      <c r="X265">
        <v>27</v>
      </c>
      <c r="Y265" s="522">
        <v>35</v>
      </c>
      <c r="Z265">
        <v>1</v>
      </c>
      <c r="AB265">
        <v>0.12169312169312176</v>
      </c>
      <c r="AC265" s="522">
        <v>7.4053269144538194E-3</v>
      </c>
      <c r="AD265" s="522">
        <v>16.370829620798485</v>
      </c>
      <c r="AE265" s="57">
        <v>41830</v>
      </c>
      <c r="AF265" s="498">
        <v>0.10162499999999999</v>
      </c>
      <c r="AG265" s="498">
        <v>7.3624999999999996E-2</v>
      </c>
      <c r="AH265">
        <v>12.548</v>
      </c>
      <c r="AJ265" s="522">
        <v>0</v>
      </c>
      <c r="AK265" s="522">
        <v>7.4053269144538194E-3</v>
      </c>
      <c r="AL265">
        <v>4.5622688039457585E-2</v>
      </c>
      <c r="AM265">
        <v>24.8</v>
      </c>
      <c r="AN265" s="522">
        <v>21.917808219178085</v>
      </c>
      <c r="AO265" s="452"/>
      <c r="AP265" s="145"/>
      <c r="AQ265" s="223"/>
      <c r="AR265" s="22"/>
      <c r="AW265" s="9"/>
      <c r="AY265" s="27"/>
      <c r="AZ265" s="84"/>
      <c r="BB265" s="13"/>
      <c r="BC265"/>
      <c r="BE265"/>
    </row>
    <row r="266" spans="1:57" ht="15.75">
      <c r="A266" s="263" t="s">
        <v>432</v>
      </c>
      <c r="B266" t="s">
        <v>433</v>
      </c>
      <c r="C266" t="s">
        <v>1343</v>
      </c>
      <c r="D266" s="554">
        <v>1820000000</v>
      </c>
      <c r="E266">
        <v>0.55000000000000004</v>
      </c>
      <c r="F266">
        <v>4.79</v>
      </c>
      <c r="J266" s="587">
        <v>43.29</v>
      </c>
      <c r="K266">
        <v>37.67</v>
      </c>
      <c r="L266">
        <v>48.18</v>
      </c>
      <c r="M266">
        <v>0.3</v>
      </c>
      <c r="N266">
        <v>0.14000000000000001</v>
      </c>
      <c r="Q266">
        <v>8.9600000000000009</v>
      </c>
      <c r="R266">
        <v>1.04</v>
      </c>
      <c r="S266">
        <v>0.68</v>
      </c>
      <c r="T266">
        <v>1.1200000000000001</v>
      </c>
      <c r="U266">
        <v>0</v>
      </c>
      <c r="W266" s="522">
        <v>2.4</v>
      </c>
      <c r="X266">
        <v>50</v>
      </c>
      <c r="Y266" s="522">
        <v>6</v>
      </c>
      <c r="AB266">
        <v>0.14919033713830626</v>
      </c>
      <c r="AC266" s="522">
        <v>1.3789528496365309E-2</v>
      </c>
      <c r="AD266" s="522">
        <v>12.197776714725212</v>
      </c>
      <c r="AE266" s="57">
        <v>41830</v>
      </c>
      <c r="AF266" s="498">
        <v>6.1515E-2</v>
      </c>
      <c r="AG266" s="498">
        <v>8.6153846153846164E-2</v>
      </c>
      <c r="AH266">
        <v>229.2542</v>
      </c>
      <c r="AJ266" s="522">
        <v>0</v>
      </c>
      <c r="AK266" s="522">
        <v>1.3789528496365309E-2</v>
      </c>
      <c r="AL266">
        <v>-5.6657223796034023E-2</v>
      </c>
      <c r="AM266">
        <v>45.04</v>
      </c>
      <c r="AN266" s="522">
        <v>78.600823045267418</v>
      </c>
      <c r="AO266" s="452"/>
      <c r="AP266" s="145"/>
      <c r="AQ266" s="223"/>
      <c r="AR266" s="22"/>
      <c r="AW266" s="9"/>
      <c r="AY266" s="27"/>
      <c r="AZ266" s="84"/>
      <c r="BB266" s="13"/>
      <c r="BC266"/>
      <c r="BE266"/>
    </row>
    <row r="267" spans="1:57" ht="15.75">
      <c r="A267" s="263" t="s">
        <v>456</v>
      </c>
      <c r="B267" t="s">
        <v>1960</v>
      </c>
      <c r="C267" t="s">
        <v>1961</v>
      </c>
      <c r="D267" s="554">
        <v>1860000000</v>
      </c>
      <c r="E267">
        <v>2.76</v>
      </c>
      <c r="F267">
        <v>0.75</v>
      </c>
      <c r="J267" s="587">
        <v>28.12</v>
      </c>
      <c r="K267">
        <v>21.71</v>
      </c>
      <c r="L267">
        <v>31.26</v>
      </c>
      <c r="M267">
        <v>0</v>
      </c>
      <c r="N267">
        <v>0</v>
      </c>
      <c r="Q267">
        <v>6.41</v>
      </c>
      <c r="R267">
        <v>0.85</v>
      </c>
      <c r="S267">
        <v>0.79</v>
      </c>
      <c r="T267">
        <v>2.97</v>
      </c>
      <c r="U267">
        <v>0</v>
      </c>
      <c r="W267" s="522">
        <v>1.8</v>
      </c>
      <c r="X267">
        <v>42</v>
      </c>
      <c r="Y267" s="522">
        <v>8</v>
      </c>
      <c r="Z267">
        <v>1</v>
      </c>
      <c r="AB267">
        <v>-8.11287477954146E-3</v>
      </c>
      <c r="AC267" s="522">
        <v>3.4763208579257611E-2</v>
      </c>
      <c r="AD267" s="522">
        <v>3.7017719054652822</v>
      </c>
      <c r="AE267" s="57">
        <v>41830</v>
      </c>
      <c r="AF267" s="498">
        <v>0.18814800000000001</v>
      </c>
      <c r="AG267" s="498">
        <v>7.5411764705882359E-2</v>
      </c>
      <c r="AH267">
        <v>6.0972</v>
      </c>
      <c r="AJ267" s="522">
        <v>0</v>
      </c>
      <c r="AK267" s="522">
        <v>3.4763208579257611E-2</v>
      </c>
      <c r="AL267">
        <v>0.16198347107438024</v>
      </c>
      <c r="AM267">
        <v>26.99</v>
      </c>
      <c r="AN267" s="522">
        <v>89.910979228486639</v>
      </c>
      <c r="AO267" s="452"/>
      <c r="AP267" s="145"/>
      <c r="AQ267" s="223"/>
      <c r="AR267" s="22"/>
      <c r="AW267" s="9"/>
      <c r="AY267" s="27"/>
      <c r="AZ267" s="84"/>
      <c r="BB267" s="13"/>
      <c r="BC267"/>
      <c r="BE267"/>
    </row>
    <row r="268" spans="1:57" ht="15.75">
      <c r="A268" s="263" t="s">
        <v>3610</v>
      </c>
      <c r="B268" t="s">
        <v>3611</v>
      </c>
      <c r="C268" t="s">
        <v>3488</v>
      </c>
      <c r="D268" s="554">
        <v>19440000</v>
      </c>
      <c r="E268">
        <v>0</v>
      </c>
      <c r="F268" s="620">
        <v>-0.95</v>
      </c>
      <c r="G268" s="57"/>
      <c r="H268" s="636"/>
      <c r="I268" s="267"/>
      <c r="J268" s="587">
        <v>13.84</v>
      </c>
      <c r="K268" s="236">
        <v>10.5</v>
      </c>
      <c r="L268" s="236">
        <v>19.850000000000001</v>
      </c>
      <c r="M268" s="236">
        <v>0</v>
      </c>
      <c r="N268" s="236">
        <v>0</v>
      </c>
      <c r="O268" s="236"/>
      <c r="P268" s="236"/>
      <c r="Q268" s="236">
        <v>0</v>
      </c>
      <c r="R268" s="236">
        <v>0</v>
      </c>
      <c r="S268" s="236">
        <v>64.489999999999995</v>
      </c>
      <c r="T268" s="236">
        <v>5.59</v>
      </c>
      <c r="U268" s="236">
        <v>0</v>
      </c>
      <c r="V268" s="236"/>
      <c r="W268" s="522">
        <v>2</v>
      </c>
      <c r="X268" s="236">
        <v>16</v>
      </c>
      <c r="Y268" s="522">
        <v>4</v>
      </c>
      <c r="Z268" s="236"/>
      <c r="AA268" s="236"/>
      <c r="AB268" s="236">
        <v>-0.28989225243714722</v>
      </c>
      <c r="AC268" s="522">
        <v>5.3130949764988493E-2</v>
      </c>
      <c r="AD268" s="522">
        <v>3.1022674254508895</v>
      </c>
      <c r="AE268" s="57">
        <v>41830</v>
      </c>
      <c r="AH268" s="236"/>
      <c r="AI268" s="236"/>
      <c r="AJ268" s="522">
        <v>0</v>
      </c>
      <c r="AK268" s="522">
        <v>5.3130949764988493E-2</v>
      </c>
      <c r="AL268" s="236">
        <v>-0.19674985490423685</v>
      </c>
      <c r="AM268" s="236">
        <v>15.47</v>
      </c>
      <c r="AN268" s="522">
        <v>95.744680851063805</v>
      </c>
      <c r="AO268" s="452"/>
      <c r="AP268" s="145"/>
      <c r="AQ268" s="223"/>
      <c r="AR268" s="22"/>
      <c r="AW268" s="9"/>
      <c r="AY268" s="27"/>
      <c r="AZ268" s="84"/>
      <c r="BB268" s="13"/>
      <c r="BC268"/>
      <c r="BE268"/>
    </row>
    <row r="269" spans="1:57" ht="15.75">
      <c r="A269" s="263" t="s">
        <v>1962</v>
      </c>
      <c r="B269" t="s">
        <v>1963</v>
      </c>
      <c r="C269" t="s">
        <v>1343</v>
      </c>
      <c r="D269" s="554">
        <v>12080000000</v>
      </c>
      <c r="E269">
        <v>1.47</v>
      </c>
      <c r="F269" s="620">
        <v>1.77</v>
      </c>
      <c r="G269" s="57"/>
      <c r="H269" s="636"/>
      <c r="I269" s="267"/>
      <c r="J269" s="587">
        <v>30.84</v>
      </c>
      <c r="K269" s="236">
        <v>27.64</v>
      </c>
      <c r="L269" s="236">
        <v>31.2</v>
      </c>
      <c r="M269" s="236">
        <v>2.1</v>
      </c>
      <c r="N269" s="236">
        <v>0.64</v>
      </c>
      <c r="O269" s="236"/>
      <c r="P269" s="236"/>
      <c r="Q269" s="236">
        <v>14.48</v>
      </c>
      <c r="R269" s="236">
        <v>1.64</v>
      </c>
      <c r="S269" s="236">
        <v>2.59</v>
      </c>
      <c r="T269" s="236">
        <v>2.94</v>
      </c>
      <c r="U269" s="236">
        <v>0</v>
      </c>
      <c r="V269" s="236"/>
      <c r="W269" s="522">
        <v>2.4</v>
      </c>
      <c r="X269" s="236">
        <v>31</v>
      </c>
      <c r="Y269" s="522">
        <v>21</v>
      </c>
      <c r="Z269" s="236"/>
      <c r="AA269" s="236"/>
      <c r="AB269" s="236">
        <v>9.2067988668555298E-2</v>
      </c>
      <c r="AC269" s="522">
        <v>8.07224840464363E-3</v>
      </c>
      <c r="AD269" s="522">
        <v>2.9272508382127183</v>
      </c>
      <c r="AE269" s="57">
        <v>41830</v>
      </c>
      <c r="AF269" s="498">
        <v>0.114231</v>
      </c>
      <c r="AG269" s="498">
        <v>8.8292682926829277E-2</v>
      </c>
      <c r="AH269" s="236">
        <v>18.109300000000001</v>
      </c>
      <c r="AI269" s="236"/>
      <c r="AJ269" s="522">
        <v>0</v>
      </c>
      <c r="AK269" s="522">
        <v>8.07224840464363E-3</v>
      </c>
      <c r="AL269" s="236">
        <v>4.7910295616717641E-2</v>
      </c>
      <c r="AM269" s="236">
        <v>30.31</v>
      </c>
      <c r="AN269" s="522">
        <v>59.574468085106318</v>
      </c>
      <c r="AO269" s="543"/>
      <c r="AP269" s="543"/>
      <c r="AQ269" s="543"/>
      <c r="AR269" s="452"/>
      <c r="AS269" s="145"/>
      <c r="AT269" s="223"/>
      <c r="AU269" s="22"/>
    </row>
    <row r="270" spans="1:57" ht="15.75">
      <c r="A270" s="263" t="s">
        <v>181</v>
      </c>
      <c r="B270" t="s">
        <v>182</v>
      </c>
      <c r="C270" t="s">
        <v>1343</v>
      </c>
      <c r="D270" s="554">
        <v>4520000000</v>
      </c>
      <c r="E270">
        <v>0.87</v>
      </c>
      <c r="F270" s="620">
        <v>2.7</v>
      </c>
      <c r="G270" s="57"/>
      <c r="H270" s="636"/>
      <c r="I270" s="267"/>
      <c r="J270" s="587">
        <v>63.15</v>
      </c>
      <c r="K270" s="236">
        <v>56.31</v>
      </c>
      <c r="L270" s="236">
        <v>64.37</v>
      </c>
      <c r="M270" s="236">
        <v>1.2</v>
      </c>
      <c r="N270" s="236">
        <v>0.77</v>
      </c>
      <c r="O270" s="236"/>
      <c r="P270" s="236"/>
      <c r="Q270" s="236">
        <v>20.5</v>
      </c>
      <c r="R270" s="236">
        <v>2.11</v>
      </c>
      <c r="S270" s="236">
        <v>1.69</v>
      </c>
      <c r="T270" s="236">
        <v>3.4</v>
      </c>
      <c r="U270" s="236">
        <v>0</v>
      </c>
      <c r="V270" s="236"/>
      <c r="W270" s="522">
        <v>2.7</v>
      </c>
      <c r="X270" s="236">
        <v>64.5</v>
      </c>
      <c r="Y270" s="522">
        <v>8</v>
      </c>
      <c r="Z270" s="236"/>
      <c r="AA270" s="236"/>
      <c r="AB270" s="236">
        <v>9.3869068236924036E-2</v>
      </c>
      <c r="AC270" s="522">
        <v>5.5400120009680602E-3</v>
      </c>
      <c r="AD270" s="522">
        <v>5.0864868275606252</v>
      </c>
      <c r="AE270" s="57">
        <v>41830</v>
      </c>
      <c r="AF270" s="498">
        <v>7.9851000000000005E-2</v>
      </c>
      <c r="AG270" s="498">
        <v>9.7156398104265407E-2</v>
      </c>
      <c r="AH270" s="236">
        <v>57.982700000000001</v>
      </c>
      <c r="AI270" s="236"/>
      <c r="AJ270" s="522">
        <v>0</v>
      </c>
      <c r="AK270" s="522">
        <v>5.5400120009680602E-3</v>
      </c>
      <c r="AL270" s="236">
        <v>2.4663313321434305E-2</v>
      </c>
      <c r="AM270" s="236">
        <v>63.02</v>
      </c>
      <c r="AN270" s="522">
        <v>69.430051813471437</v>
      </c>
      <c r="AO270" s="543"/>
      <c r="AP270" s="543"/>
      <c r="AQ270" s="543"/>
      <c r="AR270" s="452"/>
      <c r="AS270" s="145"/>
      <c r="AT270" s="223"/>
      <c r="AU270" s="22"/>
    </row>
    <row r="271" spans="1:57" ht="15.75">
      <c r="A271" s="263" t="s">
        <v>1964</v>
      </c>
      <c r="B271" t="s">
        <v>1965</v>
      </c>
      <c r="C271" t="s">
        <v>1343</v>
      </c>
      <c r="D271" s="554">
        <v>3370000000</v>
      </c>
      <c r="E271">
        <v>1.45</v>
      </c>
      <c r="F271" s="620">
        <v>1.57</v>
      </c>
      <c r="G271" s="57"/>
      <c r="H271" s="636"/>
      <c r="I271" s="267"/>
      <c r="J271" s="587">
        <v>29.38</v>
      </c>
      <c r="K271" s="236">
        <v>23.47</v>
      </c>
      <c r="L271" s="236">
        <v>30</v>
      </c>
      <c r="M271" s="236">
        <v>1.4</v>
      </c>
      <c r="N271" s="236">
        <v>0.42</v>
      </c>
      <c r="O271" s="236"/>
      <c r="P271" s="236"/>
      <c r="Q271" s="236">
        <v>11.13</v>
      </c>
      <c r="R271" s="236">
        <v>1.3</v>
      </c>
      <c r="S271" s="236">
        <v>0.55000000000000004</v>
      </c>
      <c r="T271" s="236">
        <v>1.85</v>
      </c>
      <c r="U271" s="236">
        <v>0</v>
      </c>
      <c r="V271" s="236"/>
      <c r="W271" s="522">
        <v>3</v>
      </c>
      <c r="X271" s="236">
        <v>33.25</v>
      </c>
      <c r="Y271" s="522">
        <v>1</v>
      </c>
      <c r="Z271" s="236">
        <v>1</v>
      </c>
      <c r="AA271" s="236"/>
      <c r="AB271" s="236">
        <v>0.25181082232637414</v>
      </c>
      <c r="AC271" s="522">
        <v>1.4704547869781976E-2</v>
      </c>
      <c r="AD271" s="522">
        <v>4.5390848209019961</v>
      </c>
      <c r="AE271" s="57">
        <v>41830</v>
      </c>
      <c r="AF271" s="498">
        <v>0.113085</v>
      </c>
      <c r="AG271" s="498">
        <v>8.5615384615384607E-2</v>
      </c>
      <c r="AH271" s="236">
        <v>18.780200000000001</v>
      </c>
      <c r="AI271" s="236"/>
      <c r="AJ271" s="522">
        <v>0</v>
      </c>
      <c r="AK271" s="522">
        <v>1.4704547869781976E-2</v>
      </c>
      <c r="AL271" s="236">
        <v>4.5179651369619336E-2</v>
      </c>
      <c r="AM271" s="236">
        <v>29.1</v>
      </c>
      <c r="AN271" s="522">
        <v>54.716981132075531</v>
      </c>
      <c r="AO271" s="543"/>
      <c r="AP271" s="543"/>
      <c r="AQ271" s="543"/>
      <c r="AR271" s="452"/>
      <c r="AS271" s="145"/>
      <c r="AT271" s="223"/>
      <c r="AU271" s="22"/>
    </row>
    <row r="272" spans="1:57" ht="15.75">
      <c r="A272" s="263" t="s">
        <v>1966</v>
      </c>
      <c r="B272" t="s">
        <v>1967</v>
      </c>
      <c r="C272" t="s">
        <v>1343</v>
      </c>
      <c r="D272" s="554">
        <v>823060000</v>
      </c>
      <c r="E272">
        <v>3.29</v>
      </c>
      <c r="F272" s="620">
        <v>0.99</v>
      </c>
      <c r="G272" s="57"/>
      <c r="H272" s="636"/>
      <c r="I272" s="267"/>
      <c r="J272" s="587">
        <v>10.59</v>
      </c>
      <c r="K272" s="236">
        <v>8.16</v>
      </c>
      <c r="L272" s="236">
        <v>11.45</v>
      </c>
      <c r="M272" s="236">
        <v>6.6</v>
      </c>
      <c r="N272" s="236">
        <v>0.7</v>
      </c>
      <c r="O272" s="236"/>
      <c r="P272" s="236"/>
      <c r="Q272" s="236">
        <v>11.9</v>
      </c>
      <c r="R272" s="236">
        <v>-1.06</v>
      </c>
      <c r="S272" s="236">
        <v>1.98</v>
      </c>
      <c r="T272" s="236">
        <v>2.4300000000000002</v>
      </c>
      <c r="U272" s="236">
        <v>0</v>
      </c>
      <c r="V272" s="236"/>
      <c r="W272" s="522">
        <v>3.3</v>
      </c>
      <c r="X272" s="236">
        <v>10.3</v>
      </c>
      <c r="Y272" s="522">
        <v>15</v>
      </c>
      <c r="Z272" s="236">
        <v>1</v>
      </c>
      <c r="AA272" s="236"/>
      <c r="AB272" s="236">
        <v>0.16245883644346878</v>
      </c>
      <c r="AC272" s="522">
        <v>2.0306926159538718E-2</v>
      </c>
      <c r="AD272" s="522">
        <v>2.6562327436298827</v>
      </c>
      <c r="AE272" s="57">
        <v>41830</v>
      </c>
      <c r="AF272" s="498">
        <v>0.21851699999999999</v>
      </c>
      <c r="AG272" s="498">
        <v>-0.11226415094339622</v>
      </c>
      <c r="AH272" s="236">
        <v>1.1794</v>
      </c>
      <c r="AI272" s="236"/>
      <c r="AJ272" s="522">
        <v>0</v>
      </c>
      <c r="AK272" s="522">
        <v>2.0306926159538718E-2</v>
      </c>
      <c r="AL272" s="236">
        <v>6.9696969696969646E-2</v>
      </c>
      <c r="AM272" s="236">
        <v>10.64</v>
      </c>
      <c r="AN272" s="522">
        <v>80.172413793103416</v>
      </c>
      <c r="AO272" s="543"/>
      <c r="AP272" s="543"/>
      <c r="AQ272" s="543"/>
      <c r="AR272" s="452"/>
      <c r="AS272" s="145"/>
      <c r="AT272" s="223"/>
      <c r="AU272" s="22"/>
    </row>
    <row r="273" spans="1:57" ht="15.75">
      <c r="A273" s="263" t="s">
        <v>1466</v>
      </c>
      <c r="B273" t="s">
        <v>434</v>
      </c>
      <c r="C273" t="s">
        <v>1343</v>
      </c>
      <c r="D273" s="554">
        <v>408450000</v>
      </c>
      <c r="E273">
        <v>1.08</v>
      </c>
      <c r="F273" s="620">
        <v>0.87</v>
      </c>
      <c r="G273" s="57"/>
      <c r="H273" s="636"/>
      <c r="I273" s="267"/>
      <c r="J273" s="587">
        <v>15.68</v>
      </c>
      <c r="K273" s="236">
        <v>14.66</v>
      </c>
      <c r="L273" s="236">
        <v>16.940000000000001</v>
      </c>
      <c r="M273" s="236">
        <v>1.5</v>
      </c>
      <c r="N273" s="236">
        <v>0.24</v>
      </c>
      <c r="O273" s="236"/>
      <c r="P273" s="236"/>
      <c r="Q273" s="236">
        <v>15.84</v>
      </c>
      <c r="R273" s="236">
        <v>1.05</v>
      </c>
      <c r="S273" s="236">
        <v>0.72</v>
      </c>
      <c r="T273" s="236">
        <v>2.61</v>
      </c>
      <c r="U273" s="236">
        <v>0</v>
      </c>
      <c r="V273" s="236"/>
      <c r="W273" s="522">
        <v>2.7</v>
      </c>
      <c r="X273" s="236">
        <v>17.75</v>
      </c>
      <c r="Y273" s="522">
        <v>3</v>
      </c>
      <c r="Z273" s="236"/>
      <c r="AA273" s="236"/>
      <c r="AB273" s="236">
        <v>-5.0847457627118633E-2</v>
      </c>
      <c r="AC273" s="522">
        <v>1.7853196078115547E-2</v>
      </c>
      <c r="AD273" s="522">
        <v>4.0607600254885776</v>
      </c>
      <c r="AE273" s="57">
        <v>41830</v>
      </c>
      <c r="AF273" s="498">
        <v>9.1883999999999993E-2</v>
      </c>
      <c r="AG273" s="498">
        <v>0.15085714285714286</v>
      </c>
      <c r="AH273" s="236">
        <v>18.3125</v>
      </c>
      <c r="AI273" s="236"/>
      <c r="AJ273" s="522">
        <v>0</v>
      </c>
      <c r="AK273" s="522">
        <v>1.7853196078115547E-2</v>
      </c>
      <c r="AL273" s="236">
        <v>1.0309278350515474E-2</v>
      </c>
      <c r="AM273" s="236">
        <v>15.52</v>
      </c>
      <c r="AN273" s="522">
        <v>93.548387096773979</v>
      </c>
      <c r="AO273" s="543"/>
      <c r="AP273" s="543"/>
      <c r="AQ273" s="543"/>
      <c r="AR273" s="452"/>
      <c r="AS273" s="145"/>
      <c r="AT273" s="223"/>
      <c r="AU273" s="22"/>
    </row>
    <row r="274" spans="1:57" ht="15.75">
      <c r="A274" s="263" t="s">
        <v>1968</v>
      </c>
      <c r="B274" t="s">
        <v>1969</v>
      </c>
      <c r="C274" t="s">
        <v>1356</v>
      </c>
      <c r="D274" s="554">
        <v>34960000</v>
      </c>
      <c r="E274">
        <v>1.64</v>
      </c>
      <c r="F274" s="620">
        <v>-0.48</v>
      </c>
      <c r="G274" s="57"/>
      <c r="H274" s="636"/>
      <c r="I274" s="267"/>
      <c r="J274" s="587">
        <v>2.7</v>
      </c>
      <c r="K274" s="236">
        <v>2.54</v>
      </c>
      <c r="L274" s="236">
        <v>3.48</v>
      </c>
      <c r="M274" s="236">
        <v>0</v>
      </c>
      <c r="N274" s="236">
        <v>0</v>
      </c>
      <c r="O274" s="236"/>
      <c r="P274" s="236"/>
      <c r="Q274" s="236">
        <v>0</v>
      </c>
      <c r="R274" s="236">
        <v>0</v>
      </c>
      <c r="S274" s="236">
        <v>11.3</v>
      </c>
      <c r="T274" s="236">
        <v>15.27</v>
      </c>
      <c r="U274" s="236">
        <v>0</v>
      </c>
      <c r="V274" s="236"/>
      <c r="W274" s="522">
        <v>1.8</v>
      </c>
      <c r="X274" s="236">
        <v>4.5</v>
      </c>
      <c r="Y274" s="522">
        <v>5</v>
      </c>
      <c r="Z274" s="236">
        <v>1</v>
      </c>
      <c r="AA274" s="236"/>
      <c r="AB274" s="236">
        <v>-0.1640866873065015</v>
      </c>
      <c r="AC274" s="522">
        <v>2.6287578030481665E-2</v>
      </c>
      <c r="AD274" s="522">
        <v>5.2148540757493391</v>
      </c>
      <c r="AE274" s="57">
        <v>41830</v>
      </c>
      <c r="AH274" s="236"/>
      <c r="AI274" s="236"/>
      <c r="AJ274" s="522">
        <v>0</v>
      </c>
      <c r="AK274" s="522">
        <v>2.6287578030481665E-2</v>
      </c>
      <c r="AL274" s="236">
        <v>-5.594405594405584E-2</v>
      </c>
      <c r="AM274" s="236">
        <v>2.97</v>
      </c>
      <c r="AN274" s="522">
        <v>97.142857142857196</v>
      </c>
      <c r="AO274" s="543"/>
      <c r="AP274" s="543"/>
      <c r="AQ274" s="543"/>
      <c r="AR274" s="452"/>
      <c r="AS274" s="145"/>
      <c r="AT274" s="223"/>
      <c r="AU274" s="22"/>
    </row>
    <row r="275" spans="1:57" ht="15.75">
      <c r="A275" s="263" t="s">
        <v>183</v>
      </c>
      <c r="B275" t="s">
        <v>1970</v>
      </c>
      <c r="C275" t="s">
        <v>1343</v>
      </c>
      <c r="D275" s="554">
        <v>18120000000</v>
      </c>
      <c r="E275">
        <v>0.72</v>
      </c>
      <c r="F275" s="620">
        <v>-0.56999999999999995</v>
      </c>
      <c r="G275" s="57"/>
      <c r="H275" s="636"/>
      <c r="I275" s="267"/>
      <c r="J275" s="587">
        <v>36.78</v>
      </c>
      <c r="K275" s="236">
        <v>32.880000000000003</v>
      </c>
      <c r="L275" s="236">
        <v>37.64</v>
      </c>
      <c r="M275" s="236">
        <v>5.9</v>
      </c>
      <c r="N275" s="236">
        <v>2.16</v>
      </c>
      <c r="O275" s="236"/>
      <c r="P275" s="236"/>
      <c r="Q275" s="236">
        <v>14.37</v>
      </c>
      <c r="R275" s="236">
        <v>-6.99</v>
      </c>
      <c r="S275" s="236">
        <v>1.1599999999999999</v>
      </c>
      <c r="T275" s="236">
        <v>1.25</v>
      </c>
      <c r="U275" s="236">
        <v>0</v>
      </c>
      <c r="V275" s="236"/>
      <c r="W275" s="522">
        <v>2.8</v>
      </c>
      <c r="X275" s="236">
        <v>34.5</v>
      </c>
      <c r="Y275" s="522">
        <v>10</v>
      </c>
      <c r="Z275" s="236"/>
      <c r="AA275" s="236"/>
      <c r="AB275" s="236">
        <v>0.11252268602540832</v>
      </c>
      <c r="AC275" s="522">
        <v>8.1021442346335196E-3</v>
      </c>
      <c r="AD275" s="522">
        <v>15.409255205256557</v>
      </c>
      <c r="AE275" s="57">
        <v>41830</v>
      </c>
      <c r="AF275" s="498">
        <v>7.1256E-2</v>
      </c>
      <c r="AG275" s="498">
        <v>-2.055793991416309E-2</v>
      </c>
      <c r="AH275" s="236">
        <v>-61.197800000000001</v>
      </c>
      <c r="AI275" s="236"/>
      <c r="AJ275" s="522">
        <v>0</v>
      </c>
      <c r="AK275" s="522">
        <v>8.1021442346335196E-3</v>
      </c>
      <c r="AL275" s="236">
        <v>8.1632653061227583E-4</v>
      </c>
      <c r="AM275" s="236">
        <v>32.65</v>
      </c>
      <c r="AN275" s="522">
        <v>0</v>
      </c>
      <c r="AO275" s="543"/>
      <c r="AP275" s="543"/>
      <c r="AQ275" s="543"/>
      <c r="AR275" s="452"/>
      <c r="AS275" s="145"/>
      <c r="AT275" s="223"/>
      <c r="AU275" s="22"/>
    </row>
    <row r="276" spans="1:57" ht="15.75">
      <c r="A276" s="263" t="s">
        <v>1971</v>
      </c>
      <c r="C276" t="s">
        <v>1343</v>
      </c>
      <c r="D276" s="554">
        <v>936020000</v>
      </c>
      <c r="E276">
        <v>1.39</v>
      </c>
      <c r="F276" s="620">
        <v>1</v>
      </c>
      <c r="G276" s="57"/>
      <c r="H276" s="636"/>
      <c r="I276" s="267"/>
      <c r="J276" s="587">
        <v>60.99</v>
      </c>
      <c r="K276" s="236">
        <v>45.03</v>
      </c>
      <c r="L276" s="236">
        <v>65.22</v>
      </c>
      <c r="M276" s="236">
        <v>0</v>
      </c>
      <c r="N276" s="236">
        <v>0</v>
      </c>
      <c r="O276" s="236"/>
      <c r="P276" s="236"/>
      <c r="Q276" s="236">
        <v>48.4</v>
      </c>
      <c r="R276" s="236">
        <v>4.2699999999999996</v>
      </c>
      <c r="S276" s="236">
        <v>8.98</v>
      </c>
      <c r="T276" s="236">
        <v>6.17</v>
      </c>
      <c r="U276" s="236">
        <v>0</v>
      </c>
      <c r="V276" s="236"/>
      <c r="W276" s="522">
        <v>2</v>
      </c>
      <c r="X276" s="236">
        <v>58</v>
      </c>
      <c r="Y276" s="522">
        <v>19</v>
      </c>
      <c r="Z276" s="236"/>
      <c r="AA276" s="236"/>
      <c r="AB276" s="236">
        <v>0.21373134328358212</v>
      </c>
      <c r="AC276" s="522">
        <v>2.1323232906507443E-2</v>
      </c>
      <c r="AD276" s="522">
        <v>5.3751153800759122</v>
      </c>
      <c r="AE276" s="57">
        <v>41830</v>
      </c>
      <c r="AF276" s="498">
        <v>0.10964699999999999</v>
      </c>
      <c r="AG276" s="498">
        <v>0.11334894613583138</v>
      </c>
      <c r="AH276" s="236">
        <v>18.8398</v>
      </c>
      <c r="AI276" s="236"/>
      <c r="AJ276" s="522">
        <v>0</v>
      </c>
      <c r="AK276" s="522">
        <v>2.1323232906507443E-2</v>
      </c>
      <c r="AL276" s="236">
        <v>8.89126941617569E-2</v>
      </c>
      <c r="AM276" s="236">
        <v>59.3</v>
      </c>
      <c r="AN276" s="522">
        <v>80.316344463971888</v>
      </c>
      <c r="AO276" s="543"/>
      <c r="AP276" s="543"/>
      <c r="AQ276" s="543"/>
      <c r="AR276" s="452"/>
      <c r="AS276" s="145"/>
      <c r="AT276" s="223"/>
      <c r="AU276" s="22"/>
      <c r="BD276" s="13"/>
      <c r="BE276"/>
    </row>
    <row r="277" spans="1:57" ht="15.75">
      <c r="A277" s="263" t="s">
        <v>1972</v>
      </c>
      <c r="B277" t="s">
        <v>1973</v>
      </c>
      <c r="C277" t="s">
        <v>1974</v>
      </c>
      <c r="D277" s="554">
        <v>16470000000</v>
      </c>
      <c r="E277">
        <v>-0.04</v>
      </c>
      <c r="F277" s="620">
        <v>1.33</v>
      </c>
      <c r="G277" s="57"/>
      <c r="H277" s="636"/>
      <c r="I277" s="267"/>
      <c r="J277" s="587">
        <v>43.26</v>
      </c>
      <c r="K277" s="236">
        <v>37.75</v>
      </c>
      <c r="L277" s="236">
        <v>44.65</v>
      </c>
      <c r="M277" s="236">
        <v>0</v>
      </c>
      <c r="N277" s="236">
        <v>0</v>
      </c>
      <c r="O277" s="236"/>
      <c r="P277" s="236"/>
      <c r="Q277" s="236">
        <v>16.45</v>
      </c>
      <c r="R277" s="236">
        <v>0.87</v>
      </c>
      <c r="S277" s="236">
        <v>0.55000000000000004</v>
      </c>
      <c r="T277" s="236">
        <v>1.8</v>
      </c>
      <c r="U277" s="236">
        <v>0</v>
      </c>
      <c r="V277" s="236"/>
      <c r="W277" s="522">
        <v>1.9</v>
      </c>
      <c r="X277" s="236">
        <v>54</v>
      </c>
      <c r="Y277" s="522">
        <v>25</v>
      </c>
      <c r="Z277" s="236"/>
      <c r="AA277" s="236"/>
      <c r="AB277" s="236">
        <v>3.7907869481765798E-2</v>
      </c>
      <c r="AC277" s="522">
        <v>1.1270792109851119E-2</v>
      </c>
      <c r="AD277" s="522">
        <v>22.681012919485767</v>
      </c>
      <c r="AE277" s="57">
        <v>41830</v>
      </c>
      <c r="AF277" s="498">
        <v>2.7708E-2</v>
      </c>
      <c r="AG277" s="498">
        <v>0.18908045977011492</v>
      </c>
      <c r="AH277" s="236">
        <v>-323.49</v>
      </c>
      <c r="AI277" s="236" t="s">
        <v>1566</v>
      </c>
      <c r="AJ277" s="522">
        <v>0</v>
      </c>
      <c r="AK277" s="522">
        <v>1.1270792109851119E-2</v>
      </c>
      <c r="AL277" s="236">
        <v>-1.8157058556513939E-2</v>
      </c>
      <c r="AM277" s="236">
        <v>43.85</v>
      </c>
      <c r="AN277" s="522">
        <v>87.421383647798976</v>
      </c>
      <c r="AO277" s="543"/>
      <c r="AP277" s="543"/>
      <c r="AQ277" s="543"/>
      <c r="AR277" s="452"/>
      <c r="AS277" s="145"/>
      <c r="AT277" s="223"/>
      <c r="AU277" s="22"/>
      <c r="BD277" s="13"/>
      <c r="BE277"/>
    </row>
    <row r="278" spans="1:57" ht="15.75">
      <c r="A278" s="263" t="s">
        <v>1975</v>
      </c>
      <c r="B278" t="s">
        <v>1976</v>
      </c>
      <c r="C278" t="s">
        <v>1343</v>
      </c>
      <c r="D278" s="554">
        <v>412110000</v>
      </c>
      <c r="E278">
        <v>1.4</v>
      </c>
      <c r="F278" s="620">
        <v>-7.0000000000000007E-2</v>
      </c>
      <c r="G278" s="57"/>
      <c r="H278" s="636"/>
      <c r="I278" s="267"/>
      <c r="J278" s="587">
        <v>18.329999999999998</v>
      </c>
      <c r="K278" s="236">
        <v>16.559999999999999</v>
      </c>
      <c r="L278" s="236">
        <v>20.34</v>
      </c>
      <c r="M278" s="236">
        <v>0.9</v>
      </c>
      <c r="N278" s="236">
        <v>0.16</v>
      </c>
      <c r="O278" s="236"/>
      <c r="P278" s="236"/>
      <c r="Q278" s="236">
        <v>15.67</v>
      </c>
      <c r="R278" s="236">
        <v>1.07</v>
      </c>
      <c r="S278" s="236">
        <v>1.52</v>
      </c>
      <c r="T278" s="236">
        <v>2.08</v>
      </c>
      <c r="U278" s="236">
        <v>0</v>
      </c>
      <c r="V278" s="236"/>
      <c r="W278" s="522">
        <v>1.7</v>
      </c>
      <c r="X278" s="236">
        <v>23</v>
      </c>
      <c r="Y278" s="522">
        <v>1</v>
      </c>
      <c r="Z278" s="236"/>
      <c r="AA278" s="236"/>
      <c r="AB278" s="236">
        <v>-7.3306370070778698E-2</v>
      </c>
      <c r="AC278" s="522">
        <v>1.5319589715623205E-2</v>
      </c>
      <c r="AD278" s="522">
        <v>3.4865435709420942</v>
      </c>
      <c r="AE278" s="57">
        <v>41830</v>
      </c>
      <c r="AF278" s="498">
        <v>0.11022</v>
      </c>
      <c r="AG278" s="498">
        <v>0.1464485981308411</v>
      </c>
      <c r="AH278" s="236">
        <v>-4.9713000000000003</v>
      </c>
      <c r="AI278" s="236"/>
      <c r="AJ278" s="522">
        <v>0</v>
      </c>
      <c r="AK278" s="522">
        <v>1.5319589715623205E-2</v>
      </c>
      <c r="AL278" s="236">
        <v>5.5875576036866298E-2</v>
      </c>
      <c r="AM278" s="236">
        <v>18.100000000000001</v>
      </c>
      <c r="AN278" s="522">
        <v>84.536082474226674</v>
      </c>
      <c r="AR278" s="452"/>
      <c r="AS278" s="145"/>
      <c r="AT278" s="223"/>
      <c r="AU278" s="22"/>
      <c r="BD278" s="13"/>
      <c r="BE278"/>
    </row>
    <row r="279" spans="1:57" ht="15.75">
      <c r="A279" s="263" t="s">
        <v>1977</v>
      </c>
      <c r="B279" t="s">
        <v>1975</v>
      </c>
      <c r="C279" t="s">
        <v>158</v>
      </c>
      <c r="D279" s="554">
        <v>9240000000</v>
      </c>
      <c r="E279">
        <v>1.58</v>
      </c>
      <c r="F279" s="620">
        <v>2.12</v>
      </c>
      <c r="G279" s="57"/>
      <c r="H279" s="636"/>
      <c r="I279" s="267"/>
      <c r="J279" s="587">
        <v>50.01</v>
      </c>
      <c r="K279" s="236">
        <v>46.98</v>
      </c>
      <c r="L279" s="236">
        <v>50.47</v>
      </c>
      <c r="M279" s="236">
        <v>0</v>
      </c>
      <c r="N279" s="236">
        <v>0</v>
      </c>
      <c r="O279" s="236"/>
      <c r="P279" s="236"/>
      <c r="Q279" s="236">
        <v>18.12</v>
      </c>
      <c r="R279" s="236">
        <v>1.24</v>
      </c>
      <c r="S279" s="236">
        <v>3.32</v>
      </c>
      <c r="T279" s="236">
        <v>4.63</v>
      </c>
      <c r="U279" s="236">
        <v>0</v>
      </c>
      <c r="V279" s="236"/>
      <c r="W279" s="522">
        <v>1.8</v>
      </c>
      <c r="X279" s="236">
        <v>56</v>
      </c>
      <c r="Y279" s="522">
        <v>22</v>
      </c>
      <c r="Z279" s="236"/>
      <c r="AA279" s="236"/>
      <c r="AB279" s="236">
        <v>2.7321281840591585E-2</v>
      </c>
      <c r="AC279" s="522">
        <v>9.5862788756804328E-3</v>
      </c>
      <c r="AD279" s="522">
        <v>5.686792811448246</v>
      </c>
      <c r="AE279" s="57">
        <v>41830</v>
      </c>
      <c r="AF279" s="498">
        <v>0.120534</v>
      </c>
      <c r="AG279" s="498">
        <v>0.14612903225806451</v>
      </c>
      <c r="AH279" s="236">
        <v>39.172199999999997</v>
      </c>
      <c r="AI279" s="236"/>
      <c r="AJ279" s="522">
        <v>0</v>
      </c>
      <c r="AK279" s="522">
        <v>9.5862788756804328E-3</v>
      </c>
      <c r="AL279" s="236">
        <v>2.8589058000822721E-2</v>
      </c>
      <c r="AM279" s="236">
        <v>48.98</v>
      </c>
      <c r="AN279" s="522">
        <v>43.396226415094326</v>
      </c>
      <c r="AR279" s="452"/>
      <c r="AS279" s="145"/>
      <c r="AT279" s="223"/>
      <c r="AU279" s="22"/>
      <c r="BD279" s="13"/>
      <c r="BE279"/>
    </row>
    <row r="280" spans="1:57" ht="15.75">
      <c r="A280" s="263" t="s">
        <v>1978</v>
      </c>
      <c r="B280" t="s">
        <v>1979</v>
      </c>
      <c r="C280" t="s">
        <v>158</v>
      </c>
      <c r="D280" s="554">
        <v>3000000000</v>
      </c>
      <c r="E280">
        <v>2.35</v>
      </c>
      <c r="F280" s="620">
        <v>1.78</v>
      </c>
      <c r="G280" s="57"/>
      <c r="H280" s="636"/>
      <c r="I280" s="267"/>
      <c r="J280" s="587">
        <v>62.75</v>
      </c>
      <c r="K280" s="236">
        <v>54.56</v>
      </c>
      <c r="L280" s="236">
        <v>65.16</v>
      </c>
      <c r="M280" s="236">
        <v>0</v>
      </c>
      <c r="N280" s="236">
        <v>0</v>
      </c>
      <c r="O280" s="236"/>
      <c r="P280" s="236"/>
      <c r="Q280" s="236">
        <v>17.239999999999998</v>
      </c>
      <c r="R280" s="236">
        <v>1.76</v>
      </c>
      <c r="S280" s="236">
        <v>3.44</v>
      </c>
      <c r="T280" s="236">
        <v>3.4</v>
      </c>
      <c r="U280" s="236">
        <v>0</v>
      </c>
      <c r="V280" s="236"/>
      <c r="W280" s="522">
        <v>2.4</v>
      </c>
      <c r="X280" s="236">
        <v>67</v>
      </c>
      <c r="Y280" s="522">
        <v>27</v>
      </c>
      <c r="Z280" s="236"/>
      <c r="AA280" s="236"/>
      <c r="AB280" s="236">
        <v>0.13842525399129177</v>
      </c>
      <c r="AC280" s="522">
        <v>1.0276625531584958E-2</v>
      </c>
      <c r="AD280" s="522">
        <v>10.980908339365291</v>
      </c>
      <c r="AE280" s="57">
        <v>41830</v>
      </c>
      <c r="AF280" s="498">
        <v>0.16465500000000002</v>
      </c>
      <c r="AG280" s="498">
        <v>9.7954545454545447E-2</v>
      </c>
      <c r="AH280" s="236">
        <v>18.2395</v>
      </c>
      <c r="AI280" s="236"/>
      <c r="AJ280" s="522">
        <v>0</v>
      </c>
      <c r="AK280" s="522">
        <v>1.0276625531584958E-2</v>
      </c>
      <c r="AL280" s="236">
        <v>2.132161458333337E-2</v>
      </c>
      <c r="AM280" s="236">
        <v>63.07</v>
      </c>
      <c r="AN280" s="522">
        <v>80</v>
      </c>
      <c r="AR280" s="452"/>
      <c r="AS280" s="145"/>
      <c r="AT280" s="223"/>
      <c r="AU280" s="22"/>
      <c r="BD280" s="13"/>
      <c r="BE280"/>
    </row>
    <row r="281" spans="1:57" ht="15.75">
      <c r="A281" s="263" t="s">
        <v>1980</v>
      </c>
      <c r="C281" t="s">
        <v>1343</v>
      </c>
      <c r="D281" s="554">
        <v>1340000000</v>
      </c>
      <c r="E281">
        <v>1.31</v>
      </c>
      <c r="F281" s="620">
        <v>0.21</v>
      </c>
      <c r="G281" s="57"/>
      <c r="H281" s="636"/>
      <c r="I281" s="267"/>
      <c r="J281" s="587">
        <v>45.01</v>
      </c>
      <c r="K281" s="236">
        <v>44.21</v>
      </c>
      <c r="L281" s="236">
        <v>49.74</v>
      </c>
      <c r="M281" s="236">
        <v>0.5</v>
      </c>
      <c r="N281" s="236">
        <v>0.24</v>
      </c>
      <c r="O281" s="236"/>
      <c r="P281" s="236"/>
      <c r="Q281" s="236">
        <v>14.52</v>
      </c>
      <c r="R281" s="236">
        <v>1.97</v>
      </c>
      <c r="S281" s="236">
        <v>0.92</v>
      </c>
      <c r="T281" s="236">
        <v>1.64</v>
      </c>
      <c r="U281" s="236">
        <v>0</v>
      </c>
      <c r="V281" s="236"/>
      <c r="W281" s="522">
        <v>2.5</v>
      </c>
      <c r="X281" s="236">
        <v>52.5</v>
      </c>
      <c r="Y281" s="522">
        <v>6</v>
      </c>
      <c r="Z281" s="236"/>
      <c r="AA281" s="236"/>
      <c r="AB281" s="236">
        <v>-8.7018255578093298E-2</v>
      </c>
      <c r="AC281" s="522">
        <v>1.2276969201404603E-2</v>
      </c>
      <c r="AD281" s="522">
        <v>8.1367974154025013</v>
      </c>
      <c r="AE281" s="57">
        <v>41830</v>
      </c>
      <c r="AF281" s="498">
        <v>0.105063</v>
      </c>
      <c r="AG281" s="498">
        <v>7.3705583756345172E-2</v>
      </c>
      <c r="AH281" s="236">
        <v>-0.25979999999999998</v>
      </c>
      <c r="AI281" s="236"/>
      <c r="AJ281" s="522">
        <v>0</v>
      </c>
      <c r="AK281" s="522">
        <v>1.2276969201404603E-2</v>
      </c>
      <c r="AL281" s="236">
        <v>-3.8658692866296501E-2</v>
      </c>
      <c r="AM281" s="236">
        <v>46.65</v>
      </c>
      <c r="AN281" s="522">
        <v>44.247787610619504</v>
      </c>
      <c r="AR281" s="452"/>
      <c r="AS281" s="145"/>
      <c r="AT281" s="223"/>
      <c r="AU281" s="22"/>
      <c r="BD281" s="13"/>
      <c r="BE281"/>
    </row>
    <row r="282" spans="1:57" ht="15.75">
      <c r="A282" s="263" t="s">
        <v>1981</v>
      </c>
      <c r="B282" t="s">
        <v>1982</v>
      </c>
      <c r="C282" t="s">
        <v>1983</v>
      </c>
      <c r="F282" s="620"/>
      <c r="G282" s="57"/>
      <c r="H282" s="636"/>
      <c r="I282" s="267"/>
      <c r="J282" s="587">
        <v>92.38</v>
      </c>
      <c r="K282" s="236">
        <v>69.55</v>
      </c>
      <c r="L282" s="236">
        <v>96.26</v>
      </c>
      <c r="M282" s="236">
        <v>0</v>
      </c>
      <c r="N282" s="236"/>
      <c r="O282" s="236"/>
      <c r="P282" s="236"/>
      <c r="Q282" s="236"/>
      <c r="R282" s="236"/>
      <c r="S282" s="236"/>
      <c r="T282" s="236"/>
      <c r="U282" s="236">
        <v>0</v>
      </c>
      <c r="V282" s="236"/>
      <c r="X282" s="236"/>
      <c r="Z282" s="236"/>
      <c r="AA282" s="236"/>
      <c r="AB282" s="236">
        <v>0.22066596194503155</v>
      </c>
      <c r="AC282" s="522">
        <v>1.734318542562625E-2</v>
      </c>
      <c r="AD282" s="522">
        <v>7.6836644204562274</v>
      </c>
      <c r="AE282" s="57">
        <v>41830</v>
      </c>
      <c r="AH282" s="236"/>
      <c r="AI282" s="236"/>
      <c r="AJ282" s="522">
        <v>0</v>
      </c>
      <c r="AK282" s="522">
        <v>1.734318542562625E-2</v>
      </c>
      <c r="AL282" s="236">
        <v>0.13754463735993108</v>
      </c>
      <c r="AM282" s="236"/>
      <c r="AN282" s="522">
        <v>68.803418803418737</v>
      </c>
      <c r="AR282" s="452"/>
      <c r="AS282" s="145"/>
      <c r="AT282" s="223"/>
      <c r="AU282" s="22"/>
      <c r="BD282" s="13"/>
      <c r="BE282"/>
    </row>
    <row r="283" spans="1:57" ht="15.75">
      <c r="A283" s="263" t="s">
        <v>1984</v>
      </c>
      <c r="B283" t="s">
        <v>1985</v>
      </c>
      <c r="C283" t="s">
        <v>1343</v>
      </c>
      <c r="D283" s="554">
        <v>6300000000</v>
      </c>
      <c r="E283">
        <v>1.2</v>
      </c>
      <c r="F283" s="620">
        <v>2.14</v>
      </c>
      <c r="G283" s="57"/>
      <c r="H283" s="636"/>
      <c r="I283" s="267"/>
      <c r="J283" s="587">
        <v>18.12</v>
      </c>
      <c r="K283" s="236">
        <v>15.98</v>
      </c>
      <c r="L283" s="236">
        <v>18.29</v>
      </c>
      <c r="M283" s="236">
        <v>3.5</v>
      </c>
      <c r="N283" s="236">
        <v>0.6</v>
      </c>
      <c r="O283" s="236"/>
      <c r="P283" s="236"/>
      <c r="Q283" s="236">
        <v>22.94</v>
      </c>
      <c r="R283" s="236">
        <v>-1.1299999999999999</v>
      </c>
      <c r="S283" s="236">
        <v>0.77</v>
      </c>
      <c r="T283" s="236">
        <v>0</v>
      </c>
      <c r="U283" s="236">
        <v>0</v>
      </c>
      <c r="V283" s="236"/>
      <c r="W283" s="522">
        <v>2.8</v>
      </c>
      <c r="X283" s="236">
        <v>18</v>
      </c>
      <c r="Y283" s="522">
        <v>20</v>
      </c>
      <c r="Z283" s="236"/>
      <c r="AA283" s="236"/>
      <c r="AB283" s="236">
        <v>6.2756598240469225E-2</v>
      </c>
      <c r="AC283" s="522">
        <v>1.1014711771424979E-2</v>
      </c>
      <c r="AD283" s="522">
        <v>3.8433321098976538</v>
      </c>
      <c r="AE283" s="57">
        <v>41830</v>
      </c>
      <c r="AF283" s="498">
        <v>9.8760000000000001E-2</v>
      </c>
      <c r="AG283" s="498">
        <v>-0.20300884955752216</v>
      </c>
      <c r="AH283" s="236">
        <v>9.1995000000000005</v>
      </c>
      <c r="AI283" s="236"/>
      <c r="AJ283" s="522">
        <v>0</v>
      </c>
      <c r="AK283" s="522">
        <v>1.1014711771424979E-2</v>
      </c>
      <c r="AL283" s="236">
        <v>3.8395415472779471E-2</v>
      </c>
      <c r="AM283" s="236">
        <v>17.53</v>
      </c>
      <c r="AN283" s="522">
        <v>42.465753424657443</v>
      </c>
      <c r="AR283" s="452"/>
      <c r="AS283" s="145"/>
      <c r="AT283" s="223"/>
      <c r="AU283" s="22"/>
      <c r="BD283" s="13"/>
      <c r="BE283"/>
    </row>
    <row r="284" spans="1:57" ht="15.75">
      <c r="A284" s="263" t="s">
        <v>1986</v>
      </c>
      <c r="B284" t="s">
        <v>1987</v>
      </c>
      <c r="C284" t="s">
        <v>685</v>
      </c>
      <c r="D284" s="554">
        <v>9080000000</v>
      </c>
      <c r="E284">
        <v>1.86</v>
      </c>
      <c r="F284" s="620">
        <v>3.83</v>
      </c>
      <c r="G284" s="57"/>
      <c r="H284" s="636"/>
      <c r="I284" s="267"/>
      <c r="J284" s="587">
        <v>47.64</v>
      </c>
      <c r="K284" s="236">
        <v>40.98</v>
      </c>
      <c r="L284" s="236">
        <v>50.65</v>
      </c>
      <c r="M284" s="236">
        <v>6</v>
      </c>
      <c r="N284" s="236">
        <v>3</v>
      </c>
      <c r="O284" s="236"/>
      <c r="P284" s="236"/>
      <c r="Q284" s="236">
        <v>9.14</v>
      </c>
      <c r="R284" s="236">
        <v>-0.59</v>
      </c>
      <c r="S284" s="236">
        <v>0.45</v>
      </c>
      <c r="T284" s="236">
        <v>3.29</v>
      </c>
      <c r="U284" s="236">
        <v>0</v>
      </c>
      <c r="V284" s="236"/>
      <c r="W284" s="522">
        <v>3</v>
      </c>
      <c r="X284" s="236">
        <v>45</v>
      </c>
      <c r="Y284" s="522">
        <v>1</v>
      </c>
      <c r="Z284" s="236">
        <v>1</v>
      </c>
      <c r="AA284" s="236"/>
      <c r="AB284" s="236">
        <v>0.15434940634843705</v>
      </c>
      <c r="AC284" s="522">
        <v>1.4073138310193434E-2</v>
      </c>
      <c r="AD284" s="522">
        <v>3.3502081265870434</v>
      </c>
      <c r="AE284" s="57">
        <v>41830</v>
      </c>
      <c r="AF284" s="498">
        <v>0.136578</v>
      </c>
      <c r="AG284" s="498">
        <v>-0.15491525423728814</v>
      </c>
      <c r="AH284" s="236">
        <v>5.1227999999999998</v>
      </c>
      <c r="AI284" s="236"/>
      <c r="AJ284" s="522">
        <v>0</v>
      </c>
      <c r="AK284" s="522">
        <v>1.4073138310193434E-2</v>
      </c>
      <c r="AL284" s="236">
        <v>4.2678923177938345E-2</v>
      </c>
      <c r="AM284" s="236">
        <v>47.81</v>
      </c>
      <c r="AN284" s="522">
        <v>83.161512027491369</v>
      </c>
      <c r="AR284" s="452"/>
      <c r="AS284" s="145"/>
      <c r="AT284" s="223"/>
      <c r="AU284" s="22"/>
      <c r="BD284" s="13"/>
      <c r="BE284"/>
    </row>
    <row r="285" spans="1:57" ht="15.75">
      <c r="A285" s="263" t="s">
        <v>1988</v>
      </c>
      <c r="B285" t="s">
        <v>1989</v>
      </c>
      <c r="C285" t="s">
        <v>1876</v>
      </c>
      <c r="F285" s="620"/>
      <c r="G285" s="57"/>
      <c r="H285" s="636"/>
      <c r="I285" s="267"/>
      <c r="J285" s="587">
        <v>1.32</v>
      </c>
      <c r="K285" s="236">
        <v>1.28</v>
      </c>
      <c r="L285" s="236">
        <v>2.96</v>
      </c>
      <c r="M285" s="236">
        <v>0</v>
      </c>
      <c r="N285" s="236"/>
      <c r="O285" s="236"/>
      <c r="P285" s="236"/>
      <c r="Q285" s="236"/>
      <c r="R285" s="236"/>
      <c r="S285" s="236"/>
      <c r="T285" s="236"/>
      <c r="U285" s="236">
        <v>0</v>
      </c>
      <c r="V285" s="236"/>
      <c r="X285" s="236"/>
      <c r="Z285" s="236"/>
      <c r="AA285" s="236"/>
      <c r="AB285" s="236">
        <v>-0.52346570397111913</v>
      </c>
      <c r="AC285" s="522">
        <v>2.8013638700434686E-2</v>
      </c>
      <c r="AD285" s="522">
        <v>3.3889388788385202</v>
      </c>
      <c r="AE285" s="57">
        <v>41830</v>
      </c>
      <c r="AH285" s="236"/>
      <c r="AI285" s="236"/>
      <c r="AJ285" s="522">
        <v>0</v>
      </c>
      <c r="AK285" s="522">
        <v>2.8013638700434686E-2</v>
      </c>
      <c r="AL285" s="236">
        <v>-0.36231884057971009</v>
      </c>
      <c r="AM285" s="236"/>
      <c r="AN285" s="522">
        <v>37.5</v>
      </c>
      <c r="AR285" s="452"/>
      <c r="AS285" s="145"/>
      <c r="AT285" s="223"/>
      <c r="AU285" s="22"/>
      <c r="BD285" s="13"/>
      <c r="BE285"/>
    </row>
    <row r="286" spans="1:57" ht="15.75">
      <c r="A286" s="263" t="s">
        <v>673</v>
      </c>
      <c r="C286" t="s">
        <v>1350</v>
      </c>
      <c r="D286" s="554">
        <v>128700000000</v>
      </c>
      <c r="E286">
        <v>0.93</v>
      </c>
      <c r="F286" s="620">
        <v>3.93</v>
      </c>
      <c r="G286" s="57"/>
      <c r="H286" s="636"/>
      <c r="I286" s="267"/>
      <c r="J286" s="587">
        <v>76.61</v>
      </c>
      <c r="K286" s="236">
        <v>72.31</v>
      </c>
      <c r="L286" s="236">
        <v>78.92</v>
      </c>
      <c r="M286" s="236">
        <v>1.4</v>
      </c>
      <c r="N286" s="236">
        <v>1.1000000000000001</v>
      </c>
      <c r="O286" s="236"/>
      <c r="P286" s="236"/>
      <c r="Q286" s="236">
        <v>15.23</v>
      </c>
      <c r="R286" s="236">
        <v>1.23</v>
      </c>
      <c r="S286" s="236">
        <v>0.7</v>
      </c>
      <c r="T286" s="236">
        <v>2.36</v>
      </c>
      <c r="U286" s="236">
        <v>0</v>
      </c>
      <c r="V286" s="236"/>
      <c r="W286" s="522">
        <v>1.8</v>
      </c>
      <c r="X286" s="236">
        <v>82</v>
      </c>
      <c r="Y286" s="522">
        <v>23</v>
      </c>
      <c r="Z286" s="236"/>
      <c r="AA286" s="236"/>
      <c r="AB286" s="236">
        <v>4.1462751495377891E-2</v>
      </c>
      <c r="AC286" s="522">
        <v>6.3351465029511137E-3</v>
      </c>
      <c r="AD286" s="522">
        <v>3.2865197519496614</v>
      </c>
      <c r="AE286" s="57">
        <v>41830</v>
      </c>
      <c r="AF286" s="498">
        <v>8.3289000000000002E-2</v>
      </c>
      <c r="AG286" s="498">
        <v>0.12382113821138212</v>
      </c>
      <c r="AH286" s="236">
        <v>88.005200000000002</v>
      </c>
      <c r="AI286" s="236"/>
      <c r="AJ286" s="522">
        <v>0</v>
      </c>
      <c r="AK286" s="522">
        <v>6.3351465029511137E-3</v>
      </c>
      <c r="AL286" s="236">
        <v>-6.613070539419153E-3</v>
      </c>
      <c r="AM286" s="236">
        <v>76.930000000000007</v>
      </c>
      <c r="AN286" s="522">
        <v>37.32394366197186</v>
      </c>
      <c r="AR286" s="452"/>
      <c r="AS286" s="145"/>
      <c r="AT286" s="223"/>
      <c r="AU286" s="22"/>
      <c r="BD286" s="13"/>
      <c r="BE286"/>
    </row>
    <row r="287" spans="1:57" ht="15.75">
      <c r="A287" s="263" t="s">
        <v>1990</v>
      </c>
      <c r="B287" t="s">
        <v>1991</v>
      </c>
      <c r="C287" t="s">
        <v>1343</v>
      </c>
      <c r="D287" s="554">
        <v>680780000</v>
      </c>
      <c r="E287">
        <v>1.02</v>
      </c>
      <c r="F287" s="620">
        <v>0.39</v>
      </c>
      <c r="G287" s="57"/>
      <c r="H287" s="636"/>
      <c r="I287" s="267"/>
      <c r="J287" s="587">
        <v>13.1</v>
      </c>
      <c r="K287" s="236">
        <v>9.24</v>
      </c>
      <c r="L287" s="236">
        <v>13.19</v>
      </c>
      <c r="M287" s="236">
        <v>0</v>
      </c>
      <c r="N287" s="236">
        <v>0</v>
      </c>
      <c r="O287" s="236"/>
      <c r="P287" s="236"/>
      <c r="Q287" s="236">
        <v>15.78</v>
      </c>
      <c r="R287" s="236">
        <v>4.97</v>
      </c>
      <c r="S287" s="236">
        <v>0.28999999999999998</v>
      </c>
      <c r="T287" s="236">
        <v>2.0099999999999998</v>
      </c>
      <c r="U287" s="236">
        <v>0</v>
      </c>
      <c r="V287" s="236"/>
      <c r="W287" s="522">
        <v>2</v>
      </c>
      <c r="X287" s="236">
        <v>13.75</v>
      </c>
      <c r="Y287" s="522">
        <v>2</v>
      </c>
      <c r="Z287" s="236"/>
      <c r="AA287" s="236"/>
      <c r="AB287" s="236">
        <v>0.40106951871657753</v>
      </c>
      <c r="AC287" s="522">
        <v>1.8473103232921645E-2</v>
      </c>
      <c r="AD287" s="522">
        <v>5.5025002114269652</v>
      </c>
      <c r="AE287" s="57">
        <v>41830</v>
      </c>
      <c r="AF287" s="498">
        <v>8.8445999999999997E-2</v>
      </c>
      <c r="AG287" s="498">
        <v>3.1750503018108653E-2</v>
      </c>
      <c r="AH287" s="236">
        <v>7.4481999999999999</v>
      </c>
      <c r="AI287" s="236"/>
      <c r="AJ287" s="522">
        <v>0</v>
      </c>
      <c r="AK287" s="522">
        <v>1.8473103232921645E-2</v>
      </c>
      <c r="AL287" s="236">
        <v>0.19199272065514095</v>
      </c>
      <c r="AM287" s="236">
        <v>12.01</v>
      </c>
      <c r="AN287" s="522">
        <v>41.935483870967843</v>
      </c>
      <c r="AR287" s="452"/>
      <c r="AS287" s="145"/>
      <c r="AT287" s="223"/>
      <c r="AU287" s="22"/>
      <c r="BD287" s="13"/>
      <c r="BE287"/>
    </row>
    <row r="288" spans="1:57" ht="15.75">
      <c r="A288" s="263" t="s">
        <v>692</v>
      </c>
      <c r="C288" t="s">
        <v>1343</v>
      </c>
      <c r="D288" s="554">
        <v>208430000000</v>
      </c>
      <c r="E288">
        <v>1.06</v>
      </c>
      <c r="F288" s="620">
        <v>10.27</v>
      </c>
      <c r="G288" s="57"/>
      <c r="H288" s="636"/>
      <c r="I288" s="267"/>
      <c r="J288" s="587">
        <v>130.25</v>
      </c>
      <c r="K288" s="236">
        <v>115.7</v>
      </c>
      <c r="L288" s="236">
        <v>132.97999999999999</v>
      </c>
      <c r="M288" s="236">
        <v>3.2</v>
      </c>
      <c r="N288" s="236">
        <v>4.28</v>
      </c>
      <c r="O288" s="236"/>
      <c r="P288" s="236"/>
      <c r="Q288" s="236">
        <v>11.51</v>
      </c>
      <c r="R288" s="236">
        <v>2.31</v>
      </c>
      <c r="S288" s="236">
        <v>1.2</v>
      </c>
      <c r="T288" s="236">
        <v>1.66</v>
      </c>
      <c r="U288" s="236">
        <v>0</v>
      </c>
      <c r="V288" s="236"/>
      <c r="W288" s="522">
        <v>2.2000000000000002</v>
      </c>
      <c r="X288" s="236">
        <v>132</v>
      </c>
      <c r="Y288" s="522">
        <v>21</v>
      </c>
      <c r="Z288" s="236"/>
      <c r="AA288" s="236"/>
      <c r="AB288" s="236">
        <v>0.11946712505371727</v>
      </c>
      <c r="AC288" s="522">
        <v>6.5733660297781606E-3</v>
      </c>
      <c r="AD288" s="522">
        <v>2.9829608007269961</v>
      </c>
      <c r="AE288" s="57">
        <v>41830</v>
      </c>
      <c r="AF288" s="498">
        <v>9.0737999999999999E-2</v>
      </c>
      <c r="AG288" s="498">
        <v>4.982683982683983E-2</v>
      </c>
      <c r="AH288" s="236">
        <v>120.38639999999999</v>
      </c>
      <c r="AI288" s="236"/>
      <c r="AJ288" s="522">
        <v>0</v>
      </c>
      <c r="AK288" s="522">
        <v>6.5733660297781606E-3</v>
      </c>
      <c r="AL288" s="236">
        <v>5.576720434465425E-2</v>
      </c>
      <c r="AM288" s="236">
        <v>127.48</v>
      </c>
      <c r="AN288" s="522">
        <v>49.795081967213008</v>
      </c>
      <c r="AR288" s="452"/>
      <c r="AS288" s="145"/>
      <c r="AT288" s="223"/>
      <c r="AU288" s="22"/>
      <c r="BD288" s="13"/>
      <c r="BE288"/>
    </row>
    <row r="289" spans="1:57" ht="15.75">
      <c r="A289" s="263" t="s">
        <v>435</v>
      </c>
      <c r="B289" t="s">
        <v>436</v>
      </c>
      <c r="C289" t="s">
        <v>1343</v>
      </c>
      <c r="D289" s="554">
        <v>2560000000</v>
      </c>
      <c r="E289">
        <v>1.28</v>
      </c>
      <c r="F289" s="620">
        <v>3.16</v>
      </c>
      <c r="G289" s="57"/>
      <c r="H289" s="636"/>
      <c r="I289" s="267"/>
      <c r="J289" s="587">
        <v>63.32</v>
      </c>
      <c r="K289" s="236">
        <v>59.36</v>
      </c>
      <c r="L289" s="236">
        <v>69.62</v>
      </c>
      <c r="M289" s="236">
        <v>0.8</v>
      </c>
      <c r="N289" s="236">
        <v>0.52</v>
      </c>
      <c r="O289" s="236"/>
      <c r="P289" s="236"/>
      <c r="Q289" s="236">
        <v>15.67</v>
      </c>
      <c r="R289" s="236">
        <v>1.19</v>
      </c>
      <c r="S289" s="236">
        <v>1.2</v>
      </c>
      <c r="T289" s="236">
        <v>1.93</v>
      </c>
      <c r="U289" s="236">
        <v>0</v>
      </c>
      <c r="V289" s="236"/>
      <c r="W289" s="522">
        <v>1.8</v>
      </c>
      <c r="X289" s="236">
        <v>77</v>
      </c>
      <c r="Y289" s="522">
        <v>5</v>
      </c>
      <c r="Z289" s="236"/>
      <c r="AA289" s="236"/>
      <c r="AB289" s="236">
        <v>2.0631850419084479E-2</v>
      </c>
      <c r="AC289" s="522">
        <v>1.2939593888701455E-2</v>
      </c>
      <c r="AD289" s="522">
        <v>5.9359076847647465</v>
      </c>
      <c r="AE289" s="57">
        <v>41830</v>
      </c>
      <c r="AF289" s="498">
        <v>0.10334400000000001</v>
      </c>
      <c r="AG289" s="498">
        <v>0.13168067226890756</v>
      </c>
      <c r="AH289" s="236">
        <v>58.694000000000003</v>
      </c>
      <c r="AI289" s="236"/>
      <c r="AJ289" s="522">
        <v>0</v>
      </c>
      <c r="AK289" s="522">
        <v>1.2939593888701455E-2</v>
      </c>
      <c r="AL289" s="236">
        <v>-3.7689969604863177E-2</v>
      </c>
      <c r="AM289" s="236">
        <v>62.93</v>
      </c>
      <c r="AN289" s="522">
        <v>79.740259740259717</v>
      </c>
      <c r="AR289" s="452"/>
      <c r="AS289" s="145"/>
      <c r="AT289" s="223"/>
      <c r="AU289" s="22"/>
      <c r="BD289" s="13"/>
      <c r="BE289"/>
    </row>
    <row r="290" spans="1:57" ht="15.75">
      <c r="A290" s="263" t="s">
        <v>1992</v>
      </c>
      <c r="B290" t="s">
        <v>1993</v>
      </c>
      <c r="C290" t="s">
        <v>1343</v>
      </c>
      <c r="D290" s="554">
        <v>2510000000</v>
      </c>
      <c r="E290">
        <v>2.04</v>
      </c>
      <c r="F290" s="620">
        <v>2.97</v>
      </c>
      <c r="G290" s="57"/>
      <c r="H290" s="636"/>
      <c r="I290" s="267"/>
      <c r="J290" s="587">
        <v>147.76</v>
      </c>
      <c r="K290" s="236">
        <v>121.35</v>
      </c>
      <c r="L290" s="236">
        <v>147.88</v>
      </c>
      <c r="M290" s="236">
        <v>0</v>
      </c>
      <c r="N290" s="236">
        <v>0</v>
      </c>
      <c r="O290" s="236"/>
      <c r="P290" s="236"/>
      <c r="Q290" s="236">
        <v>26.25</v>
      </c>
      <c r="R290" s="236">
        <v>1.57</v>
      </c>
      <c r="S290" s="236">
        <v>6.13</v>
      </c>
      <c r="T290" s="236">
        <v>3.98</v>
      </c>
      <c r="U290" s="236">
        <v>0</v>
      </c>
      <c r="V290" s="236"/>
      <c r="W290" s="522">
        <v>1.9</v>
      </c>
      <c r="X290" s="236">
        <v>156</v>
      </c>
      <c r="Y290" s="522">
        <v>29</v>
      </c>
      <c r="Z290" s="236"/>
      <c r="AA290" s="236"/>
      <c r="AB290" s="236">
        <v>0.2176349402554594</v>
      </c>
      <c r="AC290" s="522">
        <v>1.305893350296411E-2</v>
      </c>
      <c r="AD290" s="522">
        <v>3.6597390311876374</v>
      </c>
      <c r="AE290" s="57">
        <v>41830</v>
      </c>
      <c r="AF290" s="498">
        <v>0.14689200000000002</v>
      </c>
      <c r="AG290" s="498">
        <v>0.16719745222929938</v>
      </c>
      <c r="AH290" s="236">
        <v>44.624400000000001</v>
      </c>
      <c r="AI290" s="236"/>
      <c r="AJ290" s="522">
        <v>0</v>
      </c>
      <c r="AK290" s="522">
        <v>1.305893350296411E-2</v>
      </c>
      <c r="AL290" s="236">
        <v>0.13009560229445499</v>
      </c>
      <c r="AM290" s="236">
        <v>138.1</v>
      </c>
      <c r="AN290" s="522">
        <v>1.5748031496063677</v>
      </c>
      <c r="AR290" s="452"/>
      <c r="AS290" s="145"/>
      <c r="AT290" s="223"/>
      <c r="AU290" s="22"/>
      <c r="BD290" s="13"/>
      <c r="BE290"/>
    </row>
    <row r="291" spans="1:57" ht="15.75">
      <c r="A291" s="263" t="s">
        <v>1994</v>
      </c>
      <c r="B291" t="s">
        <v>1995</v>
      </c>
      <c r="C291" t="s">
        <v>1351</v>
      </c>
      <c r="D291" s="554">
        <v>720250000</v>
      </c>
      <c r="E291">
        <v>1.68</v>
      </c>
      <c r="F291" s="620">
        <v>-0.17</v>
      </c>
      <c r="G291" s="57"/>
      <c r="H291" s="636"/>
      <c r="I291" s="267"/>
      <c r="J291" s="587">
        <v>10.36</v>
      </c>
      <c r="K291" s="236">
        <v>9.2799999999999994</v>
      </c>
      <c r="L291" s="236">
        <v>11.08</v>
      </c>
      <c r="M291" s="236">
        <v>4</v>
      </c>
      <c r="N291" s="236">
        <v>0.44</v>
      </c>
      <c r="O291" s="236"/>
      <c r="P291" s="236"/>
      <c r="Q291" s="236">
        <v>15.24</v>
      </c>
      <c r="R291" s="236">
        <v>2.04</v>
      </c>
      <c r="S291" s="236">
        <v>2.2999999999999998</v>
      </c>
      <c r="T291" s="236">
        <v>9.07</v>
      </c>
      <c r="U291" s="236">
        <v>0</v>
      </c>
      <c r="V291" s="236"/>
      <c r="W291" s="522">
        <v>2.9</v>
      </c>
      <c r="X291" s="236">
        <v>10.5</v>
      </c>
      <c r="Y291" s="522">
        <v>11</v>
      </c>
      <c r="Z291" s="236"/>
      <c r="AA291" s="236"/>
      <c r="AB291" s="236">
        <v>5.3916581892166769E-2</v>
      </c>
      <c r="AC291" s="522">
        <v>1.4147598318630435E-2</v>
      </c>
      <c r="AD291" s="522">
        <v>3.5358131016885133</v>
      </c>
      <c r="AE291" s="57">
        <v>41830</v>
      </c>
      <c r="AF291" s="498">
        <v>0.12626399999999999</v>
      </c>
      <c r="AG291" s="498">
        <v>7.4705882352941178E-2</v>
      </c>
      <c r="AH291" s="236">
        <v>-7.7885</v>
      </c>
      <c r="AI291" s="236"/>
      <c r="AJ291" s="522">
        <v>0</v>
      </c>
      <c r="AK291" s="522">
        <v>1.4147598318630435E-2</v>
      </c>
      <c r="AL291" s="236">
        <v>4.1206030150753789E-2</v>
      </c>
      <c r="AM291" s="236">
        <v>10.67</v>
      </c>
      <c r="AN291" s="522">
        <v>85.714285714285808</v>
      </c>
      <c r="AR291" s="452"/>
      <c r="AS291" s="145"/>
      <c r="AT291" s="223"/>
      <c r="AU291" s="22"/>
      <c r="BD291" s="13"/>
      <c r="BE291"/>
    </row>
    <row r="292" spans="1:57" ht="15.75">
      <c r="A292" s="263" t="s">
        <v>1996</v>
      </c>
      <c r="B292" t="s">
        <v>1997</v>
      </c>
      <c r="C292" t="s">
        <v>1356</v>
      </c>
      <c r="D292" s="554">
        <v>1270000</v>
      </c>
      <c r="E292">
        <v>2.4</v>
      </c>
      <c r="F292" s="620">
        <v>-0.73</v>
      </c>
      <c r="G292" s="57"/>
      <c r="H292" s="636"/>
      <c r="I292" s="267"/>
      <c r="J292" s="587">
        <v>3.13</v>
      </c>
      <c r="K292" s="236">
        <v>2.93</v>
      </c>
      <c r="L292" s="236">
        <v>3.67</v>
      </c>
      <c r="M292" s="236">
        <v>0</v>
      </c>
      <c r="N292" s="236">
        <v>0</v>
      </c>
      <c r="O292" s="236"/>
      <c r="P292" s="236"/>
      <c r="Q292" s="236">
        <v>0</v>
      </c>
      <c r="R292" s="236">
        <v>0</v>
      </c>
      <c r="S292" s="236">
        <v>57.05</v>
      </c>
      <c r="T292" s="236">
        <v>2.5299999999999998</v>
      </c>
      <c r="U292" s="236">
        <v>0</v>
      </c>
      <c r="V292" s="236"/>
      <c r="W292" s="522">
        <v>1.7</v>
      </c>
      <c r="X292" s="236">
        <v>10</v>
      </c>
      <c r="Y292" s="522">
        <v>2</v>
      </c>
      <c r="Z292" s="236">
        <v>1</v>
      </c>
      <c r="AA292" s="236"/>
      <c r="AB292" s="236">
        <v>-0.14713896457765668</v>
      </c>
      <c r="AC292" s="522">
        <v>2.0044991341805991E-2</v>
      </c>
      <c r="AD292" s="522">
        <v>3.0520999145880925</v>
      </c>
      <c r="AE292" s="57">
        <v>41830</v>
      </c>
      <c r="AH292" s="236"/>
      <c r="AI292" s="236"/>
      <c r="AJ292" s="522">
        <v>0</v>
      </c>
      <c r="AK292" s="522">
        <v>2.0044991341805991E-2</v>
      </c>
      <c r="AL292" s="236">
        <v>-6.3492063492063553E-3</v>
      </c>
      <c r="AM292" s="236">
        <v>3.15</v>
      </c>
      <c r="AN292" s="522">
        <v>66.666666666666657</v>
      </c>
      <c r="AR292" s="452"/>
      <c r="AS292" s="145"/>
      <c r="AT292" s="223"/>
      <c r="AU292" s="22"/>
      <c r="BD292" s="13"/>
      <c r="BE292"/>
    </row>
    <row r="293" spans="1:57" ht="15.75">
      <c r="A293" s="263" t="s">
        <v>1998</v>
      </c>
      <c r="B293" t="s">
        <v>1999</v>
      </c>
      <c r="C293" t="s">
        <v>1343</v>
      </c>
      <c r="D293" s="554">
        <v>2680000000</v>
      </c>
      <c r="E293">
        <v>0.89</v>
      </c>
      <c r="F293" s="620">
        <v>3.04</v>
      </c>
      <c r="G293" s="57"/>
      <c r="H293" s="636"/>
      <c r="I293" s="267"/>
      <c r="J293" s="587">
        <v>21.03</v>
      </c>
      <c r="K293" s="236">
        <v>18.96</v>
      </c>
      <c r="L293" s="236">
        <v>21.7</v>
      </c>
      <c r="M293" s="236">
        <v>5.9</v>
      </c>
      <c r="N293" s="236">
        <v>1.2</v>
      </c>
      <c r="O293" s="236"/>
      <c r="P293" s="236"/>
      <c r="Q293" s="236">
        <v>7.35</v>
      </c>
      <c r="R293" s="236">
        <v>0.57999999999999996</v>
      </c>
      <c r="S293" s="236">
        <v>0.3</v>
      </c>
      <c r="T293" s="236">
        <v>0.77</v>
      </c>
      <c r="U293" s="236">
        <v>0</v>
      </c>
      <c r="V293" s="236"/>
      <c r="W293" s="522">
        <v>3</v>
      </c>
      <c r="X293" s="236">
        <v>23</v>
      </c>
      <c r="Y293" s="522">
        <v>1</v>
      </c>
      <c r="Z293" s="236"/>
      <c r="AA293" s="236"/>
      <c r="AB293" s="236">
        <v>4.7832585949177921E-2</v>
      </c>
      <c r="AC293" s="522">
        <v>1.0779776120098387E-2</v>
      </c>
      <c r="AD293" s="522">
        <v>6.1789564128728696</v>
      </c>
      <c r="AE293" s="57">
        <v>41830</v>
      </c>
      <c r="AF293" s="498">
        <v>8.0997E-2</v>
      </c>
      <c r="AG293" s="498">
        <v>0.12672413793103449</v>
      </c>
      <c r="AH293" s="236">
        <v>58.979199999999999</v>
      </c>
      <c r="AI293" s="236"/>
      <c r="AJ293" s="522">
        <v>0</v>
      </c>
      <c r="AK293" s="522">
        <v>1.0779776120098387E-2</v>
      </c>
      <c r="AL293" s="236">
        <v>1.3493975903614511E-2</v>
      </c>
      <c r="AM293" s="236">
        <v>20.87</v>
      </c>
      <c r="AN293" s="522">
        <v>69.072164948453491</v>
      </c>
      <c r="AR293" s="452"/>
      <c r="AS293" s="145"/>
      <c r="AT293" s="223"/>
      <c r="AU293" s="22"/>
      <c r="BD293" s="13"/>
      <c r="BE293"/>
    </row>
    <row r="294" spans="1:57" ht="15.75">
      <c r="A294" s="263" t="s">
        <v>2000</v>
      </c>
      <c r="B294" t="s">
        <v>2001</v>
      </c>
      <c r="C294" t="s">
        <v>1974</v>
      </c>
      <c r="D294" s="554">
        <v>13920000000</v>
      </c>
      <c r="E294">
        <v>1.82</v>
      </c>
      <c r="F294" s="620">
        <v>-0.52</v>
      </c>
      <c r="G294" s="57"/>
      <c r="H294" s="636"/>
      <c r="I294" s="267"/>
      <c r="J294" s="587">
        <v>43.14</v>
      </c>
      <c r="K294" s="236">
        <v>35.299999999999997</v>
      </c>
      <c r="L294" s="236">
        <v>46.1</v>
      </c>
      <c r="M294" s="236">
        <v>0</v>
      </c>
      <c r="N294" s="236">
        <v>0</v>
      </c>
      <c r="O294" s="236"/>
      <c r="P294" s="236"/>
      <c r="Q294" s="236">
        <v>11.18</v>
      </c>
      <c r="R294" s="236">
        <v>1.69</v>
      </c>
      <c r="S294" s="236">
        <v>0.35</v>
      </c>
      <c r="T294" s="236">
        <v>1.32</v>
      </c>
      <c r="U294" s="236">
        <v>0</v>
      </c>
      <c r="V294" s="236"/>
      <c r="W294" s="522">
        <v>2.1</v>
      </c>
      <c r="X294" s="236">
        <v>50</v>
      </c>
      <c r="Y294" s="522">
        <v>19</v>
      </c>
      <c r="Z294" s="236">
        <v>1</v>
      </c>
      <c r="AA294" s="236"/>
      <c r="AB294" s="236">
        <v>0.16468682505399573</v>
      </c>
      <c r="AC294" s="522">
        <v>2.0324281916411037E-2</v>
      </c>
      <c r="AD294" s="522">
        <v>3.2956305174517881</v>
      </c>
      <c r="AE294" s="57">
        <v>41830</v>
      </c>
      <c r="AF294" s="498">
        <v>0.13428600000000002</v>
      </c>
      <c r="AG294" s="498">
        <v>6.615384615384616E-2</v>
      </c>
      <c r="AH294" s="236">
        <v>-6.1872999999999996</v>
      </c>
      <c r="AI294" s="236" t="s">
        <v>2002</v>
      </c>
      <c r="AJ294" s="522">
        <v>0</v>
      </c>
      <c r="AK294" s="522">
        <v>2.0324281916411037E-2</v>
      </c>
      <c r="AL294" s="236">
        <v>1.030444964871189E-2</v>
      </c>
      <c r="AM294" s="236">
        <v>37.28</v>
      </c>
      <c r="AN294" s="522">
        <v>86.50137741046828</v>
      </c>
      <c r="AR294" s="452"/>
      <c r="AS294" s="145"/>
      <c r="AT294" s="223"/>
      <c r="AU294" s="22"/>
      <c r="BD294" s="13"/>
      <c r="BE294"/>
    </row>
    <row r="295" spans="1:57" ht="15.75">
      <c r="A295" s="263" t="s">
        <v>2003</v>
      </c>
      <c r="B295" t="s">
        <v>2004</v>
      </c>
      <c r="C295" t="s">
        <v>1343</v>
      </c>
      <c r="D295" s="554">
        <v>13230000000</v>
      </c>
      <c r="E295">
        <v>0.04</v>
      </c>
      <c r="F295" s="620">
        <v>2.72</v>
      </c>
      <c r="G295" s="57"/>
      <c r="H295" s="636"/>
      <c r="I295" s="267"/>
      <c r="J295" s="587">
        <v>69.98</v>
      </c>
      <c r="K295" s="236">
        <v>67.709999999999994</v>
      </c>
      <c r="L295" s="236">
        <v>72.11</v>
      </c>
      <c r="M295" s="236">
        <v>3.4</v>
      </c>
      <c r="N295" s="236">
        <v>2.4</v>
      </c>
      <c r="O295" s="236"/>
      <c r="P295" s="236"/>
      <c r="Q295" s="236">
        <v>18.71</v>
      </c>
      <c r="R295" s="236">
        <v>3.26</v>
      </c>
      <c r="S295" s="236">
        <v>3.04</v>
      </c>
      <c r="T295" s="236">
        <v>3.44</v>
      </c>
      <c r="U295" s="236">
        <v>0</v>
      </c>
      <c r="V295" s="236"/>
      <c r="W295" s="522">
        <v>2.5</v>
      </c>
      <c r="X295" s="236">
        <v>74</v>
      </c>
      <c r="Y295" s="522">
        <v>15</v>
      </c>
      <c r="Z295" s="236"/>
      <c r="AA295" s="236"/>
      <c r="AB295" s="236">
        <v>2.0265344802449344E-2</v>
      </c>
      <c r="AC295" s="522">
        <v>8.6506833130316676E-3</v>
      </c>
      <c r="AD295" s="522">
        <v>2.7876483363980609</v>
      </c>
      <c r="AE295" s="57">
        <v>41830</v>
      </c>
      <c r="AF295" s="498">
        <v>3.2292000000000001E-2</v>
      </c>
      <c r="AG295" s="498">
        <v>5.7392638036809822E-2</v>
      </c>
      <c r="AH295" s="236">
        <v>-101.8155</v>
      </c>
      <c r="AI295" s="236"/>
      <c r="AJ295" s="522">
        <v>0</v>
      </c>
      <c r="AK295" s="522">
        <v>8.6506833130316676E-3</v>
      </c>
      <c r="AL295" s="236">
        <v>1.8335273573923241E-2</v>
      </c>
      <c r="AM295" s="236">
        <v>69.540000000000006</v>
      </c>
      <c r="AN295" s="522">
        <v>42.608695652173878</v>
      </c>
      <c r="AR295" s="452"/>
      <c r="AS295" s="145"/>
      <c r="AT295" s="223"/>
      <c r="AU295" s="22"/>
      <c r="BD295" s="13"/>
      <c r="BE295"/>
    </row>
    <row r="296" spans="1:57" ht="15.75">
      <c r="A296" s="263" t="s">
        <v>2005</v>
      </c>
      <c r="B296" t="s">
        <v>2006</v>
      </c>
      <c r="C296" t="s">
        <v>1343</v>
      </c>
      <c r="D296" s="554">
        <v>577520000</v>
      </c>
      <c r="E296">
        <v>1.05</v>
      </c>
      <c r="F296" s="620">
        <v>0.3</v>
      </c>
      <c r="G296" s="57"/>
      <c r="H296" s="636"/>
      <c r="I296" s="267"/>
      <c r="J296" s="587">
        <v>5.75</v>
      </c>
      <c r="K296" s="236">
        <v>5.39</v>
      </c>
      <c r="L296" s="236">
        <v>6.65</v>
      </c>
      <c r="M296" s="236">
        <v>0</v>
      </c>
      <c r="N296" s="236">
        <v>0</v>
      </c>
      <c r="O296" s="236"/>
      <c r="P296" s="236"/>
      <c r="Q296" s="236">
        <v>6.12</v>
      </c>
      <c r="R296" s="236">
        <v>2.25</v>
      </c>
      <c r="S296" s="236">
        <v>1.1100000000000001</v>
      </c>
      <c r="T296" s="236">
        <v>1.02</v>
      </c>
      <c r="U296" s="236">
        <v>0</v>
      </c>
      <c r="V296" s="236"/>
      <c r="W296" s="522">
        <v>2.6</v>
      </c>
      <c r="X296" s="236">
        <v>6.5</v>
      </c>
      <c r="Y296" s="522">
        <v>4</v>
      </c>
      <c r="Z296" s="236">
        <v>1</v>
      </c>
      <c r="AA296" s="236"/>
      <c r="AB296" s="236">
        <v>-0.12213740458015264</v>
      </c>
      <c r="AC296" s="522">
        <v>1.9444551704119555E-2</v>
      </c>
      <c r="AD296" s="522">
        <v>2.7531760641151179</v>
      </c>
      <c r="AE296" s="57">
        <v>41830</v>
      </c>
      <c r="AF296" s="498">
        <v>9.0164999999999995E-2</v>
      </c>
      <c r="AG296" s="498">
        <v>2.7199999999999998E-2</v>
      </c>
      <c r="AH296" s="236">
        <v>5.45</v>
      </c>
      <c r="AI296" s="236"/>
      <c r="AJ296" s="522">
        <v>0</v>
      </c>
      <c r="AK296" s="522">
        <v>1.9444551704119555E-2</v>
      </c>
      <c r="AL296" s="236">
        <v>-8.5850556438791734E-2</v>
      </c>
      <c r="AM296" s="236">
        <v>6.67</v>
      </c>
      <c r="AN296" s="522">
        <v>54.716981132075446</v>
      </c>
      <c r="AR296" s="452"/>
      <c r="AS296" s="145"/>
      <c r="AT296" s="223"/>
      <c r="AU296" s="22"/>
      <c r="BD296" s="13"/>
      <c r="BE296"/>
    </row>
    <row r="297" spans="1:57" ht="15.75">
      <c r="A297" s="263" t="s">
        <v>973</v>
      </c>
      <c r="B297" t="s">
        <v>974</v>
      </c>
      <c r="C297" t="s">
        <v>1357</v>
      </c>
      <c r="D297" s="554">
        <v>38190000000</v>
      </c>
      <c r="E297">
        <v>0.96</v>
      </c>
      <c r="F297" s="620">
        <v>12.54</v>
      </c>
      <c r="G297" s="57"/>
      <c r="H297" s="636"/>
      <c r="I297" s="267"/>
      <c r="J297" s="587">
        <v>37.450000000000003</v>
      </c>
      <c r="K297" s="236">
        <v>31.68</v>
      </c>
      <c r="L297" s="236">
        <v>42.23</v>
      </c>
      <c r="M297" s="236">
        <v>0.6</v>
      </c>
      <c r="N297" s="236">
        <v>0.24</v>
      </c>
      <c r="O297" s="236"/>
      <c r="P297" s="236"/>
      <c r="Q297" s="236">
        <v>10.35</v>
      </c>
      <c r="R297" s="236">
        <v>1.44</v>
      </c>
      <c r="S297" s="236">
        <v>0.82</v>
      </c>
      <c r="T297" s="236">
        <v>2.68</v>
      </c>
      <c r="U297" s="236">
        <v>0</v>
      </c>
      <c r="V297" s="236"/>
      <c r="W297" s="522">
        <v>1.7</v>
      </c>
      <c r="X297" s="236">
        <v>48</v>
      </c>
      <c r="Y297" s="522">
        <v>17</v>
      </c>
      <c r="Z297" s="236">
        <v>1</v>
      </c>
      <c r="AA297" s="236"/>
      <c r="AB297" s="236">
        <v>0.10341779611078387</v>
      </c>
      <c r="AC297" s="522">
        <v>1.5017638873639464E-2</v>
      </c>
      <c r="AD297" s="522">
        <v>4.0277511220651441</v>
      </c>
      <c r="AE297" s="57">
        <v>41830</v>
      </c>
      <c r="AF297" s="498">
        <v>8.5008E-2</v>
      </c>
      <c r="AG297" s="498">
        <v>7.1874999999999994E-2</v>
      </c>
      <c r="AH297" s="236">
        <v>296.55090000000001</v>
      </c>
      <c r="AI297" s="236"/>
      <c r="AJ297" s="522">
        <v>0</v>
      </c>
      <c r="AK297" s="522">
        <v>1.5017638873639464E-2</v>
      </c>
      <c r="AL297" s="236">
        <v>-4.3667007150153064E-2</v>
      </c>
      <c r="AM297" s="236">
        <v>39.53</v>
      </c>
      <c r="AN297" s="522">
        <v>61.189801699716675</v>
      </c>
      <c r="AR297" s="452"/>
      <c r="AS297" s="145"/>
      <c r="AT297" s="223"/>
      <c r="AU297" s="22"/>
      <c r="BD297" s="13"/>
      <c r="BE297"/>
    </row>
    <row r="298" spans="1:57" ht="15.75">
      <c r="A298" s="263" t="s">
        <v>2007</v>
      </c>
      <c r="B298" t="s">
        <v>2008</v>
      </c>
      <c r="C298" t="s">
        <v>1343</v>
      </c>
      <c r="D298" s="554">
        <v>154490000</v>
      </c>
      <c r="E298">
        <v>0.98</v>
      </c>
      <c r="F298" s="620">
        <v>0.68</v>
      </c>
      <c r="G298" s="57"/>
      <c r="H298" s="636"/>
      <c r="I298" s="267"/>
      <c r="J298" s="587">
        <v>27.54</v>
      </c>
      <c r="K298" s="236">
        <v>24.1</v>
      </c>
      <c r="L298" s="236">
        <v>34.4</v>
      </c>
      <c r="M298" s="236">
        <v>0</v>
      </c>
      <c r="N298" s="236">
        <v>0</v>
      </c>
      <c r="O298" s="236"/>
      <c r="P298" s="236"/>
      <c r="Q298" s="236">
        <v>20.86</v>
      </c>
      <c r="R298" s="236">
        <v>1.57</v>
      </c>
      <c r="S298" s="236">
        <v>1.27</v>
      </c>
      <c r="T298" s="236">
        <v>6.36</v>
      </c>
      <c r="U298" s="236">
        <v>0</v>
      </c>
      <c r="V298" s="236"/>
      <c r="W298" s="522">
        <v>1.7</v>
      </c>
      <c r="X298" s="236">
        <v>25.5</v>
      </c>
      <c r="Y298" s="522">
        <v>2</v>
      </c>
      <c r="Z298" s="236"/>
      <c r="AA298" s="236"/>
      <c r="AB298" s="236">
        <v>7.0762052877138423E-2</v>
      </c>
      <c r="AC298" s="522">
        <v>2.2236675544806208E-2</v>
      </c>
      <c r="AD298" s="522">
        <v>3.0920051307852754</v>
      </c>
      <c r="AE298" s="57">
        <v>41830</v>
      </c>
      <c r="AF298" s="498">
        <v>8.6154000000000008E-2</v>
      </c>
      <c r="AG298" s="498">
        <v>0.13286624203821654</v>
      </c>
      <c r="AH298" s="236">
        <v>20.440799999999999</v>
      </c>
      <c r="AI298" s="236"/>
      <c r="AJ298" s="522">
        <v>0</v>
      </c>
      <c r="AK298" s="522">
        <v>2.2236675544806208E-2</v>
      </c>
      <c r="AL298" s="236">
        <v>-0.13287153652392955</v>
      </c>
      <c r="AM298" s="236">
        <v>30.9</v>
      </c>
      <c r="AN298" s="522">
        <v>85.576923076923052</v>
      </c>
      <c r="AR298" s="452"/>
      <c r="AS298" s="145"/>
      <c r="AT298" s="223"/>
      <c r="AU298" s="22"/>
      <c r="BD298" s="13"/>
      <c r="BE298"/>
    </row>
    <row r="299" spans="1:57" ht="15.75">
      <c r="A299" s="263" t="s">
        <v>1250</v>
      </c>
      <c r="B299" t="s">
        <v>2009</v>
      </c>
      <c r="C299" t="s">
        <v>2010</v>
      </c>
      <c r="F299" s="620"/>
      <c r="G299" s="57"/>
      <c r="H299" s="636"/>
      <c r="I299" s="267"/>
      <c r="J299" s="587">
        <v>26.31</v>
      </c>
      <c r="K299" s="236">
        <v>26.31</v>
      </c>
      <c r="L299" s="236">
        <v>29.38</v>
      </c>
      <c r="M299" s="236">
        <v>0</v>
      </c>
      <c r="N299" s="236"/>
      <c r="O299" s="236"/>
      <c r="P299" s="236"/>
      <c r="Q299" s="236"/>
      <c r="R299" s="236"/>
      <c r="S299" s="236"/>
      <c r="T299" s="236"/>
      <c r="U299" s="236">
        <v>0</v>
      </c>
      <c r="V299" s="236"/>
      <c r="X299" s="236"/>
      <c r="Z299" s="236"/>
      <c r="AA299" s="236"/>
      <c r="AB299" s="236">
        <v>-7.6193820224719155E-2</v>
      </c>
      <c r="AC299" s="522">
        <v>6.4496754532046355E-3</v>
      </c>
      <c r="AD299" s="522">
        <v>3.3065305892715338</v>
      </c>
      <c r="AE299" s="57">
        <v>41830</v>
      </c>
      <c r="AH299" s="236"/>
      <c r="AI299" s="236"/>
      <c r="AJ299" s="522">
        <v>0</v>
      </c>
      <c r="AK299" s="522">
        <v>6.4496754532046355E-3</v>
      </c>
      <c r="AL299" s="236">
        <v>-6.4366998577524967E-2</v>
      </c>
      <c r="AM299" s="236"/>
      <c r="AN299" s="522">
        <v>100</v>
      </c>
      <c r="AR299" s="452"/>
      <c r="AS299" s="145"/>
      <c r="AT299" s="223"/>
      <c r="AU299" s="22"/>
      <c r="BD299" s="13"/>
      <c r="BE299"/>
    </row>
    <row r="300" spans="1:57" ht="15.75">
      <c r="A300" s="263" t="s">
        <v>437</v>
      </c>
      <c r="B300" t="s">
        <v>438</v>
      </c>
      <c r="C300" t="s">
        <v>1343</v>
      </c>
      <c r="D300" s="554">
        <v>740490000</v>
      </c>
      <c r="E300">
        <v>1.05</v>
      </c>
      <c r="F300" s="620">
        <v>0.94</v>
      </c>
      <c r="G300" s="57"/>
      <c r="H300" s="636"/>
      <c r="I300" s="267"/>
      <c r="J300" s="587">
        <v>24.78</v>
      </c>
      <c r="K300" s="236">
        <v>22.99</v>
      </c>
      <c r="L300" s="236">
        <v>27.38</v>
      </c>
      <c r="M300" s="236">
        <v>0</v>
      </c>
      <c r="N300" s="236">
        <v>0</v>
      </c>
      <c r="O300" s="236"/>
      <c r="P300" s="236"/>
      <c r="Q300" s="236">
        <v>13.32</v>
      </c>
      <c r="R300" s="236">
        <v>2.3199999999999998</v>
      </c>
      <c r="S300" s="236">
        <v>0.37</v>
      </c>
      <c r="T300" s="236">
        <v>1.1200000000000001</v>
      </c>
      <c r="U300" s="236">
        <v>0</v>
      </c>
      <c r="V300" s="236"/>
      <c r="W300" s="522">
        <v>2.1</v>
      </c>
      <c r="X300" s="236">
        <v>32</v>
      </c>
      <c r="Y300" s="522">
        <v>7</v>
      </c>
      <c r="Z300" s="236"/>
      <c r="AA300" s="236"/>
      <c r="AB300" s="236">
        <v>2.312138728323709E-2</v>
      </c>
      <c r="AC300" s="522">
        <v>2.1594071347524245E-2</v>
      </c>
      <c r="AD300" s="522">
        <v>3.0744304614556328</v>
      </c>
      <c r="AE300" s="57">
        <v>41830</v>
      </c>
      <c r="AF300" s="498">
        <v>9.0164999999999995E-2</v>
      </c>
      <c r="AG300" s="498">
        <v>5.7413793103448282E-2</v>
      </c>
      <c r="AH300" s="236">
        <v>19.325500000000002</v>
      </c>
      <c r="AI300" s="236"/>
      <c r="AJ300" s="522">
        <v>0</v>
      </c>
      <c r="AK300" s="522">
        <v>2.1594071347524245E-2</v>
      </c>
      <c r="AL300" s="236">
        <v>2.7789299046039054E-2</v>
      </c>
      <c r="AM300" s="236">
        <v>25.63</v>
      </c>
      <c r="AN300" s="522">
        <v>78.3783783783784</v>
      </c>
      <c r="AR300" s="452"/>
      <c r="AS300" s="145"/>
      <c r="AT300" s="223"/>
      <c r="AU300" s="22"/>
      <c r="BD300" s="13"/>
      <c r="BE300"/>
    </row>
    <row r="301" spans="1:57" ht="15.75">
      <c r="A301" s="263" t="s">
        <v>2011</v>
      </c>
      <c r="B301" t="s">
        <v>2012</v>
      </c>
      <c r="C301" t="s">
        <v>1343</v>
      </c>
      <c r="D301" s="554">
        <v>35660000000</v>
      </c>
      <c r="E301">
        <v>1.68</v>
      </c>
      <c r="F301" s="620">
        <v>3.14</v>
      </c>
      <c r="G301" s="57"/>
      <c r="H301" s="636"/>
      <c r="I301" s="267"/>
      <c r="J301" s="587">
        <v>64.94</v>
      </c>
      <c r="K301" s="236">
        <v>64.94</v>
      </c>
      <c r="L301" s="236">
        <v>69.67</v>
      </c>
      <c r="M301" s="236">
        <v>2.6</v>
      </c>
      <c r="N301" s="236">
        <v>1.8</v>
      </c>
      <c r="O301" s="236"/>
      <c r="P301" s="236"/>
      <c r="Q301" s="236">
        <v>13.76</v>
      </c>
      <c r="R301" s="236">
        <v>2.06</v>
      </c>
      <c r="S301" s="236">
        <v>1.68</v>
      </c>
      <c r="T301" s="236">
        <v>3.7</v>
      </c>
      <c r="U301" s="236">
        <v>0</v>
      </c>
      <c r="V301" s="236"/>
      <c r="W301" s="522">
        <v>2.7</v>
      </c>
      <c r="X301" s="236">
        <v>69</v>
      </c>
      <c r="Y301" s="522">
        <v>15</v>
      </c>
      <c r="Z301" s="236"/>
      <c r="AA301" s="236"/>
      <c r="AB301" s="236">
        <v>-2.0808202653799693E-2</v>
      </c>
      <c r="AC301" s="522">
        <v>5.9099492524366994E-3</v>
      </c>
      <c r="AD301" s="522">
        <v>6.9656698234633829</v>
      </c>
      <c r="AE301" s="57">
        <v>41830</v>
      </c>
      <c r="AF301" s="498">
        <v>0.12626399999999999</v>
      </c>
      <c r="AG301" s="498">
        <v>6.6796116504854369E-2</v>
      </c>
      <c r="AH301" s="236">
        <v>18.791799999999999</v>
      </c>
      <c r="AI301" s="236"/>
      <c r="AJ301" s="522">
        <v>0</v>
      </c>
      <c r="AK301" s="522">
        <v>5.9099492524366994E-3</v>
      </c>
      <c r="AL301" s="236">
        <v>-4.6402349486049883E-2</v>
      </c>
      <c r="AM301" s="236">
        <v>67.650000000000006</v>
      </c>
      <c r="AN301" s="522">
        <v>66.153846153846246</v>
      </c>
      <c r="AR301" s="452"/>
      <c r="AS301" s="145"/>
      <c r="AT301" s="223"/>
      <c r="AU301" s="22"/>
      <c r="BD301" s="13"/>
      <c r="BE301"/>
    </row>
    <row r="302" spans="1:57" ht="15.75">
      <c r="A302" s="263" t="s">
        <v>528</v>
      </c>
      <c r="B302" t="s">
        <v>529</v>
      </c>
      <c r="C302" t="s">
        <v>1343</v>
      </c>
      <c r="D302" s="554">
        <v>6690000000</v>
      </c>
      <c r="E302">
        <v>1.41</v>
      </c>
      <c r="F302" s="620">
        <v>7.11</v>
      </c>
      <c r="G302" s="57"/>
      <c r="H302" s="636"/>
      <c r="I302" s="267"/>
      <c r="J302" s="587">
        <v>118.49</v>
      </c>
      <c r="K302" s="236">
        <v>89.9</v>
      </c>
      <c r="L302" s="236">
        <v>120.43</v>
      </c>
      <c r="M302" s="236">
        <v>0.2</v>
      </c>
      <c r="N302" s="236">
        <v>0.24</v>
      </c>
      <c r="O302" s="236"/>
      <c r="P302" s="236"/>
      <c r="Q302" s="236">
        <v>12.91</v>
      </c>
      <c r="R302" s="236">
        <v>0.97</v>
      </c>
      <c r="S302" s="236">
        <v>0.78</v>
      </c>
      <c r="T302" s="236">
        <v>2.56</v>
      </c>
      <c r="U302" s="236">
        <v>0</v>
      </c>
      <c r="V302" s="236"/>
      <c r="W302" s="522">
        <v>2.2000000000000002</v>
      </c>
      <c r="X302" s="236">
        <v>119</v>
      </c>
      <c r="Y302" s="522">
        <v>6</v>
      </c>
      <c r="Z302" s="236"/>
      <c r="AA302" s="236"/>
      <c r="AB302" s="236">
        <v>0.2837486457204767</v>
      </c>
      <c r="AC302" s="522">
        <v>1.4044959254882644E-2</v>
      </c>
      <c r="AD302" s="522">
        <v>22.266941223631651</v>
      </c>
      <c r="AE302" s="57">
        <v>41830</v>
      </c>
      <c r="AF302" s="498">
        <v>0.110793</v>
      </c>
      <c r="AG302" s="498">
        <v>0.13309278350515463</v>
      </c>
      <c r="AH302" s="236">
        <v>137.2687</v>
      </c>
      <c r="AI302" s="236"/>
      <c r="AJ302" s="522">
        <v>0</v>
      </c>
      <c r="AK302" s="522">
        <v>1.4044959254882644E-2</v>
      </c>
      <c r="AL302" s="236">
        <v>8.0029167806034099E-2</v>
      </c>
      <c r="AM302" s="236">
        <v>115.73</v>
      </c>
      <c r="AN302" s="522">
        <v>56.732891832229555</v>
      </c>
      <c r="AR302" s="452"/>
      <c r="AS302" s="145"/>
      <c r="AT302" s="223"/>
      <c r="AU302" s="22"/>
      <c r="BD302" s="13"/>
      <c r="BE302"/>
    </row>
    <row r="303" spans="1:57" ht="15.75">
      <c r="A303" s="263" t="s">
        <v>439</v>
      </c>
      <c r="B303" t="s">
        <v>2013</v>
      </c>
      <c r="C303" t="s">
        <v>1343</v>
      </c>
      <c r="D303" s="554">
        <v>37060000000</v>
      </c>
      <c r="E303">
        <v>1.22</v>
      </c>
      <c r="F303" s="620">
        <v>9.15</v>
      </c>
      <c r="G303" s="57"/>
      <c r="H303" s="636"/>
      <c r="I303" s="267"/>
      <c r="J303" s="587">
        <v>88.12</v>
      </c>
      <c r="K303" s="236">
        <v>88.12</v>
      </c>
      <c r="L303" s="236">
        <v>93.9</v>
      </c>
      <c r="M303" s="236">
        <v>2.6</v>
      </c>
      <c r="N303" s="236">
        <v>2.4</v>
      </c>
      <c r="O303" s="236"/>
      <c r="P303" s="236"/>
      <c r="Q303" s="236">
        <v>11.49</v>
      </c>
      <c r="R303" s="236">
        <v>1.31</v>
      </c>
      <c r="S303" s="236">
        <v>0.88</v>
      </c>
      <c r="T303" s="236">
        <v>3.04</v>
      </c>
      <c r="U303" s="236">
        <v>0</v>
      </c>
      <c r="V303" s="236"/>
      <c r="W303" s="522">
        <v>3.2</v>
      </c>
      <c r="X303" s="236">
        <v>90</v>
      </c>
      <c r="Y303" s="522">
        <v>22</v>
      </c>
      <c r="Z303" s="236"/>
      <c r="AA303" s="236"/>
      <c r="AB303" s="236">
        <v>-2.6836002208724379E-2</v>
      </c>
      <c r="AC303" s="522">
        <v>5.8009881307329115E-3</v>
      </c>
      <c r="AD303" s="522">
        <v>3.5366529669405589</v>
      </c>
      <c r="AE303" s="57">
        <v>41830</v>
      </c>
      <c r="AF303" s="498">
        <v>9.9905999999999995E-2</v>
      </c>
      <c r="AG303" s="498">
        <v>8.7709923664122141E-2</v>
      </c>
      <c r="AH303" s="236">
        <v>135.05000000000001</v>
      </c>
      <c r="AI303" s="236"/>
      <c r="AJ303" s="522">
        <v>0</v>
      </c>
      <c r="AK303" s="522">
        <v>5.8009881307329115E-3</v>
      </c>
      <c r="AL303" s="236">
        <v>-1.4207405750083855E-2</v>
      </c>
      <c r="AM303" s="236">
        <v>90.84</v>
      </c>
      <c r="AN303" s="522">
        <v>75.990675990675925</v>
      </c>
      <c r="AR303" s="452"/>
      <c r="AS303" s="145"/>
      <c r="AT303" s="223"/>
      <c r="AU303" s="22"/>
      <c r="BD303" s="13"/>
      <c r="BE303"/>
    </row>
    <row r="304" spans="1:57" ht="15.75">
      <c r="A304" s="263" t="s">
        <v>229</v>
      </c>
      <c r="C304" t="s">
        <v>1343</v>
      </c>
      <c r="D304" s="554">
        <v>1590000000</v>
      </c>
      <c r="E304">
        <v>0.76</v>
      </c>
      <c r="F304" s="620">
        <v>4.08</v>
      </c>
      <c r="G304" s="57"/>
      <c r="H304" s="636"/>
      <c r="I304" s="267"/>
      <c r="J304" s="587">
        <v>83.44</v>
      </c>
      <c r="K304" s="236">
        <v>76.11</v>
      </c>
      <c r="L304" s="236">
        <v>86.79</v>
      </c>
      <c r="M304" s="236">
        <v>0</v>
      </c>
      <c r="N304" s="236">
        <v>0</v>
      </c>
      <c r="O304" s="236"/>
      <c r="P304" s="236"/>
      <c r="Q304" s="236">
        <v>15.28</v>
      </c>
      <c r="R304" s="236">
        <v>1.65</v>
      </c>
      <c r="S304" s="236">
        <v>1.86</v>
      </c>
      <c r="T304" s="236">
        <v>3.32</v>
      </c>
      <c r="U304" s="236">
        <v>0</v>
      </c>
      <c r="V304" s="236"/>
      <c r="W304" s="522">
        <v>2.1</v>
      </c>
      <c r="X304" s="236">
        <v>94</v>
      </c>
      <c r="Y304" s="522">
        <v>18</v>
      </c>
      <c r="Z304" s="236"/>
      <c r="AA304" s="236"/>
      <c r="AB304" s="236">
        <v>6.4014282070900222E-2</v>
      </c>
      <c r="AC304" s="522">
        <v>1.4839687316149982E-2</v>
      </c>
      <c r="AD304" s="522">
        <v>3.7175436687948777</v>
      </c>
      <c r="AE304" s="57">
        <v>41830</v>
      </c>
      <c r="AF304" s="498">
        <v>7.3548000000000002E-2</v>
      </c>
      <c r="AG304" s="498">
        <v>9.2606060606060595E-2</v>
      </c>
      <c r="AH304" s="236">
        <v>139.79169999999999</v>
      </c>
      <c r="AI304" s="236"/>
      <c r="AJ304" s="522">
        <v>0</v>
      </c>
      <c r="AK304" s="522">
        <v>1.4839687316149982E-2</v>
      </c>
      <c r="AL304" s="236">
        <v>8.6175475136683222E-2</v>
      </c>
      <c r="AM304" s="236">
        <v>81.61</v>
      </c>
      <c r="AN304" s="522">
        <v>82.107843137254861</v>
      </c>
      <c r="AR304" s="452"/>
      <c r="AS304" s="145"/>
      <c r="AT304" s="223"/>
      <c r="AU304" s="22"/>
      <c r="BD304" s="13"/>
      <c r="BE304"/>
    </row>
    <row r="305" spans="1:57" ht="15.75">
      <c r="A305" s="263" t="s">
        <v>440</v>
      </c>
      <c r="B305" t="s">
        <v>441</v>
      </c>
      <c r="C305" t="s">
        <v>1343</v>
      </c>
      <c r="D305" s="554">
        <v>460020000</v>
      </c>
      <c r="E305">
        <v>0.79</v>
      </c>
      <c r="F305" s="620">
        <v>0.26</v>
      </c>
      <c r="G305" s="57"/>
      <c r="H305" s="636"/>
      <c r="I305" s="267"/>
      <c r="J305" s="587">
        <v>6.43</v>
      </c>
      <c r="K305" s="236">
        <v>6.26</v>
      </c>
      <c r="L305" s="236">
        <v>6.79</v>
      </c>
      <c r="M305" s="236">
        <v>0</v>
      </c>
      <c r="N305" s="236">
        <v>0</v>
      </c>
      <c r="O305" s="236"/>
      <c r="P305" s="236"/>
      <c r="Q305" s="236">
        <v>16.07</v>
      </c>
      <c r="R305" s="236">
        <v>1.18</v>
      </c>
      <c r="S305" s="236">
        <v>1.22</v>
      </c>
      <c r="T305" s="236">
        <v>99.23</v>
      </c>
      <c r="U305" s="236">
        <v>0</v>
      </c>
      <c r="V305" s="236"/>
      <c r="W305" s="522">
        <v>2.2999999999999998</v>
      </c>
      <c r="X305" s="236">
        <v>7.5</v>
      </c>
      <c r="Y305" s="522">
        <v>6</v>
      </c>
      <c r="Z305" s="236"/>
      <c r="AA305" s="236"/>
      <c r="AB305" s="236">
        <v>1.1006289308176005E-2</v>
      </c>
      <c r="AC305" s="522">
        <v>1.297683700925106E-2</v>
      </c>
      <c r="AD305" s="522">
        <v>5.1896805978197671</v>
      </c>
      <c r="AE305" s="57">
        <v>41830</v>
      </c>
      <c r="AF305" s="498">
        <v>7.5267000000000001E-2</v>
      </c>
      <c r="AG305" s="498">
        <v>0.13618644067796612</v>
      </c>
      <c r="AH305" s="236">
        <v>10.1778</v>
      </c>
      <c r="AI305" s="236"/>
      <c r="AJ305" s="522">
        <v>0</v>
      </c>
      <c r="AK305" s="522">
        <v>1.297683700925106E-2</v>
      </c>
      <c r="AL305" s="236">
        <v>-3.5982008995502281E-2</v>
      </c>
      <c r="AM305" s="236">
        <v>6.53</v>
      </c>
      <c r="AN305" s="522">
        <v>65.517241379310263</v>
      </c>
      <c r="AR305" s="452"/>
      <c r="AS305" s="145"/>
      <c r="AT305" s="223"/>
      <c r="AU305" s="22"/>
      <c r="BD305" s="13"/>
      <c r="BE305"/>
    </row>
    <row r="306" spans="1:57" ht="15.75">
      <c r="A306" s="263" t="s">
        <v>2014</v>
      </c>
      <c r="B306" t="s">
        <v>2015</v>
      </c>
      <c r="C306" t="s">
        <v>1343</v>
      </c>
      <c r="D306" s="554">
        <v>531030000</v>
      </c>
      <c r="E306">
        <v>1.82</v>
      </c>
      <c r="F306" s="620">
        <v>1.6</v>
      </c>
      <c r="G306" s="57"/>
      <c r="H306" s="636"/>
      <c r="I306" s="267"/>
      <c r="J306" s="587">
        <v>22.77</v>
      </c>
      <c r="K306" s="236">
        <v>22.16</v>
      </c>
      <c r="L306" s="236">
        <v>26.78</v>
      </c>
      <c r="M306" s="236">
        <v>3.5</v>
      </c>
      <c r="N306" s="236">
        <v>0.8</v>
      </c>
      <c r="O306" s="236"/>
      <c r="P306" s="236"/>
      <c r="Q306" s="236">
        <v>10.59</v>
      </c>
      <c r="R306" s="236">
        <v>0.97</v>
      </c>
      <c r="S306" s="236">
        <v>0.64</v>
      </c>
      <c r="T306" s="236">
        <v>2.69</v>
      </c>
      <c r="U306" s="236">
        <v>0</v>
      </c>
      <c r="V306" s="236"/>
      <c r="W306" s="522">
        <v>2</v>
      </c>
      <c r="X306" s="236">
        <v>37</v>
      </c>
      <c r="Y306" s="522">
        <v>1</v>
      </c>
      <c r="Z306" s="236"/>
      <c r="AA306" s="236"/>
      <c r="AB306" s="236">
        <v>-0.13586337760910822</v>
      </c>
      <c r="AC306" s="522">
        <v>1.4171793697016264E-2</v>
      </c>
      <c r="AD306" s="522">
        <v>6.5058279532195122</v>
      </c>
      <c r="AE306" s="57">
        <v>41830</v>
      </c>
      <c r="AF306" s="498">
        <v>0.13428600000000002</v>
      </c>
      <c r="AG306" s="498">
        <v>0.10917525773195876</v>
      </c>
      <c r="AH306" s="236">
        <v>11.146699999999999</v>
      </c>
      <c r="AI306" s="236"/>
      <c r="AJ306" s="522">
        <v>0</v>
      </c>
      <c r="AK306" s="522">
        <v>1.4171793697016264E-2</v>
      </c>
      <c r="AL306" s="236">
        <v>-2.0223752151462947E-2</v>
      </c>
      <c r="AM306" s="236">
        <v>23.19</v>
      </c>
      <c r="AN306" s="522">
        <v>77.170418006430864</v>
      </c>
      <c r="AR306" s="452"/>
      <c r="AS306" s="145"/>
      <c r="AT306" s="223"/>
      <c r="AU306" s="22"/>
      <c r="BD306" s="13"/>
      <c r="BE306"/>
    </row>
    <row r="307" spans="1:57" ht="15.75">
      <c r="A307" s="263" t="s">
        <v>184</v>
      </c>
      <c r="B307" t="s">
        <v>185</v>
      </c>
      <c r="C307" t="s">
        <v>1343</v>
      </c>
      <c r="D307" s="554">
        <v>9060000000</v>
      </c>
      <c r="E307">
        <v>0.71</v>
      </c>
      <c r="F307" s="620">
        <v>3.27</v>
      </c>
      <c r="G307" s="57"/>
      <c r="H307" s="636"/>
      <c r="I307" s="267"/>
      <c r="J307" s="587">
        <v>16.7</v>
      </c>
      <c r="K307" s="236">
        <v>14.49</v>
      </c>
      <c r="L307" s="236">
        <v>18.149999999999999</v>
      </c>
      <c r="M307" s="236">
        <v>1.6</v>
      </c>
      <c r="N307" s="236">
        <v>0.28000000000000003</v>
      </c>
      <c r="O307" s="236"/>
      <c r="P307" s="236"/>
      <c r="Q307" s="236">
        <v>15.61</v>
      </c>
      <c r="R307" s="236">
        <v>2.61</v>
      </c>
      <c r="S307" s="236">
        <v>0.18</v>
      </c>
      <c r="T307" s="236">
        <v>2.37</v>
      </c>
      <c r="U307" s="236">
        <v>0</v>
      </c>
      <c r="V307" s="236"/>
      <c r="W307" s="522">
        <v>2.5</v>
      </c>
      <c r="X307" s="236">
        <v>15</v>
      </c>
      <c r="Y307" s="522">
        <v>9</v>
      </c>
      <c r="Z307" s="236"/>
      <c r="AA307" s="236"/>
      <c r="AB307" s="236">
        <v>5.8972733037412794E-2</v>
      </c>
      <c r="AC307" s="522">
        <v>1.2942218004244364E-2</v>
      </c>
      <c r="AD307" s="522">
        <v>4.4027824236046191</v>
      </c>
      <c r="AE307" s="57">
        <v>41830</v>
      </c>
      <c r="AF307" s="498">
        <v>7.0682999999999996E-2</v>
      </c>
      <c r="AG307" s="498">
        <v>5.9808429118773952E-2</v>
      </c>
      <c r="AH307" s="236">
        <v>96.982200000000006</v>
      </c>
      <c r="AI307" s="236"/>
      <c r="AJ307" s="522">
        <v>0</v>
      </c>
      <c r="AK307" s="522">
        <v>1.2942218004244364E-2</v>
      </c>
      <c r="AL307" s="236">
        <v>-2.9850746268657142E-3</v>
      </c>
      <c r="AM307" s="236">
        <v>17.420000000000002</v>
      </c>
      <c r="AN307" s="522">
        <v>80.536912751677889</v>
      </c>
      <c r="AR307" s="452"/>
      <c r="AS307" s="145"/>
      <c r="AT307" s="223"/>
      <c r="AU307" s="22"/>
      <c r="BD307" s="13"/>
      <c r="BE307"/>
    </row>
    <row r="308" spans="1:57" ht="15.75">
      <c r="A308" s="263" t="s">
        <v>186</v>
      </c>
      <c r="B308" t="s">
        <v>187</v>
      </c>
      <c r="C308" t="s">
        <v>1343</v>
      </c>
      <c r="D308" s="554">
        <v>7110000000</v>
      </c>
      <c r="E308">
        <v>0.84</v>
      </c>
      <c r="F308" s="620">
        <v>4.9400000000000004</v>
      </c>
      <c r="G308" s="57"/>
      <c r="H308" s="636"/>
      <c r="I308" s="267"/>
      <c r="J308" s="587">
        <v>62.66</v>
      </c>
      <c r="K308" s="236">
        <v>54.92</v>
      </c>
      <c r="L308" s="236">
        <v>63.25</v>
      </c>
      <c r="M308" s="236">
        <v>1.5</v>
      </c>
      <c r="N308" s="236">
        <v>0.96</v>
      </c>
      <c r="O308" s="236"/>
      <c r="P308" s="236"/>
      <c r="Q308" s="236">
        <v>11.27</v>
      </c>
      <c r="R308" s="236">
        <v>1.42</v>
      </c>
      <c r="S308" s="236">
        <v>4.13</v>
      </c>
      <c r="T308" s="236">
        <v>2.82</v>
      </c>
      <c r="U308" s="236">
        <v>0</v>
      </c>
      <c r="V308" s="236"/>
      <c r="W308" s="522">
        <v>1.8</v>
      </c>
      <c r="X308" s="236">
        <v>65</v>
      </c>
      <c r="Y308" s="522">
        <v>22</v>
      </c>
      <c r="Z308" s="236"/>
      <c r="AA308" s="236"/>
      <c r="AB308" s="236">
        <v>0.10981225646475372</v>
      </c>
      <c r="AC308" s="522">
        <v>7.1462180055670418E-3</v>
      </c>
      <c r="AD308" s="522">
        <v>4.1595516613155104</v>
      </c>
      <c r="AE308" s="57">
        <v>41830</v>
      </c>
      <c r="AF308" s="498">
        <v>7.8132000000000007E-2</v>
      </c>
      <c r="AG308" s="498">
        <v>7.9366197183098591E-2</v>
      </c>
      <c r="AH308" s="236">
        <v>115.5331</v>
      </c>
      <c r="AI308" s="236"/>
      <c r="AJ308" s="522">
        <v>0</v>
      </c>
      <c r="AK308" s="522">
        <v>7.1462180055670418E-3</v>
      </c>
      <c r="AL308" s="236">
        <v>9.3924581005586524E-2</v>
      </c>
      <c r="AM308" s="236">
        <v>61.09</v>
      </c>
      <c r="AN308" s="522">
        <v>53.231939163498119</v>
      </c>
      <c r="AR308" s="452"/>
      <c r="AS308" s="145"/>
      <c r="AT308" s="223"/>
      <c r="AU308" s="22"/>
    </row>
    <row r="309" spans="1:57" ht="15.75">
      <c r="A309" s="263" t="s">
        <v>2016</v>
      </c>
      <c r="B309" t="s">
        <v>2017</v>
      </c>
      <c r="C309" t="s">
        <v>1350</v>
      </c>
      <c r="D309" s="554">
        <v>17790000000</v>
      </c>
      <c r="E309">
        <v>0.36</v>
      </c>
      <c r="F309" s="620">
        <v>3.23</v>
      </c>
      <c r="G309" s="57"/>
      <c r="H309" s="636"/>
      <c r="I309" s="267"/>
      <c r="J309" s="587">
        <v>57.36</v>
      </c>
      <c r="K309" s="236">
        <v>53.5</v>
      </c>
      <c r="L309" s="236">
        <v>62.82</v>
      </c>
      <c r="M309" s="236">
        <v>0</v>
      </c>
      <c r="N309" s="236">
        <v>0</v>
      </c>
      <c r="O309" s="236"/>
      <c r="P309" s="236"/>
      <c r="Q309" s="236">
        <v>14.16</v>
      </c>
      <c r="R309" s="236">
        <v>1.1100000000000001</v>
      </c>
      <c r="S309" s="236">
        <v>0.98</v>
      </c>
      <c r="T309" s="236">
        <v>3.61</v>
      </c>
      <c r="U309" s="236">
        <v>0</v>
      </c>
      <c r="V309" s="236"/>
      <c r="W309" s="522">
        <v>2.2999999999999998</v>
      </c>
      <c r="X309" s="236">
        <v>65</v>
      </c>
      <c r="Y309" s="522">
        <v>19</v>
      </c>
      <c r="Z309" s="236"/>
      <c r="AA309" s="236"/>
      <c r="AB309" s="236">
        <v>3.5752979414951189E-2</v>
      </c>
      <c r="AC309" s="522">
        <v>1.0158866521322861E-2</v>
      </c>
      <c r="AD309" s="522">
        <v>11.642005436986892</v>
      </c>
      <c r="AE309" s="57">
        <v>41830</v>
      </c>
      <c r="AF309" s="498">
        <v>5.0627999999999999E-2</v>
      </c>
      <c r="AG309" s="498">
        <v>0.12756756756756757</v>
      </c>
      <c r="AH309" s="236">
        <v>333.09730000000002</v>
      </c>
      <c r="AI309" s="236" t="s">
        <v>2018</v>
      </c>
      <c r="AJ309" s="522">
        <v>0</v>
      </c>
      <c r="AK309" s="522">
        <v>1.0158866521322861E-2</v>
      </c>
      <c r="AL309" s="236">
        <v>2.9063509149623204E-2</v>
      </c>
      <c r="AM309" s="236">
        <v>58.56</v>
      </c>
      <c r="AN309" s="522">
        <v>79.230769230769056</v>
      </c>
      <c r="AR309" s="452"/>
      <c r="AS309" s="145"/>
      <c r="AT309" s="223"/>
      <c r="AU309" s="22"/>
    </row>
    <row r="310" spans="1:57" ht="15.75">
      <c r="A310" s="263" t="s">
        <v>2019</v>
      </c>
      <c r="B310" t="s">
        <v>2020</v>
      </c>
      <c r="C310" t="s">
        <v>2021</v>
      </c>
      <c r="F310" s="620"/>
      <c r="G310" s="57"/>
      <c r="H310" s="636"/>
      <c r="I310" s="267"/>
      <c r="J310" s="587">
        <v>30.47</v>
      </c>
      <c r="K310" s="236">
        <v>26.45</v>
      </c>
      <c r="L310" s="236">
        <v>30.47</v>
      </c>
      <c r="M310" s="236">
        <v>0</v>
      </c>
      <c r="N310" s="236"/>
      <c r="O310" s="236"/>
      <c r="P310" s="236"/>
      <c r="Q310" s="236"/>
      <c r="R310" s="236"/>
      <c r="S310" s="236"/>
      <c r="T310" s="236"/>
      <c r="U310" s="236">
        <v>0</v>
      </c>
      <c r="V310" s="236"/>
      <c r="X310" s="236"/>
      <c r="Z310" s="236"/>
      <c r="AA310" s="236"/>
      <c r="AB310" s="236">
        <v>5.5786555786555767E-2</v>
      </c>
      <c r="AC310" s="522">
        <v>9.9395385750179234E-3</v>
      </c>
      <c r="AD310" s="522">
        <v>9.240911463535042</v>
      </c>
      <c r="AE310" s="57">
        <v>41830</v>
      </c>
      <c r="AH310" s="236"/>
      <c r="AI310" s="236"/>
      <c r="AJ310" s="522">
        <v>0</v>
      </c>
      <c r="AK310" s="522">
        <v>9.9395385750179234E-3</v>
      </c>
      <c r="AL310" s="236">
        <v>6.2783397279386019E-2</v>
      </c>
      <c r="AM310" s="236"/>
      <c r="AN310" s="522">
        <v>31.192660550458712</v>
      </c>
      <c r="AR310" s="452"/>
      <c r="AS310" s="145"/>
      <c r="AT310" s="223"/>
      <c r="AU310" s="22"/>
    </row>
    <row r="311" spans="1:57" ht="15.75">
      <c r="A311" s="263" t="s">
        <v>2022</v>
      </c>
      <c r="B311" t="s">
        <v>2023</v>
      </c>
      <c r="C311" t="s">
        <v>1343</v>
      </c>
      <c r="D311" s="554">
        <v>7100000000</v>
      </c>
      <c r="E311">
        <v>0.64</v>
      </c>
      <c r="F311" s="620">
        <v>5.46</v>
      </c>
      <c r="G311" s="57"/>
      <c r="H311" s="636"/>
      <c r="I311" s="267"/>
      <c r="J311" s="587">
        <v>59.04</v>
      </c>
      <c r="K311" s="236">
        <v>55.2</v>
      </c>
      <c r="L311" s="236">
        <v>61.41</v>
      </c>
      <c r="M311" s="236">
        <v>2.2000000000000002</v>
      </c>
      <c r="N311" s="236">
        <v>1.32</v>
      </c>
      <c r="O311" s="236"/>
      <c r="P311" s="236"/>
      <c r="Q311" s="236">
        <v>13.51</v>
      </c>
      <c r="R311" s="236">
        <v>1.53</v>
      </c>
      <c r="S311" s="236">
        <v>1.21</v>
      </c>
      <c r="T311" s="236">
        <v>2.14</v>
      </c>
      <c r="U311" s="236">
        <v>0</v>
      </c>
      <c r="V311" s="236"/>
      <c r="W311" s="522">
        <v>3</v>
      </c>
      <c r="X311" s="236">
        <v>60</v>
      </c>
      <c r="Y311" s="522">
        <v>19</v>
      </c>
      <c r="Z311" s="236"/>
      <c r="AA311" s="236"/>
      <c r="AB311" s="236">
        <v>9.9213137187820436E-3</v>
      </c>
      <c r="AC311" s="522">
        <v>6.6146252435570112E-3</v>
      </c>
      <c r="AD311" s="522">
        <v>4.8222285738156714</v>
      </c>
      <c r="AE311" s="57">
        <v>41830</v>
      </c>
      <c r="AF311" s="498">
        <v>6.6672000000000009E-2</v>
      </c>
      <c r="AG311" s="498">
        <v>8.8300653594771225E-2</v>
      </c>
      <c r="AH311" s="236">
        <v>171.65520000000001</v>
      </c>
      <c r="AI311" s="236"/>
      <c r="AJ311" s="522">
        <v>0</v>
      </c>
      <c r="AK311" s="522">
        <v>6.6146252435570112E-3</v>
      </c>
      <c r="AL311" s="236">
        <v>3.3613445378151294E-2</v>
      </c>
      <c r="AM311" s="236">
        <v>59.38</v>
      </c>
      <c r="AN311" s="522">
        <v>66.379310344827644</v>
      </c>
      <c r="AR311" s="452"/>
      <c r="AS311" s="145"/>
      <c r="AT311" s="223"/>
      <c r="AU311" s="22"/>
    </row>
    <row r="312" spans="1:57" ht="15.75">
      <c r="A312" s="263" t="s">
        <v>2024</v>
      </c>
      <c r="B312" t="s">
        <v>2025</v>
      </c>
      <c r="C312" t="s">
        <v>1343</v>
      </c>
      <c r="D312" s="554">
        <v>6960000000</v>
      </c>
      <c r="E312">
        <v>1.52</v>
      </c>
      <c r="F312" s="620">
        <v>1.55</v>
      </c>
      <c r="G312" s="57"/>
      <c r="H312" s="636"/>
      <c r="I312" s="267"/>
      <c r="J312" s="587">
        <v>24.42</v>
      </c>
      <c r="K312" s="236">
        <v>21.31</v>
      </c>
      <c r="L312" s="236">
        <v>25.1</v>
      </c>
      <c r="M312" s="236">
        <v>0.6</v>
      </c>
      <c r="N312" s="236">
        <v>0.15</v>
      </c>
      <c r="O312" s="236"/>
      <c r="P312" s="236"/>
      <c r="Q312" s="236">
        <v>12.03</v>
      </c>
      <c r="R312" s="236">
        <v>2.82</v>
      </c>
      <c r="S312" s="236">
        <v>1.1399999999999999</v>
      </c>
      <c r="T312" s="236">
        <v>1.83</v>
      </c>
      <c r="U312" s="236">
        <v>0</v>
      </c>
      <c r="V312" s="236"/>
      <c r="W312" s="522">
        <v>2.2999999999999998</v>
      </c>
      <c r="X312" s="236">
        <v>25</v>
      </c>
      <c r="Y312" s="522">
        <v>14</v>
      </c>
      <c r="Z312" s="236"/>
      <c r="AA312" s="236"/>
      <c r="AB312" s="236">
        <v>0.12379199263690756</v>
      </c>
      <c r="AC312" s="522">
        <v>1.3099834496049902E-2</v>
      </c>
      <c r="AD312" s="522">
        <v>8.308273029875302</v>
      </c>
      <c r="AE312" s="57">
        <v>41830</v>
      </c>
      <c r="AF312" s="498">
        <v>0.11709600000000001</v>
      </c>
      <c r="AG312" s="498">
        <v>4.2659574468085104E-2</v>
      </c>
      <c r="AH312" s="236">
        <v>18.401800000000001</v>
      </c>
      <c r="AI312" s="236"/>
      <c r="AJ312" s="522">
        <v>0</v>
      </c>
      <c r="AK312" s="522">
        <v>1.3099834496049902E-2</v>
      </c>
      <c r="AL312" s="236">
        <v>3.6062791684344557E-2</v>
      </c>
      <c r="AM312" s="236">
        <v>23.92</v>
      </c>
      <c r="AN312" s="522">
        <v>66.666666666666828</v>
      </c>
      <c r="AR312" s="452"/>
      <c r="AS312" s="145"/>
      <c r="AT312" s="223"/>
      <c r="AU312" s="22"/>
    </row>
    <row r="313" spans="1:57" ht="15.75">
      <c r="A313" s="263" t="s">
        <v>2026</v>
      </c>
      <c r="B313" t="s">
        <v>2027</v>
      </c>
      <c r="C313" t="s">
        <v>1343</v>
      </c>
      <c r="D313" s="554">
        <v>19340000000</v>
      </c>
      <c r="E313">
        <v>1.2</v>
      </c>
      <c r="F313" s="620">
        <v>3.63</v>
      </c>
      <c r="G313" s="57"/>
      <c r="H313" s="636"/>
      <c r="I313" s="267"/>
      <c r="J313" s="587">
        <v>78</v>
      </c>
      <c r="K313" s="236">
        <v>72.47</v>
      </c>
      <c r="L313" s="236">
        <v>80.58</v>
      </c>
      <c r="M313" s="236">
        <v>0.5</v>
      </c>
      <c r="N313" s="236">
        <v>0.4</v>
      </c>
      <c r="O313" s="236"/>
      <c r="P313" s="236"/>
      <c r="Q313" s="236">
        <v>18.71</v>
      </c>
      <c r="R313" s="236">
        <v>1.59</v>
      </c>
      <c r="S313" s="236">
        <v>2.83</v>
      </c>
      <c r="T313" s="236">
        <v>2.39</v>
      </c>
      <c r="U313" s="236">
        <v>0</v>
      </c>
      <c r="V313" s="236"/>
      <c r="W313" s="522">
        <v>1.7</v>
      </c>
      <c r="X313" s="236">
        <v>86</v>
      </c>
      <c r="Y313" s="522">
        <v>20</v>
      </c>
      <c r="Z313" s="236"/>
      <c r="AA313" s="236"/>
      <c r="AB313" s="236">
        <v>5.7770545158665657E-2</v>
      </c>
      <c r="AC313" s="522">
        <v>6.6363457273094818E-3</v>
      </c>
      <c r="AD313" s="522">
        <v>3.4545873169938193</v>
      </c>
      <c r="AE313" s="57">
        <v>41830</v>
      </c>
      <c r="AF313" s="498">
        <v>9.8760000000000001E-2</v>
      </c>
      <c r="AG313" s="498">
        <v>0.11767295597484276</v>
      </c>
      <c r="AH313" s="236">
        <v>72.991399999999999</v>
      </c>
      <c r="AI313" s="236"/>
      <c r="AJ313" s="522">
        <v>0</v>
      </c>
      <c r="AK313" s="522">
        <v>6.6363457273094818E-3</v>
      </c>
      <c r="AL313" s="236">
        <v>-4.0858018386107408E-3</v>
      </c>
      <c r="AM313" s="236">
        <v>74.59</v>
      </c>
      <c r="AN313" s="522">
        <v>66.523605150214308</v>
      </c>
      <c r="AR313" s="452"/>
      <c r="AS313" s="145"/>
      <c r="AT313" s="223"/>
      <c r="AU313" s="22"/>
    </row>
    <row r="314" spans="1:57" ht="15.75">
      <c r="A314" s="263" t="s">
        <v>2028</v>
      </c>
      <c r="B314" t="s">
        <v>2029</v>
      </c>
      <c r="C314" t="s">
        <v>1809</v>
      </c>
      <c r="F314" s="620"/>
      <c r="G314" s="57"/>
      <c r="H314" s="636"/>
      <c r="I314" s="267"/>
      <c r="J314" s="587">
        <v>86.69</v>
      </c>
      <c r="K314" s="236">
        <v>69.69</v>
      </c>
      <c r="L314" s="236">
        <v>90.48</v>
      </c>
      <c r="M314" s="236">
        <v>0.35</v>
      </c>
      <c r="N314" s="236"/>
      <c r="O314" s="236"/>
      <c r="P314" s="236"/>
      <c r="Q314" s="236"/>
      <c r="R314" s="236"/>
      <c r="S314" s="236"/>
      <c r="T314" s="236"/>
      <c r="U314" s="236">
        <v>0</v>
      </c>
      <c r="V314" s="236"/>
      <c r="X314" s="236"/>
      <c r="Z314" s="236"/>
      <c r="AA314" s="236"/>
      <c r="AB314" s="236">
        <v>0.23966823966823952</v>
      </c>
      <c r="AC314" s="522">
        <v>1.0594146662333437E-2</v>
      </c>
      <c r="AD314" s="522">
        <v>4.4445952379158049</v>
      </c>
      <c r="AE314" s="57">
        <v>41830</v>
      </c>
      <c r="AH314" s="236"/>
      <c r="AI314" s="236"/>
      <c r="AJ314" s="522">
        <v>0</v>
      </c>
      <c r="AK314" s="522">
        <v>1.0594146662333437E-2</v>
      </c>
      <c r="AL314" s="236">
        <v>0.1102715163934426</v>
      </c>
      <c r="AM314" s="236"/>
      <c r="AN314" s="522">
        <v>63.805970149253767</v>
      </c>
      <c r="AR314" s="452"/>
      <c r="AS314" s="145"/>
      <c r="AT314" s="223"/>
      <c r="AU314" s="22"/>
    </row>
    <row r="315" spans="1:57" ht="15.75">
      <c r="A315" s="263" t="s">
        <v>2030</v>
      </c>
      <c r="B315" t="s">
        <v>2031</v>
      </c>
      <c r="C315" t="s">
        <v>1343</v>
      </c>
      <c r="D315" s="554">
        <v>644500000</v>
      </c>
      <c r="E315">
        <v>1.49</v>
      </c>
      <c r="F315" s="620">
        <v>3.84</v>
      </c>
      <c r="G315" s="57"/>
      <c r="H315" s="636"/>
      <c r="I315" s="267"/>
      <c r="J315" s="587">
        <v>78.83</v>
      </c>
      <c r="K315" s="236">
        <v>74.58</v>
      </c>
      <c r="L315" s="236">
        <v>81.900000000000006</v>
      </c>
      <c r="M315" s="236">
        <v>3.8</v>
      </c>
      <c r="N315" s="236">
        <v>3</v>
      </c>
      <c r="O315" s="236"/>
      <c r="P315" s="236"/>
      <c r="Q315" s="236">
        <v>15.19</v>
      </c>
      <c r="R315" s="236">
        <v>1.81</v>
      </c>
      <c r="S315" s="236">
        <v>2.36</v>
      </c>
      <c r="T315" s="236">
        <v>4.7699999999999996</v>
      </c>
      <c r="U315" s="236">
        <v>0</v>
      </c>
      <c r="V315" s="236"/>
      <c r="W315" s="522">
        <v>2.1</v>
      </c>
      <c r="X315" s="236">
        <v>87.5</v>
      </c>
      <c r="Y315" s="522">
        <v>6</v>
      </c>
      <c r="Z315" s="236"/>
      <c r="AA315" s="236"/>
      <c r="AB315" s="236">
        <v>4.0110832563662643E-2</v>
      </c>
      <c r="AC315" s="522">
        <v>8.1332609808511414E-3</v>
      </c>
      <c r="AD315" s="522">
        <v>17.283614441674924</v>
      </c>
      <c r="AE315" s="57">
        <v>41830</v>
      </c>
      <c r="AF315" s="498">
        <v>0.11537699999999999</v>
      </c>
      <c r="AG315" s="498">
        <v>8.3922651933701645E-2</v>
      </c>
      <c r="AH315" s="236">
        <v>13.211600000000001</v>
      </c>
      <c r="AI315" s="236"/>
      <c r="AJ315" s="522">
        <v>0</v>
      </c>
      <c r="AK315" s="522">
        <v>8.1332609808511414E-3</v>
      </c>
      <c r="AL315" s="236">
        <v>-5.1741544674406437E-3</v>
      </c>
      <c r="AM315" s="236">
        <v>80.260000000000005</v>
      </c>
      <c r="AN315" s="522">
        <v>62.189054726367999</v>
      </c>
      <c r="AR315" s="452"/>
      <c r="AS315" s="145"/>
      <c r="AT315" s="223"/>
      <c r="AU315" s="22"/>
    </row>
    <row r="316" spans="1:57" ht="15.75">
      <c r="A316" s="263" t="s">
        <v>2032</v>
      </c>
      <c r="B316" t="s">
        <v>2033</v>
      </c>
      <c r="C316" t="s">
        <v>1343</v>
      </c>
      <c r="D316" s="554">
        <v>859870000</v>
      </c>
      <c r="E316">
        <v>1.7</v>
      </c>
      <c r="F316" s="620">
        <v>0.8</v>
      </c>
      <c r="G316" s="57"/>
      <c r="H316" s="636"/>
      <c r="I316" s="267"/>
      <c r="J316" s="587">
        <v>29.01</v>
      </c>
      <c r="K316" s="236">
        <v>25.8</v>
      </c>
      <c r="L316" s="236">
        <v>30.3</v>
      </c>
      <c r="M316" s="236">
        <v>0</v>
      </c>
      <c r="N316" s="236">
        <v>0</v>
      </c>
      <c r="O316" s="236"/>
      <c r="P316" s="236"/>
      <c r="Q316" s="236">
        <v>14.8</v>
      </c>
      <c r="R316" s="236">
        <v>0.64</v>
      </c>
      <c r="S316" s="236">
        <v>1.6</v>
      </c>
      <c r="T316" s="236">
        <v>1.93</v>
      </c>
      <c r="U316" s="236">
        <v>0</v>
      </c>
      <c r="V316" s="236"/>
      <c r="W316" s="522">
        <v>1.6</v>
      </c>
      <c r="X316" s="236">
        <v>34</v>
      </c>
      <c r="Y316" s="522">
        <v>8</v>
      </c>
      <c r="Z316" s="236">
        <v>1</v>
      </c>
      <c r="AA316" s="236"/>
      <c r="AB316" s="236">
        <v>8.6516853932584362E-2</v>
      </c>
      <c r="AC316" s="522">
        <v>1.3709977306894655E-2</v>
      </c>
      <c r="AD316" s="522">
        <v>2.8455914470625938</v>
      </c>
      <c r="AE316" s="57">
        <v>41830</v>
      </c>
      <c r="AF316" s="498">
        <v>0.12741000000000002</v>
      </c>
      <c r="AG316" s="498">
        <v>0.23125000000000001</v>
      </c>
      <c r="AH316" s="236">
        <v>18.4041</v>
      </c>
      <c r="AI316" s="236"/>
      <c r="AJ316" s="522">
        <v>0</v>
      </c>
      <c r="AK316" s="522">
        <v>1.3709977306894655E-2</v>
      </c>
      <c r="AL316" s="236">
        <v>6.4196625091709467E-2</v>
      </c>
      <c r="AM316" s="236">
        <v>28.81</v>
      </c>
      <c r="AN316" s="522">
        <v>67.272727272727153</v>
      </c>
      <c r="AR316" s="452"/>
      <c r="AS316" s="145"/>
      <c r="AT316" s="223"/>
      <c r="AU316" s="22"/>
    </row>
    <row r="317" spans="1:57" ht="15.75">
      <c r="A317" s="263" t="s">
        <v>2034</v>
      </c>
      <c r="B317" t="s">
        <v>2035</v>
      </c>
      <c r="C317" t="s">
        <v>1343</v>
      </c>
      <c r="D317" s="554">
        <v>47100000000</v>
      </c>
      <c r="E317">
        <v>1.32</v>
      </c>
      <c r="F317" s="620">
        <v>3.89</v>
      </c>
      <c r="G317" s="57"/>
      <c r="H317" s="636"/>
      <c r="I317" s="267"/>
      <c r="J317" s="587">
        <v>86.86</v>
      </c>
      <c r="K317" s="236">
        <v>77.010000000000005</v>
      </c>
      <c r="L317" s="236">
        <v>87.22</v>
      </c>
      <c r="M317" s="236">
        <v>1</v>
      </c>
      <c r="N317" s="236">
        <v>0.86</v>
      </c>
      <c r="O317" s="236"/>
      <c r="P317" s="236"/>
      <c r="Q317" s="236">
        <v>18.760000000000002</v>
      </c>
      <c r="R317" s="236">
        <v>1.29</v>
      </c>
      <c r="S317" s="236">
        <v>3.21</v>
      </c>
      <c r="T317" s="236">
        <v>3.3</v>
      </c>
      <c r="U317" s="236">
        <v>0</v>
      </c>
      <c r="V317" s="236"/>
      <c r="W317" s="522">
        <v>2.1</v>
      </c>
      <c r="X317" s="236">
        <v>90</v>
      </c>
      <c r="Y317" s="522">
        <v>27</v>
      </c>
      <c r="Z317" s="236"/>
      <c r="AA317" s="236"/>
      <c r="AB317" s="236">
        <v>9.7687349930494161E-2</v>
      </c>
      <c r="AC317" s="522">
        <v>8.0585856394079433E-3</v>
      </c>
      <c r="AD317" s="522">
        <v>5.8210502726179447</v>
      </c>
      <c r="AE317" s="57">
        <v>41830</v>
      </c>
      <c r="AF317" s="498">
        <v>0.10563599999999999</v>
      </c>
      <c r="AG317" s="498">
        <v>0.14542635658914729</v>
      </c>
      <c r="AH317" s="236">
        <v>68.012699999999995</v>
      </c>
      <c r="AI317" s="236"/>
      <c r="AJ317" s="522">
        <v>0</v>
      </c>
      <c r="AK317" s="522">
        <v>8.0585856394079433E-3</v>
      </c>
      <c r="AL317" s="236">
        <v>4.2486797887662103E-2</v>
      </c>
      <c r="AM317" s="236">
        <v>84.43</v>
      </c>
      <c r="AN317" s="522">
        <v>43.225806451612897</v>
      </c>
      <c r="AR317" s="452"/>
      <c r="AS317" s="145"/>
      <c r="AT317" s="223"/>
      <c r="AU317" s="22"/>
    </row>
    <row r="318" spans="1:57" ht="15.75">
      <c r="A318" s="263" t="s">
        <v>503</v>
      </c>
      <c r="B318" t="s">
        <v>504</v>
      </c>
      <c r="C318" t="s">
        <v>1343</v>
      </c>
      <c r="D318" s="554">
        <v>14120000000</v>
      </c>
      <c r="E318">
        <v>0.57999999999999996</v>
      </c>
      <c r="F318" s="620">
        <v>1.66</v>
      </c>
      <c r="G318" s="57"/>
      <c r="H318" s="636"/>
      <c r="I318" s="267"/>
      <c r="J318" s="587">
        <v>65.150000000000006</v>
      </c>
      <c r="K318" s="236">
        <v>56.23</v>
      </c>
      <c r="L318" s="236">
        <v>66.37</v>
      </c>
      <c r="M318" s="236">
        <v>0</v>
      </c>
      <c r="N318" s="236">
        <v>0</v>
      </c>
      <c r="O318" s="236"/>
      <c r="P318" s="236"/>
      <c r="Q318" s="236">
        <v>32.58</v>
      </c>
      <c r="R318" s="236">
        <v>5.27</v>
      </c>
      <c r="S318" s="236">
        <v>2.14</v>
      </c>
      <c r="T318" s="236">
        <v>26.77</v>
      </c>
      <c r="U318" s="236">
        <v>0</v>
      </c>
      <c r="V318" s="236"/>
      <c r="W318" s="522">
        <v>2.4</v>
      </c>
      <c r="X318" s="236">
        <v>62</v>
      </c>
      <c r="Y318" s="522">
        <v>19</v>
      </c>
      <c r="Z318" s="236"/>
      <c r="AA318" s="236"/>
      <c r="AB318" s="236">
        <v>9.4773987565115236E-2</v>
      </c>
      <c r="AC318" s="522">
        <v>1.2542010877712685E-2</v>
      </c>
      <c r="AD318" s="522">
        <v>4.9814781468496028</v>
      </c>
      <c r="AE318" s="57">
        <v>41830</v>
      </c>
      <c r="AF318" s="498">
        <v>6.3233999999999999E-2</v>
      </c>
      <c r="AG318" s="498">
        <v>6.1821631878557881E-2</v>
      </c>
      <c r="AH318" s="236">
        <v>68.827399999999997</v>
      </c>
      <c r="AI318" s="236"/>
      <c r="AJ318" s="522">
        <v>0</v>
      </c>
      <c r="AK318" s="522">
        <v>1.2542010877712685E-2</v>
      </c>
      <c r="AL318" s="236">
        <v>8.819108067479553E-2</v>
      </c>
      <c r="AM318" s="236">
        <v>61.38</v>
      </c>
      <c r="AN318" s="522">
        <v>68.0134680134679</v>
      </c>
      <c r="AR318" s="452"/>
      <c r="AS318" s="145"/>
      <c r="AT318" s="223"/>
      <c r="AU318" s="22"/>
    </row>
    <row r="319" spans="1:57" ht="15.75">
      <c r="A319" s="263" t="s">
        <v>2036</v>
      </c>
      <c r="B319" t="s">
        <v>2037</v>
      </c>
      <c r="C319" t="s">
        <v>1343</v>
      </c>
      <c r="D319" s="554">
        <v>6320000000</v>
      </c>
      <c r="E319">
        <v>1.28</v>
      </c>
      <c r="F319" s="620">
        <v>2.74</v>
      </c>
      <c r="G319" s="57"/>
      <c r="H319" s="636"/>
      <c r="I319" s="267"/>
      <c r="J319" s="587">
        <v>45.9</v>
      </c>
      <c r="K319" s="236">
        <v>42.58</v>
      </c>
      <c r="L319" s="236">
        <v>53.85</v>
      </c>
      <c r="M319" s="236">
        <v>1.1000000000000001</v>
      </c>
      <c r="N319" s="236">
        <v>0.5</v>
      </c>
      <c r="O319" s="236"/>
      <c r="P319" s="236"/>
      <c r="Q319" s="236">
        <v>14.34</v>
      </c>
      <c r="R319" s="236">
        <v>1.23</v>
      </c>
      <c r="S319" s="236">
        <v>0.9</v>
      </c>
      <c r="T319" s="236">
        <v>3.24</v>
      </c>
      <c r="U319" s="236">
        <v>0</v>
      </c>
      <c r="V319" s="236"/>
      <c r="W319" s="522">
        <v>2.2000000000000002</v>
      </c>
      <c r="X319" s="236">
        <v>50.5</v>
      </c>
      <c r="Y319" s="522">
        <v>26</v>
      </c>
      <c r="Z319" s="236"/>
      <c r="AA319" s="236"/>
      <c r="AB319" s="236">
        <v>-0.13133989401968213</v>
      </c>
      <c r="AC319" s="522">
        <v>1.1910613754096142E-2</v>
      </c>
      <c r="AD319" s="522">
        <v>38.53913063236628</v>
      </c>
      <c r="AE319" s="57">
        <v>41830</v>
      </c>
      <c r="AF319" s="498">
        <v>0.10334400000000001</v>
      </c>
      <c r="AG319" s="498">
        <v>0.11658536585365852</v>
      </c>
      <c r="AH319" s="236">
        <v>46.676200000000001</v>
      </c>
      <c r="AI319" s="236"/>
      <c r="AJ319" s="522">
        <v>0</v>
      </c>
      <c r="AK319" s="522">
        <v>1.1910613754096142E-2</v>
      </c>
      <c r="AL319" s="236">
        <v>6.8435754189944076E-2</v>
      </c>
      <c r="AM319" s="236">
        <v>44.87</v>
      </c>
      <c r="AN319" s="522">
        <v>65.581395348837205</v>
      </c>
      <c r="AR319" s="452"/>
      <c r="AS319" s="145"/>
      <c r="AT319" s="223"/>
      <c r="AU319" s="22"/>
    </row>
    <row r="320" spans="1:57" ht="15.75">
      <c r="A320" s="263" t="s">
        <v>126</v>
      </c>
      <c r="B320" t="s">
        <v>127</v>
      </c>
      <c r="C320" t="s">
        <v>1343</v>
      </c>
      <c r="D320" s="554">
        <v>933590000</v>
      </c>
      <c r="E320">
        <v>1.03</v>
      </c>
      <c r="F320" s="620">
        <v>1.9</v>
      </c>
      <c r="G320" s="57"/>
      <c r="H320" s="636"/>
      <c r="I320" s="267"/>
      <c r="J320" s="587">
        <v>43.24</v>
      </c>
      <c r="K320" s="236">
        <v>39.01</v>
      </c>
      <c r="L320" s="236">
        <v>44.6</v>
      </c>
      <c r="M320" s="236">
        <v>0</v>
      </c>
      <c r="N320" s="236">
        <v>0</v>
      </c>
      <c r="O320" s="236"/>
      <c r="P320" s="236"/>
      <c r="Q320" s="236">
        <v>24.16</v>
      </c>
      <c r="R320" s="236">
        <v>2.48</v>
      </c>
      <c r="S320" s="236">
        <v>4.79</v>
      </c>
      <c r="T320" s="236">
        <v>2.74</v>
      </c>
      <c r="U320" s="236">
        <v>0</v>
      </c>
      <c r="V320" s="236"/>
      <c r="W320" s="522">
        <v>2.6</v>
      </c>
      <c r="X320" s="236">
        <v>39</v>
      </c>
      <c r="Y320" s="522">
        <v>4</v>
      </c>
      <c r="Z320" s="236"/>
      <c r="AA320" s="236"/>
      <c r="AB320" s="236">
        <v>2.7829313543600315E-3</v>
      </c>
      <c r="AC320" s="522">
        <v>8.9611895977594475E-3</v>
      </c>
      <c r="AD320" s="522">
        <v>25.857070400104796</v>
      </c>
      <c r="AE320" s="57">
        <v>41830</v>
      </c>
      <c r="AF320" s="498">
        <v>8.9019000000000001E-2</v>
      </c>
      <c r="AG320" s="498">
        <v>9.7419354838709685E-2</v>
      </c>
      <c r="AH320" s="236">
        <v>46.887500000000003</v>
      </c>
      <c r="AI320" s="236"/>
      <c r="AJ320" s="522">
        <v>0</v>
      </c>
      <c r="AK320" s="522">
        <v>8.9611895977594475E-3</v>
      </c>
      <c r="AL320" s="236">
        <v>5.9803921568627572E-2</v>
      </c>
      <c r="AM320" s="236">
        <v>42.19</v>
      </c>
      <c r="AN320" s="522">
        <v>70.833333333333286</v>
      </c>
      <c r="AR320" s="452"/>
      <c r="AS320" s="145"/>
      <c r="AT320" s="223"/>
      <c r="AU320" s="22"/>
    </row>
    <row r="321" spans="1:47" ht="15.75">
      <c r="A321" s="263" t="s">
        <v>2038</v>
      </c>
      <c r="B321" t="s">
        <v>2039</v>
      </c>
      <c r="C321" t="s">
        <v>2040</v>
      </c>
      <c r="F321" s="620"/>
      <c r="G321" s="57"/>
      <c r="H321" s="636"/>
      <c r="I321" s="267"/>
      <c r="J321" s="587">
        <v>71.11</v>
      </c>
      <c r="K321" s="236">
        <v>65.930000000000007</v>
      </c>
      <c r="L321" s="236">
        <v>71.44</v>
      </c>
      <c r="M321" s="236">
        <v>2.2999999999999998</v>
      </c>
      <c r="N321" s="236"/>
      <c r="O321" s="236"/>
      <c r="P321" s="236"/>
      <c r="Q321" s="236"/>
      <c r="R321" s="236"/>
      <c r="S321" s="236"/>
      <c r="T321" s="236"/>
      <c r="U321" s="236">
        <v>0</v>
      </c>
      <c r="V321" s="236"/>
      <c r="X321" s="236"/>
      <c r="Z321" s="236"/>
      <c r="AA321" s="236"/>
      <c r="AB321" s="236">
        <v>6.5797362110311758E-2</v>
      </c>
      <c r="AC321" s="522">
        <v>3.9306721382954147E-3</v>
      </c>
      <c r="AD321" s="522">
        <v>4.6049879041394357</v>
      </c>
      <c r="AE321" s="57">
        <v>41830</v>
      </c>
      <c r="AH321" s="236"/>
      <c r="AI321" s="236"/>
      <c r="AJ321" s="522">
        <v>0</v>
      </c>
      <c r="AK321" s="522">
        <v>3.9306721382954147E-3</v>
      </c>
      <c r="AL321" s="236">
        <v>3.3575581395348872E-2</v>
      </c>
      <c r="AM321" s="236"/>
      <c r="AN321" s="522">
        <v>50</v>
      </c>
      <c r="AR321" s="452"/>
      <c r="AS321" s="145"/>
      <c r="AT321" s="223"/>
      <c r="AU321" s="22"/>
    </row>
    <row r="322" spans="1:47" ht="15.75">
      <c r="A322" s="263" t="s">
        <v>2041</v>
      </c>
      <c r="B322" t="s">
        <v>2042</v>
      </c>
      <c r="C322" t="s">
        <v>1343</v>
      </c>
      <c r="D322" s="554">
        <v>1600000000</v>
      </c>
      <c r="E322">
        <v>1.82</v>
      </c>
      <c r="F322" s="620">
        <v>3.69</v>
      </c>
      <c r="G322" s="57"/>
      <c r="H322" s="636"/>
      <c r="I322" s="267"/>
      <c r="J322" s="587">
        <v>57.66</v>
      </c>
      <c r="K322" s="236">
        <v>48.96</v>
      </c>
      <c r="L322" s="236">
        <v>60.14</v>
      </c>
      <c r="M322" s="236">
        <v>2.1</v>
      </c>
      <c r="N322" s="236">
        <v>1.2</v>
      </c>
      <c r="O322" s="236"/>
      <c r="P322" s="236"/>
      <c r="Q322" s="236">
        <v>13.47</v>
      </c>
      <c r="R322" s="236">
        <v>1.93</v>
      </c>
      <c r="S322" s="236">
        <v>1.83</v>
      </c>
      <c r="T322" s="236">
        <v>5.24</v>
      </c>
      <c r="U322" s="236">
        <v>0</v>
      </c>
      <c r="V322" s="236"/>
      <c r="W322" s="522">
        <v>2.2999999999999998</v>
      </c>
      <c r="X322" s="236">
        <v>54.5</v>
      </c>
      <c r="Y322" s="522">
        <v>4</v>
      </c>
      <c r="Z322" s="236"/>
      <c r="AA322" s="236"/>
      <c r="AB322" s="236">
        <v>0.13952569169960463</v>
      </c>
      <c r="AC322" s="522">
        <v>1.1806945608193641E-2</v>
      </c>
      <c r="AD322" s="522">
        <v>2.3797724793838575</v>
      </c>
      <c r="AE322" s="57">
        <v>41830</v>
      </c>
      <c r="AF322" s="498">
        <v>0.13428600000000002</v>
      </c>
      <c r="AG322" s="498">
        <v>6.979274611398964E-2</v>
      </c>
      <c r="AH322" s="236">
        <v>29.8873</v>
      </c>
      <c r="AI322" s="236"/>
      <c r="AJ322" s="522">
        <v>0</v>
      </c>
      <c r="AK322" s="522">
        <v>1.1806945608193641E-2</v>
      </c>
      <c r="AL322" s="236">
        <v>3.2223415682062245E-2</v>
      </c>
      <c r="AM322" s="236">
        <v>57</v>
      </c>
      <c r="AN322" s="522">
        <v>66.301369863013775</v>
      </c>
      <c r="AR322" s="452"/>
      <c r="AS322" s="145"/>
      <c r="AT322" s="223"/>
      <c r="AU322" s="22"/>
    </row>
    <row r="323" spans="1:47" ht="15.75">
      <c r="A323" s="263" t="s">
        <v>2043</v>
      </c>
      <c r="B323" t="s">
        <v>2044</v>
      </c>
      <c r="C323" t="s">
        <v>1343</v>
      </c>
      <c r="D323" s="554">
        <v>1660000000</v>
      </c>
      <c r="E323">
        <v>1.18</v>
      </c>
      <c r="F323" s="620">
        <v>7.51</v>
      </c>
      <c r="G323" s="57"/>
      <c r="H323" s="636"/>
      <c r="I323" s="267"/>
      <c r="J323" s="587">
        <v>110.15</v>
      </c>
      <c r="K323" s="236">
        <v>97.8</v>
      </c>
      <c r="L323" s="236">
        <v>112.38</v>
      </c>
      <c r="M323" s="236">
        <v>1.6</v>
      </c>
      <c r="N323" s="236">
        <v>1.76</v>
      </c>
      <c r="O323" s="236"/>
      <c r="P323" s="236"/>
      <c r="Q323" s="236">
        <v>13.82</v>
      </c>
      <c r="R323" s="236">
        <v>1.89</v>
      </c>
      <c r="S323" s="236">
        <v>2.48</v>
      </c>
      <c r="T323" s="236">
        <v>0</v>
      </c>
      <c r="U323" s="236">
        <v>0</v>
      </c>
      <c r="V323" s="236"/>
      <c r="W323" s="522">
        <v>3.1</v>
      </c>
      <c r="X323" s="236">
        <v>107</v>
      </c>
      <c r="Y323" s="522">
        <v>6</v>
      </c>
      <c r="Z323" s="236"/>
      <c r="AA323" s="236"/>
      <c r="AB323" s="236">
        <v>0.1050361155698234</v>
      </c>
      <c r="AC323" s="522">
        <v>1.2210993605085357E-2</v>
      </c>
      <c r="AD323" s="522">
        <v>7.0943161232697767</v>
      </c>
      <c r="AE323" s="57">
        <v>41830</v>
      </c>
      <c r="AF323" s="498">
        <v>9.7614000000000006E-2</v>
      </c>
      <c r="AG323" s="498">
        <v>7.3121693121693129E-2</v>
      </c>
      <c r="AH323" s="236">
        <v>110.8142</v>
      </c>
      <c r="AI323" s="236"/>
      <c r="AJ323" s="522">
        <v>0</v>
      </c>
      <c r="AK323" s="522">
        <v>1.2210993605085357E-2</v>
      </c>
      <c r="AL323" s="236">
        <v>5.5177699013315498E-2</v>
      </c>
      <c r="AM323" s="236">
        <v>106.94</v>
      </c>
      <c r="AN323" s="522">
        <v>62.470862470862414</v>
      </c>
      <c r="AR323" s="452"/>
      <c r="AS323" s="145"/>
      <c r="AT323" s="223"/>
      <c r="AU323" s="22"/>
    </row>
    <row r="324" spans="1:47" ht="15.75">
      <c r="A324" s="263" t="s">
        <v>2045</v>
      </c>
      <c r="B324" t="s">
        <v>2046</v>
      </c>
      <c r="C324" t="s">
        <v>1356</v>
      </c>
      <c r="D324" s="554">
        <v>284930000</v>
      </c>
      <c r="E324">
        <v>3.77</v>
      </c>
      <c r="F324" s="620">
        <v>-1.71</v>
      </c>
      <c r="G324" s="57"/>
      <c r="H324" s="636"/>
      <c r="I324" s="267"/>
      <c r="J324" s="587">
        <v>2.2799999999999998</v>
      </c>
      <c r="K324" s="236">
        <v>1.94</v>
      </c>
      <c r="L324" s="236">
        <v>2.9</v>
      </c>
      <c r="M324" s="236">
        <v>0</v>
      </c>
      <c r="N324" s="236">
        <v>0</v>
      </c>
      <c r="O324" s="236"/>
      <c r="P324" s="236"/>
      <c r="Q324" s="236">
        <v>0</v>
      </c>
      <c r="R324" s="236">
        <v>-0.03</v>
      </c>
      <c r="S324" s="236">
        <v>1.24</v>
      </c>
      <c r="T324" s="236">
        <v>0</v>
      </c>
      <c r="U324" s="236">
        <v>0</v>
      </c>
      <c r="V324" s="236"/>
      <c r="W324" s="522">
        <v>3.6</v>
      </c>
      <c r="X324" s="236">
        <v>2.5</v>
      </c>
      <c r="Y324" s="522">
        <v>17</v>
      </c>
      <c r="Z324" s="236">
        <v>1</v>
      </c>
      <c r="AA324" s="236"/>
      <c r="AB324" s="236">
        <v>-0.17985611510791369</v>
      </c>
      <c r="AC324" s="522">
        <v>2.6121022226780533E-2</v>
      </c>
      <c r="AD324" s="522">
        <v>6.1123057231683422</v>
      </c>
      <c r="AE324" s="57">
        <v>41830</v>
      </c>
      <c r="AF324" s="498">
        <v>0.24602099999999999</v>
      </c>
      <c r="AG324" s="498">
        <v>0</v>
      </c>
      <c r="AH324" s="236">
        <v>-8.4879999999999995</v>
      </c>
      <c r="AI324" s="236"/>
      <c r="AJ324" s="522">
        <v>0</v>
      </c>
      <c r="AK324" s="522">
        <v>2.6121022226780533E-2</v>
      </c>
      <c r="AL324" s="236">
        <v>2.7027027027026848E-2</v>
      </c>
      <c r="AM324" s="236">
        <v>2.15</v>
      </c>
      <c r="AN324" s="522">
        <v>58.333333333333357</v>
      </c>
      <c r="AR324" s="452"/>
      <c r="AS324" s="145"/>
      <c r="AT324" s="223"/>
      <c r="AU324" s="22"/>
    </row>
    <row r="325" spans="1:47" ht="15.75">
      <c r="A325" s="263" t="s">
        <v>2047</v>
      </c>
      <c r="B325" t="s">
        <v>2048</v>
      </c>
      <c r="C325" t="s">
        <v>1350</v>
      </c>
      <c r="D325" s="554">
        <v>723930000</v>
      </c>
      <c r="E325">
        <v>0.52</v>
      </c>
      <c r="F325" s="620">
        <v>1.35</v>
      </c>
      <c r="G325" s="57"/>
      <c r="H325" s="636"/>
      <c r="I325" s="267"/>
      <c r="J325" s="587">
        <v>44.99</v>
      </c>
      <c r="K325" s="236">
        <v>43.45</v>
      </c>
      <c r="L325" s="236">
        <v>48.82</v>
      </c>
      <c r="M325" s="236">
        <v>2.1</v>
      </c>
      <c r="N325" s="236">
        <v>0.92</v>
      </c>
      <c r="O325" s="236"/>
      <c r="P325" s="236"/>
      <c r="Q325" s="236">
        <v>21.42</v>
      </c>
      <c r="R325" s="236">
        <v>1.62</v>
      </c>
      <c r="S325" s="236">
        <v>6.69</v>
      </c>
      <c r="T325" s="236">
        <v>12.35</v>
      </c>
      <c r="U325" s="236">
        <v>0</v>
      </c>
      <c r="V325" s="236"/>
      <c r="W325" s="522">
        <v>2.1</v>
      </c>
      <c r="X325" s="236">
        <v>53.5</v>
      </c>
      <c r="Y325" s="522">
        <v>18</v>
      </c>
      <c r="Z325" s="236"/>
      <c r="AA325" s="236"/>
      <c r="AB325" s="236">
        <v>-3.620394173093397E-2</v>
      </c>
      <c r="AC325" s="522">
        <v>1.0533448540463919E-2</v>
      </c>
      <c r="AD325" s="522">
        <v>3.4167300566252941</v>
      </c>
      <c r="AE325" s="57">
        <v>41830</v>
      </c>
      <c r="AF325" s="498">
        <v>5.9796000000000002E-2</v>
      </c>
      <c r="AG325" s="498">
        <v>0.13222222222222224</v>
      </c>
      <c r="AH325" s="236">
        <v>26.0212</v>
      </c>
      <c r="AI325" s="236"/>
      <c r="AJ325" s="522">
        <v>0</v>
      </c>
      <c r="AK325" s="522">
        <v>1.0533448540463919E-2</v>
      </c>
      <c r="AL325" s="236">
        <v>8.0663231010530898E-3</v>
      </c>
      <c r="AM325" s="236">
        <v>45.2</v>
      </c>
      <c r="AN325" s="522">
        <v>62.719298245613992</v>
      </c>
      <c r="AR325" s="452"/>
      <c r="AS325" s="145"/>
      <c r="AT325" s="223"/>
      <c r="AU325" s="22"/>
    </row>
    <row r="326" spans="1:47" ht="15.75">
      <c r="A326" s="263" t="s">
        <v>2049</v>
      </c>
      <c r="B326" t="s">
        <v>2050</v>
      </c>
      <c r="C326" t="s">
        <v>1343</v>
      </c>
      <c r="D326" s="554">
        <v>2550000000</v>
      </c>
      <c r="E326">
        <v>2.41</v>
      </c>
      <c r="F326" s="620">
        <v>1.05</v>
      </c>
      <c r="G326" s="57"/>
      <c r="H326" s="636"/>
      <c r="I326" s="267"/>
      <c r="J326" s="587">
        <v>17.77</v>
      </c>
      <c r="K326" s="236">
        <v>16.309999999999999</v>
      </c>
      <c r="L326" s="236">
        <v>18.5</v>
      </c>
      <c r="M326" s="236">
        <v>1.4</v>
      </c>
      <c r="N326" s="236">
        <v>0.25</v>
      </c>
      <c r="O326" s="236"/>
      <c r="P326" s="236"/>
      <c r="Q326" s="236">
        <v>15.32</v>
      </c>
      <c r="R326" s="236">
        <v>-1.22</v>
      </c>
      <c r="S326" s="236">
        <v>2.46</v>
      </c>
      <c r="T326" s="236">
        <v>1.22</v>
      </c>
      <c r="U326" s="236">
        <v>0</v>
      </c>
      <c r="V326" s="236"/>
      <c r="W326" s="522">
        <v>2.2000000000000002</v>
      </c>
      <c r="X326" s="236">
        <v>20</v>
      </c>
      <c r="Y326" s="522">
        <v>18</v>
      </c>
      <c r="Z326" s="236"/>
      <c r="AA326" s="236"/>
      <c r="AB326" s="236">
        <v>8.4859584859584905E-2</v>
      </c>
      <c r="AC326" s="522">
        <v>9.3123696606231821E-3</v>
      </c>
      <c r="AD326" s="522">
        <v>3.9176672450083871</v>
      </c>
      <c r="AE326" s="57">
        <v>41830</v>
      </c>
      <c r="AF326" s="498">
        <v>0.16809300000000002</v>
      </c>
      <c r="AG326" s="498">
        <v>-0.12557377049180329</v>
      </c>
      <c r="AH326" s="236">
        <v>3.8637000000000001</v>
      </c>
      <c r="AI326" s="236"/>
      <c r="AJ326" s="522">
        <v>0</v>
      </c>
      <c r="AK326" s="522">
        <v>9.3123696606231821E-3</v>
      </c>
      <c r="AL326" s="236">
        <v>6.3435068821065158E-2</v>
      </c>
      <c r="AM326" s="236">
        <v>17.61</v>
      </c>
      <c r="AN326" s="522">
        <v>74.999999999999886</v>
      </c>
      <c r="AR326" s="452"/>
      <c r="AS326" s="145"/>
      <c r="AT326" s="223"/>
      <c r="AU326" s="22"/>
    </row>
    <row r="327" spans="1:47" ht="15.75">
      <c r="A327" s="263" t="s">
        <v>2051</v>
      </c>
      <c r="B327" t="s">
        <v>2052</v>
      </c>
      <c r="C327" t="s">
        <v>1343</v>
      </c>
      <c r="D327" s="554">
        <v>2830000000</v>
      </c>
      <c r="E327">
        <v>1.41</v>
      </c>
      <c r="F327" s="620">
        <v>3.73</v>
      </c>
      <c r="G327" s="57"/>
      <c r="H327" s="636"/>
      <c r="I327" s="267"/>
      <c r="J327" s="587">
        <v>47.64</v>
      </c>
      <c r="K327" s="236">
        <v>45.13</v>
      </c>
      <c r="L327" s="236">
        <v>53.71</v>
      </c>
      <c r="M327" s="236">
        <v>1</v>
      </c>
      <c r="N327" s="236">
        <v>0.5</v>
      </c>
      <c r="O327" s="236"/>
      <c r="P327" s="236"/>
      <c r="Q327" s="236">
        <v>10.98</v>
      </c>
      <c r="R327" s="236">
        <v>1.44</v>
      </c>
      <c r="S327" s="236">
        <v>2.35</v>
      </c>
      <c r="T327" s="236">
        <v>1.45</v>
      </c>
      <c r="U327" s="236">
        <v>0</v>
      </c>
      <c r="V327" s="236"/>
      <c r="W327" s="522">
        <v>3.5</v>
      </c>
      <c r="X327" s="236">
        <v>45.5</v>
      </c>
      <c r="Y327" s="522">
        <v>26</v>
      </c>
      <c r="Z327" s="236"/>
      <c r="AA327" s="236"/>
      <c r="AB327" s="236">
        <v>-7.2931860804334525E-3</v>
      </c>
      <c r="AC327" s="522">
        <v>1.5968226302957234E-2</v>
      </c>
      <c r="AD327" s="522">
        <v>4.0374466357907446</v>
      </c>
      <c r="AE327" s="57">
        <v>41830</v>
      </c>
      <c r="AF327" s="498">
        <v>0.110793</v>
      </c>
      <c r="AG327" s="498">
        <v>7.6250000000000012E-2</v>
      </c>
      <c r="AH327" s="236">
        <v>52.432400000000001</v>
      </c>
      <c r="AI327" s="236"/>
      <c r="AJ327" s="522">
        <v>0</v>
      </c>
      <c r="AK327" s="522">
        <v>1.5968226302957234E-2</v>
      </c>
      <c r="AL327" s="236">
        <v>-5.5136850456168209E-2</v>
      </c>
      <c r="AM327" s="236">
        <v>49.2</v>
      </c>
      <c r="AN327" s="522">
        <v>91.904761904761841</v>
      </c>
      <c r="AR327" s="452"/>
      <c r="AS327" s="145"/>
      <c r="AT327" s="223"/>
      <c r="AU327" s="22"/>
    </row>
    <row r="328" spans="1:47" ht="15.75">
      <c r="A328" s="263" t="s">
        <v>2053</v>
      </c>
      <c r="B328" t="s">
        <v>2054</v>
      </c>
      <c r="C328" t="s">
        <v>2055</v>
      </c>
      <c r="F328" s="620"/>
      <c r="G328" s="57"/>
      <c r="H328" s="636"/>
      <c r="I328" s="267"/>
      <c r="J328" s="587">
        <v>24.93</v>
      </c>
      <c r="K328" s="236">
        <v>24.86</v>
      </c>
      <c r="L328" s="236">
        <v>26.68</v>
      </c>
      <c r="M328" s="236"/>
      <c r="N328" s="236"/>
      <c r="O328" s="236"/>
      <c r="P328" s="236"/>
      <c r="Q328" s="236"/>
      <c r="R328" s="236"/>
      <c r="S328" s="236"/>
      <c r="T328" s="236"/>
      <c r="U328" s="236">
        <v>0</v>
      </c>
      <c r="V328" s="236"/>
      <c r="X328" s="236"/>
      <c r="Z328" s="236"/>
      <c r="AA328" s="236"/>
      <c r="AB328" s="236">
        <v>-4.0154440154440127E-2</v>
      </c>
      <c r="AC328" s="522">
        <v>4.8763015281059969E-3</v>
      </c>
      <c r="AD328" s="522">
        <v>3.4185145707885982</v>
      </c>
      <c r="AE328" s="57">
        <v>41827</v>
      </c>
      <c r="AH328" s="236"/>
      <c r="AI328" s="236"/>
      <c r="AJ328" s="522">
        <v>0</v>
      </c>
      <c r="AK328" s="522">
        <v>4.8763015281059969E-3</v>
      </c>
      <c r="AL328" s="236">
        <v>-3.2596041909196738E-2</v>
      </c>
      <c r="AM328" s="236"/>
      <c r="AN328" s="522">
        <v>77.551020408163311</v>
      </c>
      <c r="AR328" s="452"/>
      <c r="AS328" s="145"/>
      <c r="AT328" s="223"/>
      <c r="AU328" s="22"/>
    </row>
    <row r="329" spans="1:47" ht="15.75">
      <c r="A329" s="263" t="s">
        <v>2056</v>
      </c>
      <c r="B329" t="s">
        <v>2057</v>
      </c>
      <c r="C329" t="s">
        <v>1343</v>
      </c>
      <c r="D329" s="554">
        <v>8850000000</v>
      </c>
      <c r="E329">
        <v>1.51</v>
      </c>
      <c r="F329" s="620">
        <v>5.52</v>
      </c>
      <c r="G329" s="57"/>
      <c r="H329" s="636"/>
      <c r="I329" s="267"/>
      <c r="J329" s="587">
        <v>89.83</v>
      </c>
      <c r="K329" s="236">
        <v>80.430000000000007</v>
      </c>
      <c r="L329" s="236">
        <v>91.07</v>
      </c>
      <c r="M329" s="236">
        <v>1.7</v>
      </c>
      <c r="N329" s="236">
        <v>1.5</v>
      </c>
      <c r="O329" s="236"/>
      <c r="P329" s="236"/>
      <c r="Q329" s="236">
        <v>16.7</v>
      </c>
      <c r="R329" s="236">
        <v>4.04</v>
      </c>
      <c r="S329" s="236">
        <v>1.71</v>
      </c>
      <c r="T329" s="236">
        <v>4.05</v>
      </c>
      <c r="U329" s="236">
        <v>0</v>
      </c>
      <c r="V329" s="236"/>
      <c r="W329" s="522">
        <v>2.2000000000000002</v>
      </c>
      <c r="X329" s="236">
        <v>92</v>
      </c>
      <c r="Y329" s="522">
        <v>16</v>
      </c>
      <c r="Z329" s="236"/>
      <c r="AA329" s="236"/>
      <c r="AB329" s="236">
        <v>0.10535259133389964</v>
      </c>
      <c r="AC329" s="522">
        <v>7.9916099119466781E-3</v>
      </c>
      <c r="AD329" s="522">
        <v>3.8384373718836193</v>
      </c>
      <c r="AE329" s="57">
        <v>41827</v>
      </c>
      <c r="AF329" s="498">
        <v>0.116523</v>
      </c>
      <c r="AG329" s="498">
        <v>4.1336633663366332E-2</v>
      </c>
      <c r="AH329" s="236">
        <v>52.444000000000003</v>
      </c>
      <c r="AI329" s="236"/>
      <c r="AJ329" s="522">
        <v>0</v>
      </c>
      <c r="AK329" s="522">
        <v>7.9916099119466781E-3</v>
      </c>
      <c r="AL329" s="236">
        <v>4.0542105872813622E-2</v>
      </c>
      <c r="AM329" s="236">
        <v>88.46</v>
      </c>
      <c r="AN329" s="522">
        <v>46.956521739130501</v>
      </c>
      <c r="AR329" s="452"/>
      <c r="AS329" s="145"/>
      <c r="AT329" s="223"/>
      <c r="AU329" s="22"/>
    </row>
    <row r="330" spans="1:47" ht="15.75">
      <c r="A330" s="263" t="s">
        <v>2058</v>
      </c>
      <c r="B330" t="s">
        <v>2059</v>
      </c>
      <c r="C330" t="s">
        <v>1343</v>
      </c>
      <c r="D330" s="554">
        <v>57160000000</v>
      </c>
      <c r="E330">
        <v>1.65</v>
      </c>
      <c r="F330" s="620">
        <v>3.98</v>
      </c>
      <c r="G330" s="57"/>
      <c r="H330" s="636"/>
      <c r="I330" s="267"/>
      <c r="J330" s="587">
        <v>51.17</v>
      </c>
      <c r="K330" s="236">
        <v>46.62</v>
      </c>
      <c r="L330" s="236">
        <v>52.78</v>
      </c>
      <c r="M330" s="236">
        <v>2.8</v>
      </c>
      <c r="N330" s="236">
        <v>1.48</v>
      </c>
      <c r="O330" s="236"/>
      <c r="P330" s="236"/>
      <c r="Q330" s="236">
        <v>14.18</v>
      </c>
      <c r="R330" s="236">
        <v>1.55</v>
      </c>
      <c r="S330" s="236">
        <v>1.08</v>
      </c>
      <c r="T330" s="236">
        <v>2.73</v>
      </c>
      <c r="U330" s="236">
        <v>0</v>
      </c>
      <c r="V330" s="236"/>
      <c r="W330" s="522">
        <v>2.5</v>
      </c>
      <c r="X330" s="236">
        <v>54.5</v>
      </c>
      <c r="Y330" s="522">
        <v>18</v>
      </c>
      <c r="Z330" s="236"/>
      <c r="AA330" s="236"/>
      <c r="AB330" s="236">
        <v>5.4497568881685533E-2</v>
      </c>
      <c r="AC330" s="522">
        <v>9.8315045157528445E-3</v>
      </c>
      <c r="AD330" s="522">
        <v>3.1867741470004751</v>
      </c>
      <c r="AE330" s="57">
        <v>41827</v>
      </c>
      <c r="AF330" s="498">
        <v>0.124545</v>
      </c>
      <c r="AG330" s="498">
        <v>9.1483870967741937E-2</v>
      </c>
      <c r="AH330" s="236">
        <v>36.789400000000001</v>
      </c>
      <c r="AI330" s="236"/>
      <c r="AJ330" s="522">
        <v>0</v>
      </c>
      <c r="AK330" s="522">
        <v>9.8315045157528445E-3</v>
      </c>
      <c r="AL330" s="236">
        <v>4.4498877321902421E-2</v>
      </c>
      <c r="AM330" s="236">
        <v>51.73</v>
      </c>
      <c r="AN330" s="522">
        <v>71.889400921659089</v>
      </c>
      <c r="AR330" s="452"/>
      <c r="AS330" s="145"/>
      <c r="AT330" s="223"/>
      <c r="AU330" s="22"/>
    </row>
    <row r="331" spans="1:47" ht="15.75">
      <c r="A331" s="263" t="s">
        <v>2060</v>
      </c>
      <c r="B331" t="s">
        <v>2061</v>
      </c>
      <c r="C331" t="s">
        <v>2062</v>
      </c>
      <c r="F331" s="620"/>
      <c r="G331" s="57"/>
      <c r="H331" s="636"/>
      <c r="I331" s="267"/>
      <c r="J331" s="587">
        <v>27.17</v>
      </c>
      <c r="K331" s="236">
        <v>26.76</v>
      </c>
      <c r="L331" s="236">
        <v>32.89</v>
      </c>
      <c r="M331" s="236">
        <v>0</v>
      </c>
      <c r="N331" s="236"/>
      <c r="O331" s="236"/>
      <c r="P331" s="236"/>
      <c r="Q331" s="236"/>
      <c r="R331" s="236"/>
      <c r="S331" s="236"/>
      <c r="T331" s="236"/>
      <c r="U331" s="236">
        <v>0</v>
      </c>
      <c r="V331" s="236"/>
      <c r="X331" s="236"/>
      <c r="Z331" s="236"/>
      <c r="AA331" s="236"/>
      <c r="AB331" s="236">
        <v>-0.14285714285714277</v>
      </c>
      <c r="AC331" s="522">
        <v>1.2367286410437196E-2</v>
      </c>
      <c r="AD331" s="522">
        <v>4.5783370150801002</v>
      </c>
      <c r="AE331" s="57">
        <v>41827</v>
      </c>
      <c r="AH331" s="236"/>
      <c r="AI331" s="236"/>
      <c r="AJ331" s="522">
        <v>0</v>
      </c>
      <c r="AK331" s="522">
        <v>1.2367286410437196E-2</v>
      </c>
      <c r="AL331" s="236">
        <v>-9.1000334560053478E-2</v>
      </c>
      <c r="AM331" s="236"/>
      <c r="AN331" s="522">
        <v>51.398601398601372</v>
      </c>
      <c r="AR331" s="452"/>
      <c r="AS331" s="145"/>
      <c r="AT331" s="223"/>
      <c r="AU331" s="22"/>
    </row>
    <row r="332" spans="1:47" ht="15.75">
      <c r="A332" s="263" t="s">
        <v>2063</v>
      </c>
      <c r="B332" t="s">
        <v>2064</v>
      </c>
      <c r="C332" t="s">
        <v>1343</v>
      </c>
      <c r="D332" s="554">
        <v>6020000000</v>
      </c>
      <c r="E332">
        <v>0.22</v>
      </c>
      <c r="F332" s="620">
        <v>3.32</v>
      </c>
      <c r="G332" s="57"/>
      <c r="H332" s="636"/>
      <c r="I332" s="267"/>
      <c r="J332" s="587">
        <v>58.83</v>
      </c>
      <c r="K332" s="236">
        <v>50.83</v>
      </c>
      <c r="L332" s="236">
        <v>60.22</v>
      </c>
      <c r="M332" s="236">
        <v>2.7</v>
      </c>
      <c r="N332" s="236">
        <v>1.64</v>
      </c>
      <c r="O332" s="236"/>
      <c r="P332" s="236"/>
      <c r="Q332" s="236">
        <v>16.04</v>
      </c>
      <c r="R332" s="236">
        <v>2.36</v>
      </c>
      <c r="S332" s="236">
        <v>1.93</v>
      </c>
      <c r="T332" s="236">
        <v>5.26</v>
      </c>
      <c r="U332" s="236">
        <v>0</v>
      </c>
      <c r="V332" s="236"/>
      <c r="W332" s="522">
        <v>3.2</v>
      </c>
      <c r="X332" s="236">
        <v>56</v>
      </c>
      <c r="Y332" s="522">
        <v>15</v>
      </c>
      <c r="Z332" s="236"/>
      <c r="AA332" s="236"/>
      <c r="AB332" s="236">
        <v>0.10659423004870731</v>
      </c>
      <c r="AC332" s="522">
        <v>7.4232406553355369E-3</v>
      </c>
      <c r="AD332" s="522">
        <v>6.6600003892777142</v>
      </c>
      <c r="AE332" s="57">
        <v>41827</v>
      </c>
      <c r="AF332" s="498">
        <v>4.2605999999999998E-2</v>
      </c>
      <c r="AG332" s="498">
        <v>6.7966101694915251E-2</v>
      </c>
      <c r="AH332" s="236">
        <v>304.6816</v>
      </c>
      <c r="AI332" s="236"/>
      <c r="AJ332" s="522">
        <v>0</v>
      </c>
      <c r="AK332" s="522">
        <v>7.4232406553355369E-3</v>
      </c>
      <c r="AL332" s="236">
        <v>3.5374868004223826E-2</v>
      </c>
      <c r="AM332" s="236">
        <v>58.16</v>
      </c>
      <c r="AN332" s="522">
        <v>41.958041958042138</v>
      </c>
      <c r="AR332" s="452"/>
      <c r="AS332" s="145"/>
      <c r="AT332" s="223"/>
      <c r="AU332" s="22"/>
    </row>
    <row r="333" spans="1:47" ht="15.75">
      <c r="A333" s="263" t="s">
        <v>2065</v>
      </c>
      <c r="B333" t="s">
        <v>2066</v>
      </c>
      <c r="C333" t="s">
        <v>1727</v>
      </c>
      <c r="F333" s="620"/>
      <c r="G333" s="57"/>
      <c r="H333" s="636"/>
      <c r="I333" s="267"/>
      <c r="J333" s="587">
        <v>16.399999999999999</v>
      </c>
      <c r="K333" s="236">
        <v>16.22</v>
      </c>
      <c r="L333" s="236">
        <v>17.5</v>
      </c>
      <c r="M333" s="236">
        <v>0</v>
      </c>
      <c r="N333" s="236"/>
      <c r="O333" s="236"/>
      <c r="P333" s="236"/>
      <c r="Q333" s="236"/>
      <c r="R333" s="236"/>
      <c r="S333" s="236"/>
      <c r="T333" s="236"/>
      <c r="U333" s="236">
        <v>0</v>
      </c>
      <c r="V333" s="236"/>
      <c r="X333" s="236"/>
      <c r="Z333" s="236"/>
      <c r="AA333" s="236"/>
      <c r="AB333" s="236">
        <v>6.9667077681874398E-2</v>
      </c>
      <c r="AC333" s="522">
        <v>3.0604264185734344E-2</v>
      </c>
      <c r="AD333" s="522">
        <v>2.8036595458962239</v>
      </c>
      <c r="AE333" s="57">
        <v>41827</v>
      </c>
      <c r="AH333" s="236"/>
      <c r="AI333" s="236"/>
      <c r="AJ333" s="522">
        <v>0</v>
      </c>
      <c r="AK333" s="522">
        <v>3.0604264185734344E-2</v>
      </c>
      <c r="AL333" s="236">
        <v>-9.6618357487922805E-3</v>
      </c>
      <c r="AM333" s="236"/>
      <c r="AN333" s="522">
        <v>56.481481481481502</v>
      </c>
      <c r="AR333" s="452"/>
      <c r="AS333" s="145"/>
      <c r="AT333" s="223"/>
      <c r="AU333" s="22"/>
    </row>
    <row r="334" spans="1:47" ht="15.75">
      <c r="A334" s="263" t="s">
        <v>27</v>
      </c>
      <c r="C334" t="s">
        <v>1343</v>
      </c>
      <c r="D334" s="554">
        <v>2970000000</v>
      </c>
      <c r="E334">
        <v>1.08</v>
      </c>
      <c r="F334" s="620">
        <v>1.98</v>
      </c>
      <c r="G334" s="57"/>
      <c r="H334" s="636"/>
      <c r="I334" s="267"/>
      <c r="J334" s="587">
        <v>62.18</v>
      </c>
      <c r="K334" s="236">
        <v>57.32</v>
      </c>
      <c r="L334" s="236">
        <v>63.73</v>
      </c>
      <c r="M334" s="236">
        <v>0</v>
      </c>
      <c r="N334" s="236">
        <v>0</v>
      </c>
      <c r="O334" s="236"/>
      <c r="P334" s="236"/>
      <c r="Q334" s="236">
        <v>19.64</v>
      </c>
      <c r="R334" s="236">
        <v>1.53</v>
      </c>
      <c r="S334" s="236">
        <v>1.63</v>
      </c>
      <c r="T334" s="236">
        <v>3.65</v>
      </c>
      <c r="U334" s="236">
        <v>0</v>
      </c>
      <c r="V334" s="236"/>
      <c r="W334" s="522">
        <v>2.7</v>
      </c>
      <c r="X334" s="236">
        <v>65</v>
      </c>
      <c r="Y334" s="522">
        <v>11</v>
      </c>
      <c r="Z334" s="236"/>
      <c r="AA334" s="236"/>
      <c r="AB334" s="236">
        <v>6.6114305038890708E-2</v>
      </c>
      <c r="AC334" s="522">
        <v>6.5102024441012025E-3</v>
      </c>
      <c r="AD334" s="522">
        <v>3.3393189065992326</v>
      </c>
      <c r="AE334" s="57">
        <v>41827</v>
      </c>
      <c r="AF334" s="498">
        <v>9.1883999999999993E-2</v>
      </c>
      <c r="AG334" s="498">
        <v>0.12836601307189544</v>
      </c>
      <c r="AH334" s="236">
        <v>52.342599999999997</v>
      </c>
      <c r="AI334" s="236"/>
      <c r="AJ334" s="522">
        <v>0</v>
      </c>
      <c r="AK334" s="522">
        <v>6.5102024441012025E-3</v>
      </c>
      <c r="AL334" s="236">
        <v>1.3033561420658148E-2</v>
      </c>
      <c r="AM334" s="236">
        <v>62.17</v>
      </c>
      <c r="AN334" s="522">
        <v>72.131147540983719</v>
      </c>
      <c r="AR334" s="452"/>
      <c r="AS334" s="145"/>
      <c r="AT334" s="223"/>
      <c r="AU334" s="22"/>
    </row>
    <row r="335" spans="1:47" ht="15.75">
      <c r="A335" s="263" t="s">
        <v>2067</v>
      </c>
      <c r="B335" t="s">
        <v>2068</v>
      </c>
      <c r="C335" t="s">
        <v>1343</v>
      </c>
      <c r="D335" s="554">
        <v>6290000000</v>
      </c>
      <c r="E335">
        <v>1.01</v>
      </c>
      <c r="F335" s="620">
        <v>2.5099999999999998</v>
      </c>
      <c r="G335" s="57"/>
      <c r="H335" s="636"/>
      <c r="I335" s="267"/>
      <c r="J335" s="587">
        <v>46.08</v>
      </c>
      <c r="K335" s="236">
        <v>46.08</v>
      </c>
      <c r="L335" s="236">
        <v>51.52</v>
      </c>
      <c r="M335" s="236">
        <v>4.5999999999999996</v>
      </c>
      <c r="N335" s="236">
        <v>2.2000000000000002</v>
      </c>
      <c r="O335" s="236"/>
      <c r="P335" s="236"/>
      <c r="Q335" s="236">
        <v>18.510000000000002</v>
      </c>
      <c r="R335" s="236">
        <v>207.7</v>
      </c>
      <c r="S335" s="236">
        <v>0.97</v>
      </c>
      <c r="T335" s="236">
        <v>2.84</v>
      </c>
      <c r="U335" s="236">
        <v>0</v>
      </c>
      <c r="V335" s="236"/>
      <c r="W335" s="522">
        <v>2.7</v>
      </c>
      <c r="X335" s="236">
        <v>50</v>
      </c>
      <c r="Y335" s="522">
        <v>21</v>
      </c>
      <c r="Z335" s="236"/>
      <c r="AA335" s="236"/>
      <c r="AB335" s="236">
        <v>-9.0337784760408504E-2</v>
      </c>
      <c r="AC335" s="522">
        <v>1.0076251275705436E-2</v>
      </c>
      <c r="AD335" s="522">
        <v>4.6428378626576192</v>
      </c>
      <c r="AE335" s="57">
        <v>41827</v>
      </c>
      <c r="AF335" s="498">
        <v>8.7873000000000007E-2</v>
      </c>
      <c r="AG335" s="498">
        <v>8.9118921521425139E-4</v>
      </c>
      <c r="AH335" s="236">
        <v>6.6239999999999997</v>
      </c>
      <c r="AI335" s="236"/>
      <c r="AJ335" s="522">
        <v>0</v>
      </c>
      <c r="AK335" s="522">
        <v>1.0076251275705436E-2</v>
      </c>
      <c r="AL335" s="236">
        <v>-5.9207839934667189E-2</v>
      </c>
      <c r="AM335" s="236">
        <v>48.95</v>
      </c>
      <c r="AN335" s="522">
        <v>90.099009900989998</v>
      </c>
      <c r="AR335" s="452"/>
      <c r="AS335" s="145"/>
      <c r="AT335" s="223"/>
      <c r="AU335" s="22"/>
    </row>
    <row r="336" spans="1:47" ht="15.75">
      <c r="A336" s="263" t="s">
        <v>2069</v>
      </c>
      <c r="B336" t="s">
        <v>2070</v>
      </c>
      <c r="C336" t="s">
        <v>1350</v>
      </c>
      <c r="D336" s="554">
        <v>376460000</v>
      </c>
      <c r="E336">
        <v>0.91</v>
      </c>
      <c r="F336" s="620">
        <v>-0.6</v>
      </c>
      <c r="G336" s="57"/>
      <c r="H336" s="636"/>
      <c r="I336" s="267"/>
      <c r="J336" s="587">
        <v>15.38</v>
      </c>
      <c r="K336" s="236">
        <v>14.94</v>
      </c>
      <c r="L336" s="236">
        <v>17.73</v>
      </c>
      <c r="M336" s="236">
        <v>0</v>
      </c>
      <c r="N336" s="236">
        <v>0</v>
      </c>
      <c r="O336" s="236"/>
      <c r="P336" s="236"/>
      <c r="Q336" s="236">
        <v>22.62</v>
      </c>
      <c r="R336" s="236">
        <v>3.59</v>
      </c>
      <c r="S336" s="236">
        <v>1.29</v>
      </c>
      <c r="T336" s="236">
        <v>1.31</v>
      </c>
      <c r="U336" s="236">
        <v>0</v>
      </c>
      <c r="V336" s="236"/>
      <c r="W336" s="522">
        <v>3.1</v>
      </c>
      <c r="X336" s="236">
        <v>19</v>
      </c>
      <c r="Y336" s="522">
        <v>7</v>
      </c>
      <c r="Z336" s="236"/>
      <c r="AA336" s="236"/>
      <c r="AB336" s="236">
        <v>-0.10633484162895922</v>
      </c>
      <c r="AC336" s="522">
        <v>1.8168169341047462E-2</v>
      </c>
      <c r="AD336" s="522">
        <v>3.784687408667561</v>
      </c>
      <c r="AE336" s="57">
        <v>41827</v>
      </c>
      <c r="AF336" s="498">
        <v>8.2142999999999994E-2</v>
      </c>
      <c r="AG336" s="498">
        <v>6.3008356545961014E-2</v>
      </c>
      <c r="AH336" s="236">
        <v>-14.789199999999999</v>
      </c>
      <c r="AI336" s="236"/>
      <c r="AJ336" s="522">
        <v>0</v>
      </c>
      <c r="AK336" s="522">
        <v>1.8168169341047462E-2</v>
      </c>
      <c r="AL336" s="236">
        <v>-5.1202961135101789E-2</v>
      </c>
      <c r="AM336" s="236">
        <v>15.57</v>
      </c>
      <c r="AN336" s="522">
        <v>45.25139664804469</v>
      </c>
      <c r="AR336" s="452"/>
      <c r="AS336" s="145"/>
      <c r="AT336" s="223"/>
      <c r="AU336" s="22"/>
    </row>
    <row r="337" spans="1:47" ht="15.75">
      <c r="A337" s="263" t="s">
        <v>2071</v>
      </c>
      <c r="B337" t="s">
        <v>2072</v>
      </c>
      <c r="C337" t="s">
        <v>2073</v>
      </c>
      <c r="F337" s="620"/>
      <c r="G337" s="57"/>
      <c r="H337" s="636"/>
      <c r="I337" s="267"/>
      <c r="J337" s="587">
        <v>60.14</v>
      </c>
      <c r="K337" s="236">
        <v>49.16</v>
      </c>
      <c r="L337" s="236">
        <v>62.17</v>
      </c>
      <c r="M337" s="236">
        <v>0</v>
      </c>
      <c r="N337" s="236"/>
      <c r="O337" s="236"/>
      <c r="P337" s="236"/>
      <c r="Q337" s="236"/>
      <c r="R337" s="236"/>
      <c r="S337" s="236"/>
      <c r="T337" s="236"/>
      <c r="U337" s="236">
        <v>0</v>
      </c>
      <c r="V337" s="236"/>
      <c r="X337" s="236"/>
      <c r="Z337" s="236"/>
      <c r="AA337" s="236"/>
      <c r="AB337" s="236">
        <v>0.18670382165605084</v>
      </c>
      <c r="AC337" s="522">
        <v>1.3786323809288291E-2</v>
      </c>
      <c r="AD337" s="522">
        <v>3.314446264572334</v>
      </c>
      <c r="AE337" s="57">
        <v>41827</v>
      </c>
      <c r="AH337" s="236"/>
      <c r="AI337" s="236"/>
      <c r="AJ337" s="522">
        <v>0</v>
      </c>
      <c r="AK337" s="522">
        <v>1.3786323809288291E-2</v>
      </c>
      <c r="AL337" s="236">
        <v>4.7187880898485128E-2</v>
      </c>
      <c r="AM337" s="236"/>
      <c r="AN337" s="522">
        <v>37.122969837587021</v>
      </c>
      <c r="AR337" s="452"/>
      <c r="AS337" s="145"/>
      <c r="AT337" s="223"/>
      <c r="AU337" s="22"/>
    </row>
    <row r="338" spans="1:47" ht="15.75">
      <c r="A338" s="263" t="s">
        <v>2074</v>
      </c>
      <c r="B338" t="s">
        <v>2075</v>
      </c>
      <c r="C338" t="s">
        <v>2073</v>
      </c>
      <c r="F338" s="620"/>
      <c r="G338" s="57"/>
      <c r="H338" s="636"/>
      <c r="I338" s="267"/>
      <c r="J338" s="587">
        <v>37.5</v>
      </c>
      <c r="K338" s="236">
        <v>36.58</v>
      </c>
      <c r="L338" s="236">
        <v>47.07</v>
      </c>
      <c r="M338" s="236">
        <v>0</v>
      </c>
      <c r="N338" s="236"/>
      <c r="O338" s="236"/>
      <c r="P338" s="236"/>
      <c r="Q338" s="236"/>
      <c r="R338" s="236"/>
      <c r="S338" s="236"/>
      <c r="T338" s="236"/>
      <c r="U338" s="236">
        <v>0</v>
      </c>
      <c r="V338" s="236"/>
      <c r="X338" s="236"/>
      <c r="Z338" s="236"/>
      <c r="AA338" s="236"/>
      <c r="AB338" s="236">
        <v>-0.18293471234647696</v>
      </c>
      <c r="AC338" s="522">
        <v>1.3704004193510909E-2</v>
      </c>
      <c r="AD338" s="522">
        <v>3.427994169998366</v>
      </c>
      <c r="AE338" s="57">
        <v>41827</v>
      </c>
      <c r="AH338" s="236"/>
      <c r="AI338" s="236"/>
      <c r="AJ338" s="522">
        <v>0</v>
      </c>
      <c r="AK338" s="522">
        <v>1.3704004193510909E-2</v>
      </c>
      <c r="AL338" s="236">
        <v>-5.8498619131308022E-2</v>
      </c>
      <c r="AM338" s="236"/>
      <c r="AN338" s="522">
        <v>67.229729729729698</v>
      </c>
      <c r="AR338" s="452"/>
      <c r="AS338" s="145"/>
      <c r="AT338" s="223"/>
      <c r="AU338" s="22"/>
    </row>
    <row r="339" spans="1:47" ht="15.75">
      <c r="A339" s="263" t="s">
        <v>2076</v>
      </c>
      <c r="B339" t="s">
        <v>2077</v>
      </c>
      <c r="C339" t="s">
        <v>2040</v>
      </c>
      <c r="F339" s="620"/>
      <c r="G339" s="57"/>
      <c r="H339" s="636"/>
      <c r="I339" s="267"/>
      <c r="J339" s="587">
        <v>30.12</v>
      </c>
      <c r="K339" s="236">
        <v>27.46</v>
      </c>
      <c r="L339" s="236">
        <v>30.35</v>
      </c>
      <c r="M339" s="236">
        <v>2.33</v>
      </c>
      <c r="N339" s="236"/>
      <c r="O339" s="236"/>
      <c r="P339" s="236"/>
      <c r="Q339" s="236"/>
      <c r="R339" s="236"/>
      <c r="S339" s="236"/>
      <c r="T339" s="236"/>
      <c r="U339" s="236">
        <v>0</v>
      </c>
      <c r="V339" s="236"/>
      <c r="X339" s="236"/>
      <c r="Z339" s="236"/>
      <c r="AA339" s="236"/>
      <c r="AB339" s="236">
        <v>0.1052439912600146</v>
      </c>
      <c r="AC339" s="522">
        <v>4.2841455235554885E-3</v>
      </c>
      <c r="AD339" s="522">
        <v>2.9900163187964126</v>
      </c>
      <c r="AE339" s="57">
        <v>41827</v>
      </c>
      <c r="AH339" s="236"/>
      <c r="AI339" s="236"/>
      <c r="AJ339" s="522">
        <v>0</v>
      </c>
      <c r="AK339" s="522">
        <v>4.2841455235554885E-3</v>
      </c>
      <c r="AL339" s="236">
        <v>3.1860226104830414E-2</v>
      </c>
      <c r="AM339" s="236"/>
      <c r="AN339" s="522">
        <v>44.615384615384635</v>
      </c>
      <c r="AR339" s="452"/>
      <c r="AS339" s="145"/>
      <c r="AT339" s="223"/>
      <c r="AU339" s="22"/>
    </row>
    <row r="340" spans="1:47" ht="15.75">
      <c r="A340" s="263" t="s">
        <v>2078</v>
      </c>
      <c r="C340" t="s">
        <v>1343</v>
      </c>
      <c r="D340" s="554">
        <v>1630000000</v>
      </c>
      <c r="E340">
        <v>2.91</v>
      </c>
      <c r="F340" s="620">
        <v>-0.36</v>
      </c>
      <c r="G340" s="57"/>
      <c r="H340" s="636"/>
      <c r="I340" s="267"/>
      <c r="J340" s="587">
        <v>3.13</v>
      </c>
      <c r="K340" s="236">
        <v>2.9</v>
      </c>
      <c r="L340" s="236">
        <v>3.51</v>
      </c>
      <c r="M340" s="236">
        <v>0</v>
      </c>
      <c r="N340" s="236">
        <v>0</v>
      </c>
      <c r="O340" s="236"/>
      <c r="P340" s="236"/>
      <c r="Q340" s="236">
        <v>9.75</v>
      </c>
      <c r="R340" s="236">
        <v>-32.4</v>
      </c>
      <c r="S340" s="236">
        <v>0.86</v>
      </c>
      <c r="T340" s="236">
        <v>0.53</v>
      </c>
      <c r="U340" s="236">
        <v>0</v>
      </c>
      <c r="V340" s="236"/>
      <c r="W340" s="522">
        <v>3.1</v>
      </c>
      <c r="X340" s="236">
        <v>3</v>
      </c>
      <c r="Y340" s="522">
        <v>8</v>
      </c>
      <c r="Z340" s="236"/>
      <c r="AA340" s="236"/>
      <c r="AB340" s="236">
        <v>-1.2195121951219388E-2</v>
      </c>
      <c r="AC340" s="522">
        <v>1.9136372391122571E-2</v>
      </c>
      <c r="AD340" s="522">
        <v>3.892464806509889</v>
      </c>
      <c r="AE340" s="57">
        <v>41827</v>
      </c>
      <c r="AF340" s="498">
        <v>0.19674300000000003</v>
      </c>
      <c r="AG340" s="498">
        <v>-3.0092592592592593E-3</v>
      </c>
      <c r="AH340" s="236">
        <v>-2.19</v>
      </c>
      <c r="AI340" s="236"/>
      <c r="AJ340" s="522">
        <v>0</v>
      </c>
      <c r="AK340" s="522">
        <v>1.9136372391122571E-2</v>
      </c>
      <c r="AL340" s="236">
        <v>3.6423841059602606E-2</v>
      </c>
      <c r="AM340" s="236">
        <v>3.2</v>
      </c>
      <c r="AN340" s="522">
        <v>80</v>
      </c>
      <c r="AR340" s="452"/>
      <c r="AS340" s="145"/>
      <c r="AT340" s="223"/>
      <c r="AU340" s="22"/>
    </row>
    <row r="341" spans="1:47" ht="15.75">
      <c r="A341" s="263" t="s">
        <v>623</v>
      </c>
      <c r="B341" t="s">
        <v>624</v>
      </c>
      <c r="C341" t="s">
        <v>1343</v>
      </c>
      <c r="D341" s="554">
        <v>2660000000</v>
      </c>
      <c r="E341">
        <v>1.22</v>
      </c>
      <c r="F341" s="620">
        <v>8.32</v>
      </c>
      <c r="G341" s="57"/>
      <c r="H341" s="636"/>
      <c r="I341" s="267"/>
      <c r="J341" s="587">
        <v>92.91</v>
      </c>
      <c r="K341" s="236">
        <v>85.31</v>
      </c>
      <c r="L341" s="236">
        <v>96.31</v>
      </c>
      <c r="M341" s="236">
        <v>1.3</v>
      </c>
      <c r="N341" s="236">
        <v>1.2</v>
      </c>
      <c r="O341" s="236"/>
      <c r="P341" s="236"/>
      <c r="Q341" s="236">
        <v>15.94</v>
      </c>
      <c r="R341" s="236">
        <v>1.39</v>
      </c>
      <c r="S341" s="236">
        <v>1.48</v>
      </c>
      <c r="T341" s="236">
        <v>3.17</v>
      </c>
      <c r="U341" s="236">
        <v>0</v>
      </c>
      <c r="V341" s="236"/>
      <c r="W341" s="522">
        <v>1.4</v>
      </c>
      <c r="X341" s="236">
        <v>104</v>
      </c>
      <c r="Y341" s="522">
        <v>5</v>
      </c>
      <c r="Z341" s="236"/>
      <c r="AA341" s="236"/>
      <c r="AB341" s="236">
        <v>-2.2990908140871593E-2</v>
      </c>
      <c r="AC341" s="522">
        <v>7.8926706247343485E-3</v>
      </c>
      <c r="AD341" s="522">
        <v>6.9533115201328082</v>
      </c>
      <c r="AE341" s="57">
        <v>41827</v>
      </c>
      <c r="AF341" s="498">
        <v>9.9905999999999995E-2</v>
      </c>
      <c r="AG341" s="498">
        <v>0.11467625899280576</v>
      </c>
      <c r="AH341" s="236">
        <v>155.4958</v>
      </c>
      <c r="AI341" s="236"/>
      <c r="AJ341" s="522">
        <v>0</v>
      </c>
      <c r="AK341" s="522">
        <v>7.8926706247343485E-3</v>
      </c>
      <c r="AL341" s="236">
        <v>3.2448049783309278E-2</v>
      </c>
      <c r="AM341" s="236">
        <v>91.35</v>
      </c>
      <c r="AN341" s="522">
        <v>31.125827814569547</v>
      </c>
      <c r="AR341" s="452"/>
      <c r="AS341" s="145"/>
      <c r="AT341" s="223"/>
      <c r="AU341" s="22"/>
    </row>
    <row r="342" spans="1:47" ht="15.75">
      <c r="A342" s="263" t="s">
        <v>625</v>
      </c>
      <c r="B342" t="s">
        <v>626</v>
      </c>
      <c r="C342" t="s">
        <v>1343</v>
      </c>
      <c r="D342" s="554">
        <v>2370000000</v>
      </c>
      <c r="E342">
        <v>0.59</v>
      </c>
      <c r="F342" s="620">
        <v>1.69</v>
      </c>
      <c r="G342" s="57"/>
      <c r="H342" s="636"/>
      <c r="I342" s="267"/>
      <c r="J342" s="587">
        <v>28.23</v>
      </c>
      <c r="K342" s="236">
        <v>23.46</v>
      </c>
      <c r="L342" s="236">
        <v>37.299999999999997</v>
      </c>
      <c r="M342" s="236">
        <v>2.7</v>
      </c>
      <c r="N342" s="236">
        <v>0.75</v>
      </c>
      <c r="O342" s="236"/>
      <c r="P342" s="236"/>
      <c r="Q342" s="236">
        <v>15.78</v>
      </c>
      <c r="R342" s="236">
        <v>1.79</v>
      </c>
      <c r="S342" s="236">
        <v>1.19</v>
      </c>
      <c r="T342" s="236">
        <v>2.76</v>
      </c>
      <c r="U342" s="236">
        <v>0</v>
      </c>
      <c r="V342" s="236"/>
      <c r="W342" s="522">
        <v>2.2999999999999998</v>
      </c>
      <c r="X342" s="236">
        <v>30</v>
      </c>
      <c r="Y342" s="522">
        <v>11</v>
      </c>
      <c r="Z342" s="236">
        <v>1</v>
      </c>
      <c r="AA342" s="236"/>
      <c r="AB342" s="236">
        <v>-0.21629751162154773</v>
      </c>
      <c r="AC342" s="522">
        <v>1.7085542490282546E-2</v>
      </c>
      <c r="AD342" s="522">
        <v>40.429423712703802</v>
      </c>
      <c r="AE342" s="57">
        <v>41827</v>
      </c>
      <c r="AF342" s="498">
        <v>6.3807000000000003E-2</v>
      </c>
      <c r="AG342" s="498">
        <v>8.8156424581005588E-2</v>
      </c>
      <c r="AH342" s="236">
        <v>42.218899999999998</v>
      </c>
      <c r="AI342" s="236"/>
      <c r="AJ342" s="522">
        <v>0</v>
      </c>
      <c r="AK342" s="522">
        <v>1.7085542490282546E-2</v>
      </c>
      <c r="AL342" s="236">
        <v>-0.17792661619103095</v>
      </c>
      <c r="AM342" s="236">
        <v>28.56</v>
      </c>
      <c r="AN342" s="522">
        <v>36</v>
      </c>
      <c r="AR342" s="452"/>
      <c r="AS342" s="145"/>
      <c r="AT342" s="223"/>
      <c r="AU342" s="22"/>
    </row>
    <row r="343" spans="1:47" ht="15.75">
      <c r="A343" s="263" t="s">
        <v>2079</v>
      </c>
      <c r="B343" t="s">
        <v>2080</v>
      </c>
      <c r="C343" t="s">
        <v>1343</v>
      </c>
      <c r="D343" s="554">
        <v>11080000000</v>
      </c>
      <c r="E343">
        <v>0.34</v>
      </c>
      <c r="F343" s="620">
        <v>4.2699999999999996</v>
      </c>
      <c r="G343" s="57"/>
      <c r="H343" s="636"/>
      <c r="I343" s="267"/>
      <c r="J343" s="587">
        <v>75.209999999999994</v>
      </c>
      <c r="K343" s="236">
        <v>73.55</v>
      </c>
      <c r="L343" s="236">
        <v>78.62</v>
      </c>
      <c r="M343" s="236">
        <v>3.6</v>
      </c>
      <c r="N343" s="236">
        <v>2.76</v>
      </c>
      <c r="O343" s="236"/>
      <c r="P343" s="236"/>
      <c r="Q343" s="236">
        <v>16.34</v>
      </c>
      <c r="R343" s="236">
        <v>2.9</v>
      </c>
      <c r="S343" s="236">
        <v>1.2</v>
      </c>
      <c r="T343" s="236">
        <v>1.64</v>
      </c>
      <c r="U343" s="236">
        <v>0</v>
      </c>
      <c r="V343" s="236"/>
      <c r="W343" s="522">
        <v>2.5</v>
      </c>
      <c r="X343" s="236">
        <v>79</v>
      </c>
      <c r="Y343" s="522">
        <v>11</v>
      </c>
      <c r="Z343" s="236"/>
      <c r="AA343" s="236"/>
      <c r="AB343" s="236">
        <v>1.6648619382782948E-2</v>
      </c>
      <c r="AC343" s="522">
        <v>7.3365650542556483E-3</v>
      </c>
      <c r="AD343" s="522">
        <v>3.6066491406803407</v>
      </c>
      <c r="AE343" s="57">
        <v>41827</v>
      </c>
      <c r="AF343" s="498">
        <v>4.9481999999999998E-2</v>
      </c>
      <c r="AG343" s="498">
        <v>5.6344827586206903E-2</v>
      </c>
      <c r="AH343" s="236">
        <v>127.64490000000001</v>
      </c>
      <c r="AI343" s="236"/>
      <c r="AJ343" s="522">
        <v>0</v>
      </c>
      <c r="AK343" s="522">
        <v>7.3365650542556483E-3</v>
      </c>
      <c r="AL343" s="236">
        <v>1.5802269043759958E-2</v>
      </c>
      <c r="AM343" s="236">
        <v>75.989999999999995</v>
      </c>
      <c r="AN343" s="522">
        <v>92.307692307692193</v>
      </c>
      <c r="AR343" s="452"/>
      <c r="AS343" s="145"/>
      <c r="AT343" s="223"/>
      <c r="AU343" s="22"/>
    </row>
    <row r="344" spans="1:47" ht="15.75">
      <c r="A344" s="263" t="s">
        <v>2081</v>
      </c>
      <c r="B344" t="s">
        <v>2082</v>
      </c>
      <c r="C344" t="s">
        <v>1809</v>
      </c>
      <c r="F344" s="620"/>
      <c r="G344" s="57"/>
      <c r="H344" s="636"/>
      <c r="I344" s="267"/>
      <c r="J344" s="587">
        <v>29.58</v>
      </c>
      <c r="K344" s="236">
        <v>27.76</v>
      </c>
      <c r="L344" s="236">
        <v>33.799999999999997</v>
      </c>
      <c r="M344" s="236">
        <v>0</v>
      </c>
      <c r="N344" s="236"/>
      <c r="O344" s="236"/>
      <c r="P344" s="236"/>
      <c r="Q344" s="236"/>
      <c r="R344" s="236"/>
      <c r="S344" s="236"/>
      <c r="T344" s="236"/>
      <c r="U344" s="236">
        <v>0</v>
      </c>
      <c r="V344" s="236"/>
      <c r="X344" s="236"/>
      <c r="Z344" s="236"/>
      <c r="AA344" s="236"/>
      <c r="AB344" s="236">
        <v>-0.12885071090047387</v>
      </c>
      <c r="AC344" s="522">
        <v>1.1693992586444386E-2</v>
      </c>
      <c r="AD344" s="522">
        <v>4.0199969845198718</v>
      </c>
      <c r="AE344" s="57">
        <v>41827</v>
      </c>
      <c r="AH344" s="236"/>
      <c r="AI344" s="236"/>
      <c r="AJ344" s="522">
        <v>0</v>
      </c>
      <c r="AK344" s="522">
        <v>1.1693992586444386E-2</v>
      </c>
      <c r="AL344" s="236">
        <v>-4.5806451612903282E-2</v>
      </c>
      <c r="AM344" s="236"/>
      <c r="AN344" s="522">
        <v>4.4776119402984307</v>
      </c>
      <c r="AR344" s="452"/>
      <c r="AS344" s="145"/>
      <c r="AT344" s="223"/>
      <c r="AU344" s="22"/>
    </row>
    <row r="345" spans="1:47" ht="15.75">
      <c r="A345" s="263" t="s">
        <v>295</v>
      </c>
      <c r="B345" t="s">
        <v>296</v>
      </c>
      <c r="C345" t="s">
        <v>1343</v>
      </c>
      <c r="D345" s="554">
        <v>32030000000</v>
      </c>
      <c r="E345">
        <v>1.17</v>
      </c>
      <c r="F345" s="620">
        <v>5.08</v>
      </c>
      <c r="G345" s="57"/>
      <c r="H345" s="636"/>
      <c r="I345" s="267"/>
      <c r="J345" s="587">
        <v>85.88</v>
      </c>
      <c r="K345" s="236">
        <v>74</v>
      </c>
      <c r="L345" s="236">
        <v>88.25</v>
      </c>
      <c r="M345" s="236">
        <v>0</v>
      </c>
      <c r="N345" s="236">
        <v>0</v>
      </c>
      <c r="O345" s="236"/>
      <c r="P345" s="236"/>
      <c r="Q345" s="236">
        <v>12.9</v>
      </c>
      <c r="R345" s="236">
        <v>1.65</v>
      </c>
      <c r="S345" s="236">
        <v>1.35</v>
      </c>
      <c r="T345" s="236">
        <v>0</v>
      </c>
      <c r="U345" s="236">
        <v>0</v>
      </c>
      <c r="V345" s="236"/>
      <c r="W345" s="522">
        <v>2.8</v>
      </c>
      <c r="X345" s="236">
        <v>90</v>
      </c>
      <c r="Y345" s="522">
        <v>21</v>
      </c>
      <c r="Z345" s="236"/>
      <c r="AA345" s="236"/>
      <c r="AB345" s="236">
        <v>0.10563561502830685</v>
      </c>
      <c r="AC345" s="522">
        <v>9.2955354012876964E-3</v>
      </c>
      <c r="AD345" s="522">
        <v>10.458933043178764</v>
      </c>
      <c r="AE345" s="57">
        <v>41827</v>
      </c>
      <c r="AF345" s="498">
        <v>9.7041000000000002E-2</v>
      </c>
      <c r="AG345" s="498">
        <v>7.8181818181818186E-2</v>
      </c>
      <c r="AH345" s="236">
        <v>100.8527</v>
      </c>
      <c r="AI345" s="236"/>
      <c r="AJ345" s="522">
        <v>0</v>
      </c>
      <c r="AK345" s="522">
        <v>9.2955354012876964E-3</v>
      </c>
      <c r="AL345" s="236">
        <v>1.4530419373892376E-2</v>
      </c>
      <c r="AM345" s="236">
        <v>83.87</v>
      </c>
      <c r="AN345" s="522">
        <v>29.032258064516256</v>
      </c>
      <c r="AR345" s="452"/>
      <c r="AS345" s="145"/>
      <c r="AT345" s="223"/>
      <c r="AU345" s="22"/>
    </row>
    <row r="346" spans="1:47" ht="15.75">
      <c r="A346" s="263" t="s">
        <v>2083</v>
      </c>
      <c r="B346" t="s">
        <v>2084</v>
      </c>
      <c r="C346" t="s">
        <v>1809</v>
      </c>
      <c r="F346" s="620"/>
      <c r="G346" s="57"/>
      <c r="H346" s="636"/>
      <c r="I346" s="267"/>
      <c r="J346" s="587">
        <v>37.4</v>
      </c>
      <c r="K346" s="236">
        <v>36.28</v>
      </c>
      <c r="L346" s="236">
        <v>47.66</v>
      </c>
      <c r="M346" s="236">
        <v>0</v>
      </c>
      <c r="N346" s="236"/>
      <c r="O346" s="236"/>
      <c r="P346" s="236"/>
      <c r="Q346" s="236"/>
      <c r="R346" s="236"/>
      <c r="S346" s="236"/>
      <c r="T346" s="236"/>
      <c r="U346" s="236">
        <v>0</v>
      </c>
      <c r="V346" s="236"/>
      <c r="X346" s="236"/>
      <c r="Z346" s="236"/>
      <c r="AA346" s="236"/>
      <c r="AB346" s="236">
        <v>-0.2109106529209622</v>
      </c>
      <c r="AC346" s="522">
        <v>1.0977647203336764E-2</v>
      </c>
      <c r="AD346" s="522">
        <v>4.1227573659576215</v>
      </c>
      <c r="AE346" s="57">
        <v>41827</v>
      </c>
      <c r="AH346" s="236"/>
      <c r="AI346" s="236"/>
      <c r="AJ346" s="522">
        <v>0</v>
      </c>
      <c r="AK346" s="522">
        <v>1.0977647203336764E-2</v>
      </c>
      <c r="AL346" s="236">
        <v>-0.12473671893283404</v>
      </c>
      <c r="AM346" s="236"/>
      <c r="AN346" s="522">
        <v>43.165467625899367</v>
      </c>
      <c r="AR346" s="452"/>
      <c r="AS346" s="145"/>
      <c r="AT346" s="223"/>
      <c r="AU346" s="22"/>
    </row>
    <row r="347" spans="1:47" ht="15.75">
      <c r="A347" s="263" t="s">
        <v>297</v>
      </c>
      <c r="B347" t="s">
        <v>298</v>
      </c>
      <c r="C347" t="s">
        <v>1343</v>
      </c>
      <c r="D347" s="554">
        <v>24700000000</v>
      </c>
      <c r="E347">
        <v>0.05</v>
      </c>
      <c r="F347" s="620">
        <v>2.73</v>
      </c>
      <c r="G347" s="57"/>
      <c r="H347" s="636"/>
      <c r="I347" s="267"/>
      <c r="J347" s="587">
        <v>71.400000000000006</v>
      </c>
      <c r="K347" s="236">
        <v>69.5</v>
      </c>
      <c r="L347" s="236">
        <v>74.19</v>
      </c>
      <c r="M347" s="236">
        <v>4.3</v>
      </c>
      <c r="N347" s="236">
        <v>3.12</v>
      </c>
      <c r="O347" s="236"/>
      <c r="P347" s="236"/>
      <c r="Q347" s="236">
        <v>14.97</v>
      </c>
      <c r="R347" s="236">
        <v>3.72</v>
      </c>
      <c r="S347" s="236">
        <v>2.04</v>
      </c>
      <c r="T347" s="236">
        <v>1.24</v>
      </c>
      <c r="U347" s="236">
        <v>0</v>
      </c>
      <c r="V347" s="236"/>
      <c r="W347" s="522">
        <v>2.4</v>
      </c>
      <c r="X347" s="236">
        <v>77</v>
      </c>
      <c r="Y347" s="522">
        <v>17</v>
      </c>
      <c r="Z347" s="236"/>
      <c r="AA347" s="236"/>
      <c r="AB347" s="236">
        <v>2.131616595135901E-2</v>
      </c>
      <c r="AC347" s="522">
        <v>7.0801984527124771E-3</v>
      </c>
      <c r="AD347" s="522">
        <v>3.3537936927852656</v>
      </c>
      <c r="AE347" s="57">
        <v>41827</v>
      </c>
      <c r="AF347" s="498">
        <v>3.2864999999999998E-2</v>
      </c>
      <c r="AG347" s="498">
        <v>4.0241935483870971E-2</v>
      </c>
      <c r="AH347" s="236">
        <v>110.7223</v>
      </c>
      <c r="AI347" s="236"/>
      <c r="AJ347" s="522">
        <v>0</v>
      </c>
      <c r="AK347" s="522">
        <v>7.0801984527124771E-3</v>
      </c>
      <c r="AL347" s="236">
        <v>1.5647226173542084E-2</v>
      </c>
      <c r="AM347" s="236">
        <v>71.459999999999994</v>
      </c>
      <c r="AN347" s="522">
        <v>73.107049608355055</v>
      </c>
      <c r="AR347" s="452"/>
      <c r="AS347" s="145"/>
      <c r="AT347" s="223"/>
      <c r="AU347" s="22"/>
    </row>
    <row r="348" spans="1:47" ht="15.75">
      <c r="A348" s="263" t="s">
        <v>2085</v>
      </c>
      <c r="B348" t="s">
        <v>2086</v>
      </c>
      <c r="C348" t="s">
        <v>1343</v>
      </c>
      <c r="D348" s="554">
        <v>1920000000</v>
      </c>
      <c r="E348">
        <v>1.21</v>
      </c>
      <c r="F348" s="620">
        <v>0.99</v>
      </c>
      <c r="G348" s="57"/>
      <c r="H348" s="636"/>
      <c r="I348" s="267"/>
      <c r="J348" s="587">
        <v>43.21</v>
      </c>
      <c r="K348" s="236">
        <v>38.21</v>
      </c>
      <c r="L348" s="236">
        <v>45.8</v>
      </c>
      <c r="M348" s="236">
        <v>0.8</v>
      </c>
      <c r="N348" s="236">
        <v>0.34</v>
      </c>
      <c r="O348" s="236"/>
      <c r="P348" s="236"/>
      <c r="Q348" s="236">
        <v>15.79</v>
      </c>
      <c r="R348" s="236">
        <v>1.77</v>
      </c>
      <c r="S348" s="236">
        <v>1.45</v>
      </c>
      <c r="T348" s="236">
        <v>1.87</v>
      </c>
      <c r="U348" s="236">
        <v>0</v>
      </c>
      <c r="V348" s="236"/>
      <c r="W348" s="522">
        <v>2.6</v>
      </c>
      <c r="X348" s="236">
        <v>46</v>
      </c>
      <c r="Y348" s="522">
        <v>8</v>
      </c>
      <c r="Z348" s="236"/>
      <c r="AA348" s="236"/>
      <c r="AB348" s="236">
        <v>2.5449451319168887E-2</v>
      </c>
      <c r="AC348" s="522">
        <v>1.5094952224992571E-2</v>
      </c>
      <c r="AD348" s="522">
        <v>18.638102052747644</v>
      </c>
      <c r="AE348" s="57">
        <v>41827</v>
      </c>
      <c r="AF348" s="498">
        <v>9.9333000000000005E-2</v>
      </c>
      <c r="AG348" s="498">
        <v>8.920903954802259E-2</v>
      </c>
      <c r="AH348" s="236">
        <v>12.8764</v>
      </c>
      <c r="AI348" s="236"/>
      <c r="AJ348" s="522">
        <v>0</v>
      </c>
      <c r="AK348" s="522">
        <v>1.5094952224992571E-2</v>
      </c>
      <c r="AL348" s="236">
        <v>-2.040353661301289E-2</v>
      </c>
      <c r="AM348" s="236">
        <v>42.94</v>
      </c>
      <c r="AN348" s="522">
        <v>42.16216216216219</v>
      </c>
      <c r="AR348" s="452"/>
      <c r="AS348" s="145"/>
      <c r="AT348" s="223"/>
      <c r="AU348" s="22"/>
    </row>
    <row r="349" spans="1:47" ht="15.75">
      <c r="A349" s="263" t="s">
        <v>299</v>
      </c>
      <c r="B349" t="s">
        <v>300</v>
      </c>
      <c r="C349" t="s">
        <v>1343</v>
      </c>
      <c r="D349" s="554">
        <v>11970000000</v>
      </c>
      <c r="E349">
        <v>1.22</v>
      </c>
      <c r="F349" s="620">
        <v>3.66</v>
      </c>
      <c r="G349" s="57"/>
      <c r="H349" s="636"/>
      <c r="I349" s="267"/>
      <c r="J349" s="587">
        <v>73.239999999999995</v>
      </c>
      <c r="K349" s="236">
        <v>67.12</v>
      </c>
      <c r="L349" s="236">
        <v>73.599999999999994</v>
      </c>
      <c r="M349" s="236">
        <v>0</v>
      </c>
      <c r="N349" s="236">
        <v>0</v>
      </c>
      <c r="O349" s="236"/>
      <c r="P349" s="236"/>
      <c r="Q349" s="236">
        <v>18.46</v>
      </c>
      <c r="R349" s="236">
        <v>1.68</v>
      </c>
      <c r="S349" s="236">
        <v>1.31</v>
      </c>
      <c r="T349" s="236">
        <v>3.37</v>
      </c>
      <c r="U349" s="236">
        <v>0</v>
      </c>
      <c r="V349" s="236"/>
      <c r="W349" s="522">
        <v>2.2000000000000002</v>
      </c>
      <c r="X349" s="236">
        <v>75</v>
      </c>
      <c r="Y349" s="522">
        <v>15</v>
      </c>
      <c r="Z349" s="236"/>
      <c r="AA349" s="236"/>
      <c r="AB349" s="236">
        <v>5.7398327083934088E-2</v>
      </c>
      <c r="AC349" s="522">
        <v>6.524097682597276E-3</v>
      </c>
      <c r="AD349" s="522">
        <v>6.3758824000410872</v>
      </c>
      <c r="AE349" s="57">
        <v>41827</v>
      </c>
      <c r="AF349" s="498">
        <v>9.9905999999999995E-2</v>
      </c>
      <c r="AG349" s="498">
        <v>0.10988095238095238</v>
      </c>
      <c r="AH349" s="236">
        <v>78.551100000000005</v>
      </c>
      <c r="AI349" s="236"/>
      <c r="AJ349" s="522">
        <v>0</v>
      </c>
      <c r="AK349" s="522">
        <v>6.524097682597276E-3</v>
      </c>
      <c r="AL349" s="236">
        <v>8.5519490143767543E-2</v>
      </c>
      <c r="AM349" s="236">
        <v>68.78</v>
      </c>
      <c r="AN349" s="522">
        <v>27.423822714681592</v>
      </c>
      <c r="AR349" s="452"/>
      <c r="AS349" s="145"/>
      <c r="AT349" s="223"/>
      <c r="AU349" s="22"/>
    </row>
    <row r="350" spans="1:47" ht="15.75">
      <c r="A350" s="263" t="s">
        <v>2087</v>
      </c>
      <c r="B350" t="s">
        <v>2088</v>
      </c>
      <c r="C350" t="s">
        <v>1343</v>
      </c>
      <c r="D350" s="554">
        <v>12340000000</v>
      </c>
      <c r="E350">
        <v>1.71</v>
      </c>
      <c r="F350" s="620">
        <v>4.07</v>
      </c>
      <c r="G350" s="57"/>
      <c r="H350" s="636"/>
      <c r="I350" s="267"/>
      <c r="J350" s="587">
        <v>78.12</v>
      </c>
      <c r="K350" s="236">
        <v>67.33</v>
      </c>
      <c r="L350" s="236">
        <v>79.5</v>
      </c>
      <c r="M350" s="236">
        <v>1.2</v>
      </c>
      <c r="N350" s="236">
        <v>0.96</v>
      </c>
      <c r="O350" s="236"/>
      <c r="P350" s="236"/>
      <c r="Q350" s="236">
        <v>12.06</v>
      </c>
      <c r="R350" s="236">
        <v>0.95</v>
      </c>
      <c r="S350" s="236">
        <v>2.62</v>
      </c>
      <c r="T350" s="236">
        <v>1.58</v>
      </c>
      <c r="U350" s="236">
        <v>0</v>
      </c>
      <c r="V350" s="236"/>
      <c r="W350" s="522">
        <v>2.2000000000000002</v>
      </c>
      <c r="X350" s="236">
        <v>83.5</v>
      </c>
      <c r="Y350" s="522">
        <v>28</v>
      </c>
      <c r="Z350" s="236">
        <v>1</v>
      </c>
      <c r="AA350" s="236"/>
      <c r="AB350" s="236">
        <v>0.17417729024607176</v>
      </c>
      <c r="AC350" s="522">
        <v>8.7185898654977504E-3</v>
      </c>
      <c r="AD350" s="522">
        <v>4.6351597405362162</v>
      </c>
      <c r="AE350" s="57">
        <v>41827</v>
      </c>
      <c r="AF350" s="498">
        <v>0.12798300000000001</v>
      </c>
      <c r="AG350" s="498">
        <v>0.12694736842105264</v>
      </c>
      <c r="AH350" s="236">
        <v>49.533900000000003</v>
      </c>
      <c r="AI350" s="236"/>
      <c r="AJ350" s="522">
        <v>0</v>
      </c>
      <c r="AK350" s="522">
        <v>8.7185898654977504E-3</v>
      </c>
      <c r="AL350" s="236">
        <v>9.9507389162561674E-2</v>
      </c>
      <c r="AM350" s="236">
        <v>75.84</v>
      </c>
      <c r="AN350" s="522">
        <v>56.779661016949021</v>
      </c>
      <c r="AR350" s="452"/>
      <c r="AS350" s="145"/>
      <c r="AT350" s="223"/>
      <c r="AU350" s="22"/>
    </row>
    <row r="351" spans="1:47" ht="15.75">
      <c r="A351" s="263" t="s">
        <v>2089</v>
      </c>
      <c r="B351" t="s">
        <v>2090</v>
      </c>
      <c r="C351" t="s">
        <v>2040</v>
      </c>
      <c r="F351" s="620"/>
      <c r="G351" s="57"/>
      <c r="H351" s="636"/>
      <c r="I351" s="267"/>
      <c r="J351" s="587">
        <v>76.069999999999993</v>
      </c>
      <c r="K351" s="236">
        <v>71.69</v>
      </c>
      <c r="L351" s="236">
        <v>76.989999999999995</v>
      </c>
      <c r="M351" s="236">
        <v>3.33</v>
      </c>
      <c r="N351" s="236"/>
      <c r="O351" s="236"/>
      <c r="P351" s="236"/>
      <c r="Q351" s="236"/>
      <c r="R351" s="236"/>
      <c r="S351" s="236"/>
      <c r="T351" s="236"/>
      <c r="U351" s="236">
        <v>0</v>
      </c>
      <c r="V351" s="236"/>
      <c r="X351" s="236"/>
      <c r="Z351" s="236"/>
      <c r="AA351" s="236"/>
      <c r="AB351" s="236">
        <v>4.8763736263736229E-2</v>
      </c>
      <c r="AC351" s="522">
        <v>4.3137807797124089E-3</v>
      </c>
      <c r="AD351" s="522">
        <v>2.889909318281219</v>
      </c>
      <c r="AE351" s="57">
        <v>41827</v>
      </c>
      <c r="AH351" s="236"/>
      <c r="AI351" s="236"/>
      <c r="AJ351" s="522">
        <v>0</v>
      </c>
      <c r="AK351" s="522">
        <v>4.3137807797124089E-3</v>
      </c>
      <c r="AL351" s="236">
        <v>3.9491664389177179E-2</v>
      </c>
      <c r="AM351" s="236"/>
      <c r="AN351" s="522">
        <v>67.586206896552213</v>
      </c>
      <c r="AR351" s="452"/>
      <c r="AS351" s="145"/>
      <c r="AT351" s="223"/>
      <c r="AU351" s="22"/>
    </row>
    <row r="352" spans="1:47" ht="15.75">
      <c r="A352" s="263" t="s">
        <v>2091</v>
      </c>
      <c r="B352" t="s">
        <v>2092</v>
      </c>
      <c r="C352" t="s">
        <v>1343</v>
      </c>
      <c r="D352" s="554">
        <v>1050000000</v>
      </c>
      <c r="E352">
        <v>1.26</v>
      </c>
      <c r="F352" s="620">
        <v>2.42</v>
      </c>
      <c r="G352" s="57"/>
      <c r="H352" s="636"/>
      <c r="I352" s="267"/>
      <c r="J352" s="587">
        <v>49.96</v>
      </c>
      <c r="K352" s="236">
        <v>45.8</v>
      </c>
      <c r="L352" s="236">
        <v>54.15</v>
      </c>
      <c r="M352" s="236">
        <v>0</v>
      </c>
      <c r="N352" s="236">
        <v>0</v>
      </c>
      <c r="O352" s="236"/>
      <c r="P352" s="236"/>
      <c r="Q352" s="236">
        <v>14.71</v>
      </c>
      <c r="R352" s="236">
        <v>1.22</v>
      </c>
      <c r="S352" s="236">
        <v>1.1399999999999999</v>
      </c>
      <c r="T352" s="236">
        <v>3.55</v>
      </c>
      <c r="U352" s="236">
        <v>0</v>
      </c>
      <c r="V352" s="236"/>
      <c r="W352" s="522">
        <v>1.5</v>
      </c>
      <c r="X352" s="236">
        <v>58</v>
      </c>
      <c r="Y352" s="522">
        <v>3</v>
      </c>
      <c r="Z352" s="236"/>
      <c r="AA352" s="236"/>
      <c r="AB352" s="236">
        <v>-6.1865189289012031E-2</v>
      </c>
      <c r="AC352" s="522">
        <v>1.2701090615881703E-2</v>
      </c>
      <c r="AD352" s="522">
        <v>2.5983890336627389</v>
      </c>
      <c r="AE352" s="57">
        <v>41827</v>
      </c>
      <c r="AF352" s="498">
        <v>0.102198</v>
      </c>
      <c r="AG352" s="498">
        <v>0.12057377049180328</v>
      </c>
      <c r="AH352" s="236">
        <v>52.2179</v>
      </c>
      <c r="AI352" s="236"/>
      <c r="AJ352" s="522">
        <v>0</v>
      </c>
      <c r="AK352" s="522">
        <v>1.2701090615881703E-2</v>
      </c>
      <c r="AL352" s="236">
        <v>5.7578323454699383E-2</v>
      </c>
      <c r="AM352" s="236">
        <v>48.8</v>
      </c>
      <c r="AN352" s="522">
        <v>40.468227424749116</v>
      </c>
      <c r="AR352" s="452"/>
      <c r="AS352" s="145"/>
      <c r="AT352" s="223"/>
      <c r="AU352" s="22"/>
    </row>
    <row r="353" spans="1:47" ht="15.75">
      <c r="A353" s="263" t="s">
        <v>2093</v>
      </c>
      <c r="B353" t="s">
        <v>2094</v>
      </c>
      <c r="C353" t="s">
        <v>2095</v>
      </c>
      <c r="F353" s="620"/>
      <c r="G353" s="57"/>
      <c r="H353" s="636"/>
      <c r="I353" s="267"/>
      <c r="J353" s="587">
        <v>23.63</v>
      </c>
      <c r="K353" s="236">
        <v>21.61</v>
      </c>
      <c r="L353" s="236">
        <v>29.47</v>
      </c>
      <c r="M353" s="236">
        <v>0</v>
      </c>
      <c r="N353" s="236"/>
      <c r="O353" s="236"/>
      <c r="P353" s="236"/>
      <c r="Q353" s="236"/>
      <c r="R353" s="236"/>
      <c r="S353" s="236"/>
      <c r="T353" s="236"/>
      <c r="U353" s="236">
        <v>0</v>
      </c>
      <c r="V353" s="236"/>
      <c r="X353" s="236"/>
      <c r="Z353" s="236"/>
      <c r="AA353" s="236"/>
      <c r="AB353" s="236">
        <v>-0.20061099796334012</v>
      </c>
      <c r="AC353" s="522">
        <v>1.7054432151927132E-2</v>
      </c>
      <c r="AD353" s="522">
        <v>3.6956383739237246</v>
      </c>
      <c r="AE353" s="57">
        <v>41827</v>
      </c>
      <c r="AH353" s="236"/>
      <c r="AI353" s="236"/>
      <c r="AJ353" s="522">
        <v>0</v>
      </c>
      <c r="AK353" s="522">
        <v>1.7054432151927132E-2</v>
      </c>
      <c r="AL353" s="236">
        <v>-7.9470198675496789E-2</v>
      </c>
      <c r="AM353" s="236"/>
      <c r="AN353" s="522">
        <v>13.690476190476218</v>
      </c>
      <c r="AR353" s="452"/>
      <c r="AS353" s="145"/>
      <c r="AT353" s="223"/>
      <c r="AU353" s="22"/>
    </row>
    <row r="354" spans="1:47" ht="15.75">
      <c r="A354" s="263" t="s">
        <v>2096</v>
      </c>
      <c r="B354" t="s">
        <v>2097</v>
      </c>
      <c r="C354" t="s">
        <v>1343</v>
      </c>
      <c r="D354" s="554">
        <v>2050000</v>
      </c>
      <c r="E354">
        <v>-0.04</v>
      </c>
      <c r="F354" s="620">
        <v>-2.0099999999999998</v>
      </c>
      <c r="G354" s="57"/>
      <c r="H354" s="636"/>
      <c r="I354" s="267"/>
      <c r="J354" s="587">
        <v>7.17</v>
      </c>
      <c r="K354" s="236">
        <v>6.5</v>
      </c>
      <c r="L354" s="236">
        <v>8.5399999999999991</v>
      </c>
      <c r="M354" s="236">
        <v>3</v>
      </c>
      <c r="N354" s="236">
        <v>0.2</v>
      </c>
      <c r="O354" s="236"/>
      <c r="P354" s="236"/>
      <c r="Q354" s="236">
        <v>0</v>
      </c>
      <c r="R354" s="236">
        <v>0</v>
      </c>
      <c r="S354" s="236">
        <v>14.1</v>
      </c>
      <c r="T354" s="236">
        <v>1.0900000000000001</v>
      </c>
      <c r="U354" s="236">
        <v>0</v>
      </c>
      <c r="V354" s="236"/>
      <c r="W354" s="522">
        <v>0</v>
      </c>
      <c r="X354" s="236">
        <v>30</v>
      </c>
      <c r="Y354" s="522">
        <v>1</v>
      </c>
      <c r="Z354" s="236"/>
      <c r="AA354" s="236"/>
      <c r="AB354" s="236">
        <v>-0.11970074812967579</v>
      </c>
      <c r="AC354" s="522">
        <v>2.2099653202380266E-2</v>
      </c>
      <c r="AD354" s="522">
        <v>2.6868659301147959</v>
      </c>
      <c r="AE354" s="57">
        <v>41827</v>
      </c>
      <c r="AH354" s="236"/>
      <c r="AI354" s="236"/>
      <c r="AJ354" s="522">
        <v>0</v>
      </c>
      <c r="AK354" s="522">
        <v>2.2099653202380266E-2</v>
      </c>
      <c r="AL354" s="236">
        <v>-0.13090909090909092</v>
      </c>
      <c r="AM354" s="236">
        <v>7.42</v>
      </c>
      <c r="AN354" s="522">
        <v>26.666666666666671</v>
      </c>
      <c r="AR354" s="452"/>
      <c r="AS354" s="145"/>
      <c r="AT354" s="223"/>
      <c r="AU354" s="22"/>
    </row>
    <row r="355" spans="1:47" ht="15.75">
      <c r="A355" s="263" t="s">
        <v>2098</v>
      </c>
      <c r="B355" t="s">
        <v>2099</v>
      </c>
      <c r="C355" t="s">
        <v>1343</v>
      </c>
      <c r="D355" s="554">
        <v>1810000000</v>
      </c>
      <c r="E355">
        <v>1.25</v>
      </c>
      <c r="F355" s="620">
        <v>1.1100000000000001</v>
      </c>
      <c r="G355" s="57"/>
      <c r="H355" s="636"/>
      <c r="I355" s="267"/>
      <c r="J355" s="587">
        <v>30.73</v>
      </c>
      <c r="K355" s="236">
        <v>27.98</v>
      </c>
      <c r="L355" s="236">
        <v>33.520000000000003</v>
      </c>
      <c r="M355" s="236">
        <v>0</v>
      </c>
      <c r="N355" s="236">
        <v>0</v>
      </c>
      <c r="O355" s="236"/>
      <c r="P355" s="236"/>
      <c r="Q355" s="236">
        <v>18.46</v>
      </c>
      <c r="R355" s="236">
        <v>2.38</v>
      </c>
      <c r="S355" s="236">
        <v>0.61</v>
      </c>
      <c r="T355" s="236">
        <v>2.36</v>
      </c>
      <c r="U355" s="236">
        <v>0</v>
      </c>
      <c r="V355" s="236"/>
      <c r="W355" s="522">
        <v>1.7</v>
      </c>
      <c r="X355" s="236">
        <v>36</v>
      </c>
      <c r="Y355" s="522">
        <v>5</v>
      </c>
      <c r="Z355" s="236"/>
      <c r="AA355" s="236"/>
      <c r="AB355" s="236">
        <v>2.8607755880483109E-2</v>
      </c>
      <c r="AC355" s="522">
        <v>1.6156969932444368E-2</v>
      </c>
      <c r="AD355" s="522">
        <v>4.3540114536537624</v>
      </c>
      <c r="AE355" s="57">
        <v>41827</v>
      </c>
      <c r="AF355" s="498">
        <v>0.10162499999999999</v>
      </c>
      <c r="AG355" s="498">
        <v>7.7563025210084041E-2</v>
      </c>
      <c r="AH355" s="236">
        <v>20.4588</v>
      </c>
      <c r="AI355" s="236"/>
      <c r="AJ355" s="522">
        <v>0</v>
      </c>
      <c r="AK355" s="522">
        <v>1.6156969932444368E-2</v>
      </c>
      <c r="AL355" s="236">
        <v>-6.0244648318042882E-2</v>
      </c>
      <c r="AM355" s="236">
        <v>30.75</v>
      </c>
      <c r="AN355" s="522">
        <v>48.437499999999986</v>
      </c>
      <c r="AR355" s="452"/>
      <c r="AS355" s="145"/>
      <c r="AT355" s="223"/>
      <c r="AU355" s="22"/>
    </row>
    <row r="356" spans="1:47" ht="15.75">
      <c r="A356" s="263" t="s">
        <v>2100</v>
      </c>
      <c r="B356" t="s">
        <v>2101</v>
      </c>
      <c r="C356" t="s">
        <v>2102</v>
      </c>
      <c r="F356" s="620"/>
      <c r="G356" s="57"/>
      <c r="H356" s="636"/>
      <c r="I356" s="267"/>
      <c r="J356" s="587">
        <v>82.91</v>
      </c>
      <c r="K356" s="236">
        <v>69.98</v>
      </c>
      <c r="L356" s="236">
        <v>85.39</v>
      </c>
      <c r="M356" s="236">
        <v>0</v>
      </c>
      <c r="N356" s="236"/>
      <c r="O356" s="236"/>
      <c r="P356" s="236"/>
      <c r="Q356" s="236"/>
      <c r="R356" s="236"/>
      <c r="S356" s="236"/>
      <c r="T356" s="236"/>
      <c r="U356" s="236">
        <v>0</v>
      </c>
      <c r="V356" s="236"/>
      <c r="X356" s="236"/>
      <c r="Z356" s="236"/>
      <c r="AA356" s="236"/>
      <c r="AB356" s="236">
        <v>0.14586688137412782</v>
      </c>
      <c r="AC356" s="522">
        <v>1.2227921997930944E-2</v>
      </c>
      <c r="AD356" s="522">
        <v>4.7838717397421417</v>
      </c>
      <c r="AE356" s="57">
        <v>41827</v>
      </c>
      <c r="AH356" s="236"/>
      <c r="AI356" s="236"/>
      <c r="AJ356" s="522">
        <v>0</v>
      </c>
      <c r="AK356" s="522">
        <v>1.2227921997930944E-2</v>
      </c>
      <c r="AL356" s="236">
        <v>8.0964797913950379E-2</v>
      </c>
      <c r="AM356" s="236"/>
      <c r="AN356" s="522">
        <v>36.470588235294109</v>
      </c>
      <c r="AR356" s="452"/>
      <c r="AS356" s="145"/>
      <c r="AT356" s="223"/>
      <c r="AU356" s="22"/>
    </row>
    <row r="357" spans="1:47" ht="15.75">
      <c r="A357" s="263" t="s">
        <v>2103</v>
      </c>
      <c r="B357" t="s">
        <v>2104</v>
      </c>
      <c r="C357" t="s">
        <v>2021</v>
      </c>
      <c r="F357" s="620"/>
      <c r="G357" s="57"/>
      <c r="H357" s="636"/>
      <c r="I357" s="267"/>
      <c r="J357" s="587">
        <v>6.18</v>
      </c>
      <c r="K357" s="236">
        <v>6.08</v>
      </c>
      <c r="L357" s="236">
        <v>7.04</v>
      </c>
      <c r="M357" s="236">
        <v>0</v>
      </c>
      <c r="N357" s="236"/>
      <c r="O357" s="236"/>
      <c r="P357" s="236"/>
      <c r="Q357" s="236"/>
      <c r="R357" s="236"/>
      <c r="S357" s="236"/>
      <c r="T357" s="236"/>
      <c r="U357" s="236">
        <v>0</v>
      </c>
      <c r="V357" s="236"/>
      <c r="X357" s="236"/>
      <c r="Z357" s="236"/>
      <c r="AA357" s="236"/>
      <c r="AB357" s="236">
        <v>-7.4962518740629688E-2</v>
      </c>
      <c r="AC357" s="522">
        <v>1.0253223971383951E-2</v>
      </c>
      <c r="AD357" s="522">
        <v>9.8736504991623679</v>
      </c>
      <c r="AE357" s="57">
        <v>41827</v>
      </c>
      <c r="AH357" s="236"/>
      <c r="AI357" s="236"/>
      <c r="AJ357" s="522">
        <v>0</v>
      </c>
      <c r="AK357" s="522">
        <v>1.0253223971383951E-2</v>
      </c>
      <c r="AL357" s="236">
        <v>-5.5045871559633079E-2</v>
      </c>
      <c r="AM357" s="236"/>
      <c r="AN357" s="522">
        <v>56.521739130434845</v>
      </c>
      <c r="AR357" s="452"/>
      <c r="AS357" s="145"/>
      <c r="AT357" s="223"/>
      <c r="AU357" s="22"/>
    </row>
    <row r="358" spans="1:47" ht="15.75">
      <c r="A358" s="263" t="s">
        <v>969</v>
      </c>
      <c r="B358" t="s">
        <v>202</v>
      </c>
      <c r="C358" t="s">
        <v>1343</v>
      </c>
      <c r="D358" s="554">
        <v>3580000000</v>
      </c>
      <c r="E358">
        <v>0.71</v>
      </c>
      <c r="F358" s="620">
        <v>0.03</v>
      </c>
      <c r="G358" s="57"/>
      <c r="H358" s="636"/>
      <c r="I358" s="267"/>
      <c r="J358" s="587">
        <v>36.159999999999997</v>
      </c>
      <c r="K358" s="236">
        <v>26.67</v>
      </c>
      <c r="L358" s="236">
        <v>37.15</v>
      </c>
      <c r="M358" s="236">
        <v>0</v>
      </c>
      <c r="N358" s="236">
        <v>0</v>
      </c>
      <c r="O358" s="236"/>
      <c r="P358" s="236"/>
      <c r="Q358" s="236">
        <v>16.37</v>
      </c>
      <c r="R358" s="236">
        <v>0.84</v>
      </c>
      <c r="S358" s="236">
        <v>3.25</v>
      </c>
      <c r="T358" s="236">
        <v>4.75</v>
      </c>
      <c r="U358" s="236">
        <v>0</v>
      </c>
      <c r="V358" s="236"/>
      <c r="W358" s="522">
        <v>2.2000000000000002</v>
      </c>
      <c r="X358" s="236">
        <v>38</v>
      </c>
      <c r="Y358" s="522">
        <v>21</v>
      </c>
      <c r="Z358" s="236"/>
      <c r="AA358" s="236"/>
      <c r="AB358" s="236">
        <v>0.25279945707499163</v>
      </c>
      <c r="AC358" s="522">
        <v>1.2590031189442109E-2</v>
      </c>
      <c r="AD358" s="522">
        <v>41.571950699758652</v>
      </c>
      <c r="AE358" s="57">
        <v>41827</v>
      </c>
      <c r="AF358" s="498">
        <v>7.0682999999999996E-2</v>
      </c>
      <c r="AG358" s="498">
        <v>0.1948809523809524</v>
      </c>
      <c r="AH358" s="236">
        <v>1.6863999999999999</v>
      </c>
      <c r="AI358" s="236"/>
      <c r="AJ358" s="522">
        <v>0</v>
      </c>
      <c r="AK358" s="522">
        <v>1.2590031189442109E-2</v>
      </c>
      <c r="AL358" s="236">
        <v>4.599363610066521E-2</v>
      </c>
      <c r="AM358" s="236">
        <v>35.53</v>
      </c>
      <c r="AN358" s="522">
        <v>52.488687782805563</v>
      </c>
      <c r="AR358" s="452"/>
      <c r="AS358" s="145"/>
      <c r="AT358" s="223"/>
      <c r="AU358" s="22"/>
    </row>
    <row r="359" spans="1:47" ht="15.75">
      <c r="A359" s="263" t="s">
        <v>301</v>
      </c>
      <c r="B359" t="s">
        <v>302</v>
      </c>
      <c r="C359" t="s">
        <v>1343</v>
      </c>
      <c r="D359" s="554">
        <v>16560000000</v>
      </c>
      <c r="E359">
        <v>0.82</v>
      </c>
      <c r="F359" s="620">
        <v>-0.11</v>
      </c>
      <c r="G359" s="57"/>
      <c r="H359" s="636"/>
      <c r="I359" s="267"/>
      <c r="J359" s="587">
        <v>50.74</v>
      </c>
      <c r="K359" s="236">
        <v>48.25</v>
      </c>
      <c r="L359" s="236">
        <v>56.04</v>
      </c>
      <c r="M359" s="236">
        <v>0</v>
      </c>
      <c r="N359" s="236">
        <v>0</v>
      </c>
      <c r="O359" s="236"/>
      <c r="P359" s="236"/>
      <c r="Q359" s="236">
        <v>14.97</v>
      </c>
      <c r="R359" s="236">
        <v>1.38</v>
      </c>
      <c r="S359" s="236">
        <v>3.9</v>
      </c>
      <c r="T359" s="236">
        <v>3.29</v>
      </c>
      <c r="U359" s="236">
        <v>0</v>
      </c>
      <c r="V359" s="236"/>
      <c r="W359" s="522">
        <v>2.1</v>
      </c>
      <c r="X359" s="236">
        <v>60</v>
      </c>
      <c r="Y359" s="522">
        <v>37</v>
      </c>
      <c r="Z359" s="236">
        <v>1</v>
      </c>
      <c r="AA359" s="236"/>
      <c r="AB359" s="236">
        <v>-9.10064239828694E-2</v>
      </c>
      <c r="AC359" s="522">
        <v>9.4731371991653036E-3</v>
      </c>
      <c r="AD359" s="522">
        <v>5.0674464209948962</v>
      </c>
      <c r="AE359" s="57">
        <v>41827</v>
      </c>
      <c r="AF359" s="498">
        <v>7.6985999999999999E-2</v>
      </c>
      <c r="AG359" s="498">
        <v>0.10847826086956525</v>
      </c>
      <c r="AH359" s="236">
        <v>-3.6829999999999998</v>
      </c>
      <c r="AI359" s="236"/>
      <c r="AJ359" s="522">
        <v>0</v>
      </c>
      <c r="AK359" s="522">
        <v>9.4731371991653036E-3</v>
      </c>
      <c r="AL359" s="236">
        <v>-3.0384100898146308E-2</v>
      </c>
      <c r="AM359" s="236">
        <v>50.22</v>
      </c>
      <c r="AN359" s="522">
        <v>12.865497076023004</v>
      </c>
      <c r="AR359" s="452"/>
      <c r="AS359" s="145"/>
      <c r="AT359" s="223"/>
      <c r="AU359" s="22"/>
    </row>
    <row r="360" spans="1:47" ht="15.75">
      <c r="A360" s="263" t="s">
        <v>2105</v>
      </c>
      <c r="B360" t="s">
        <v>2106</v>
      </c>
      <c r="C360" t="s">
        <v>1343</v>
      </c>
      <c r="D360" s="554">
        <v>545160000</v>
      </c>
      <c r="E360">
        <v>1.61</v>
      </c>
      <c r="F360" s="620">
        <v>0.5</v>
      </c>
      <c r="G360" s="57"/>
      <c r="H360" s="636"/>
      <c r="I360" s="267"/>
      <c r="J360" s="587">
        <v>15.74</v>
      </c>
      <c r="K360" s="236">
        <v>14.61</v>
      </c>
      <c r="L360" s="236">
        <v>16.7</v>
      </c>
      <c r="M360" s="236">
        <v>4.5</v>
      </c>
      <c r="N360" s="236">
        <v>0.7</v>
      </c>
      <c r="O360" s="236"/>
      <c r="P360" s="236"/>
      <c r="Q360" s="236">
        <v>9.84</v>
      </c>
      <c r="R360" s="236">
        <v>0.84</v>
      </c>
      <c r="S360" s="236">
        <v>0.76</v>
      </c>
      <c r="T360" s="236">
        <v>1.1299999999999999</v>
      </c>
      <c r="U360" s="236">
        <v>0</v>
      </c>
      <c r="V360" s="236"/>
      <c r="W360" s="522">
        <v>1</v>
      </c>
      <c r="X360" s="236">
        <v>21.5</v>
      </c>
      <c r="Y360" s="522">
        <v>2</v>
      </c>
      <c r="Z360" s="236"/>
      <c r="AA360" s="236"/>
      <c r="AB360" s="236">
        <v>-4.37912417516498E-2</v>
      </c>
      <c r="AC360" s="522">
        <v>1.6493810932261994E-2</v>
      </c>
      <c r="AD360" s="522">
        <v>2.2346643599511591</v>
      </c>
      <c r="AE360" s="57">
        <v>41827</v>
      </c>
      <c r="AF360" s="498">
        <v>0.122253</v>
      </c>
      <c r="AG360" s="498">
        <v>0.11714285714285716</v>
      </c>
      <c r="AH360" s="236">
        <v>-3.3925999999999998</v>
      </c>
      <c r="AI360" s="236"/>
      <c r="AJ360" s="522">
        <v>0</v>
      </c>
      <c r="AK360" s="522">
        <v>1.6493810932261994E-2</v>
      </c>
      <c r="AL360" s="236">
        <v>4.0317250495703859E-2</v>
      </c>
      <c r="AM360" s="236">
        <v>15.22</v>
      </c>
      <c r="AN360" s="522">
        <v>18.18181818181813</v>
      </c>
      <c r="AR360" s="452"/>
      <c r="AS360" s="145"/>
      <c r="AT360" s="223"/>
      <c r="AU360" s="22"/>
    </row>
    <row r="361" spans="1:47" ht="15.75">
      <c r="A361" s="263" t="s">
        <v>2107</v>
      </c>
      <c r="C361" t="s">
        <v>1343</v>
      </c>
      <c r="D361" s="554">
        <v>203550000</v>
      </c>
      <c r="E361">
        <v>2.2400000000000002</v>
      </c>
      <c r="F361" s="620">
        <v>1.48</v>
      </c>
      <c r="G361" s="57"/>
      <c r="H361" s="636"/>
      <c r="I361" s="267"/>
      <c r="J361" s="587">
        <v>13.96</v>
      </c>
      <c r="K361" s="236">
        <v>12.73</v>
      </c>
      <c r="L361" s="236">
        <v>17.53</v>
      </c>
      <c r="M361" s="236">
        <v>2.1</v>
      </c>
      <c r="N361" s="236">
        <v>0.3</v>
      </c>
      <c r="O361" s="236"/>
      <c r="P361" s="236"/>
      <c r="Q361" s="236">
        <v>8.33</v>
      </c>
      <c r="R361" s="236">
        <v>0.45</v>
      </c>
      <c r="S361" s="236">
        <v>2.66</v>
      </c>
      <c r="T361" s="236">
        <v>1.27</v>
      </c>
      <c r="U361" s="236">
        <v>0</v>
      </c>
      <c r="V361" s="236"/>
      <c r="W361" s="522">
        <v>2</v>
      </c>
      <c r="X361" s="236">
        <v>22</v>
      </c>
      <c r="Y361" s="522">
        <v>1</v>
      </c>
      <c r="Z361" s="236">
        <v>1</v>
      </c>
      <c r="AA361" s="236"/>
      <c r="AB361" s="236">
        <v>-0.18965517241379309</v>
      </c>
      <c r="AC361" s="522">
        <v>2.0323447515291616E-2</v>
      </c>
      <c r="AD361" s="522">
        <v>12.959618572631358</v>
      </c>
      <c r="AE361" s="57">
        <v>41827</v>
      </c>
      <c r="AF361" s="498">
        <v>0.15835200000000002</v>
      </c>
      <c r="AG361" s="498">
        <v>0.18511111111111109</v>
      </c>
      <c r="AH361" s="236">
        <v>17.0884</v>
      </c>
      <c r="AI361" s="236"/>
      <c r="AJ361" s="522">
        <v>0</v>
      </c>
      <c r="AK361" s="522">
        <v>2.0323447515291616E-2</v>
      </c>
      <c r="AL361" s="236">
        <v>-0.17930629041740156</v>
      </c>
      <c r="AM361" s="236">
        <v>14.77</v>
      </c>
      <c r="AN361" s="522">
        <v>67.741935483870947</v>
      </c>
      <c r="AR361" s="452"/>
      <c r="AS361" s="145"/>
      <c r="AT361" s="223"/>
      <c r="AU361" s="22"/>
    </row>
    <row r="362" spans="1:47" ht="15.75">
      <c r="A362" s="263" t="s">
        <v>303</v>
      </c>
      <c r="B362" t="s">
        <v>304</v>
      </c>
      <c r="C362" t="s">
        <v>1343</v>
      </c>
      <c r="D362" s="554">
        <v>13720000000</v>
      </c>
      <c r="E362">
        <v>0.66</v>
      </c>
      <c r="F362" s="620">
        <v>3.25</v>
      </c>
      <c r="G362" s="57"/>
      <c r="H362" s="636"/>
      <c r="I362" s="267"/>
      <c r="J362" s="587">
        <v>110.09</v>
      </c>
      <c r="K362" s="236">
        <v>103.44</v>
      </c>
      <c r="L362" s="236">
        <v>111.53</v>
      </c>
      <c r="M362" s="236">
        <v>1</v>
      </c>
      <c r="N362" s="236">
        <v>1.1000000000000001</v>
      </c>
      <c r="O362" s="236"/>
      <c r="P362" s="236"/>
      <c r="Q362" s="236">
        <v>22.83</v>
      </c>
      <c r="R362" s="236">
        <v>1.81</v>
      </c>
      <c r="S362" s="236">
        <v>2.42</v>
      </c>
      <c r="T362" s="236">
        <v>4.6100000000000003</v>
      </c>
      <c r="U362" s="236">
        <v>0</v>
      </c>
      <c r="V362" s="236"/>
      <c r="W362" s="522">
        <v>2</v>
      </c>
      <c r="X362" s="236">
        <v>120</v>
      </c>
      <c r="Y362" s="522">
        <v>16</v>
      </c>
      <c r="Z362" s="236"/>
      <c r="AA362" s="236"/>
      <c r="AB362" s="236">
        <v>2.0575751983760882E-2</v>
      </c>
      <c r="AC362" s="522">
        <v>6.3908063093327536E-3</v>
      </c>
      <c r="AD362" s="522">
        <v>3.812524141341592</v>
      </c>
      <c r="AE362" s="57">
        <v>41827</v>
      </c>
      <c r="AF362" s="498">
        <v>6.7818000000000003E-2</v>
      </c>
      <c r="AG362" s="498">
        <v>0.12613259668508289</v>
      </c>
      <c r="AH362" s="236">
        <v>100.09910000000001</v>
      </c>
      <c r="AI362" s="236"/>
      <c r="AJ362" s="522">
        <v>0</v>
      </c>
      <c r="AK362" s="522">
        <v>6.3908063093327536E-3</v>
      </c>
      <c r="AL362" s="236">
        <v>2.955204339287381E-2</v>
      </c>
      <c r="AM362" s="236">
        <v>108.62</v>
      </c>
      <c r="AN362" s="522">
        <v>25.218914185639207</v>
      </c>
      <c r="AR362" s="452"/>
      <c r="AS362" s="145"/>
      <c r="AT362" s="223"/>
      <c r="AU362" s="22"/>
    </row>
    <row r="363" spans="1:47" ht="15.75">
      <c r="A363" s="263" t="s">
        <v>2108</v>
      </c>
      <c r="B363" t="s">
        <v>2109</v>
      </c>
      <c r="C363" t="s">
        <v>1343</v>
      </c>
      <c r="D363" s="554">
        <v>882520000</v>
      </c>
      <c r="E363">
        <v>1.48</v>
      </c>
      <c r="F363" s="620">
        <v>2.91</v>
      </c>
      <c r="G363" s="57"/>
      <c r="H363" s="636"/>
      <c r="I363" s="267"/>
      <c r="J363" s="587">
        <v>44.99</v>
      </c>
      <c r="K363" s="236">
        <v>40.86</v>
      </c>
      <c r="L363" s="236">
        <v>46.47</v>
      </c>
      <c r="M363" s="236">
        <v>0</v>
      </c>
      <c r="N363" s="236">
        <v>0</v>
      </c>
      <c r="O363" s="236"/>
      <c r="P363" s="236"/>
      <c r="Q363" s="236">
        <v>8.84</v>
      </c>
      <c r="R363" s="236">
        <v>0.69</v>
      </c>
      <c r="S363" s="236">
        <v>1.34</v>
      </c>
      <c r="T363" s="236">
        <v>2.11</v>
      </c>
      <c r="U363" s="236">
        <v>0</v>
      </c>
      <c r="V363" s="236"/>
      <c r="W363" s="522">
        <v>1.6</v>
      </c>
      <c r="X363" s="236">
        <v>55</v>
      </c>
      <c r="Y363" s="522">
        <v>7</v>
      </c>
      <c r="Z363" s="236"/>
      <c r="AA363" s="236"/>
      <c r="AB363" s="236">
        <v>-3.9079461571862725E-3</v>
      </c>
      <c r="AC363" s="522">
        <v>1.0533563580954315E-2</v>
      </c>
      <c r="AD363" s="522">
        <v>4.4270276915846267</v>
      </c>
      <c r="AE363" s="57">
        <v>41827</v>
      </c>
      <c r="AF363" s="498">
        <v>0.114804</v>
      </c>
      <c r="AG363" s="498">
        <v>0.12811594202898552</v>
      </c>
      <c r="AH363" s="236">
        <v>54.0867</v>
      </c>
      <c r="AI363" s="236"/>
      <c r="AJ363" s="522">
        <v>0</v>
      </c>
      <c r="AK363" s="522">
        <v>1.0533563580954315E-2</v>
      </c>
      <c r="AL363" s="236">
        <v>7.8896882494004769E-2</v>
      </c>
      <c r="AM363" s="236">
        <v>44.15</v>
      </c>
      <c r="AN363" s="522">
        <v>50.72463768115945</v>
      </c>
      <c r="AR363" s="452"/>
      <c r="AS363" s="145"/>
      <c r="AT363" s="223"/>
      <c r="AU363" s="22"/>
    </row>
    <row r="364" spans="1:47" ht="15.75">
      <c r="A364" s="263" t="s">
        <v>2110</v>
      </c>
      <c r="B364" t="s">
        <v>2111</v>
      </c>
      <c r="C364" t="s">
        <v>1343</v>
      </c>
      <c r="D364" s="554">
        <v>12960000000</v>
      </c>
      <c r="E364">
        <v>-0.04</v>
      </c>
      <c r="F364" s="620">
        <v>4.1900000000000004</v>
      </c>
      <c r="G364" s="57"/>
      <c r="H364" s="636"/>
      <c r="I364" s="267"/>
      <c r="J364" s="587">
        <v>56.25</v>
      </c>
      <c r="K364" s="236">
        <v>53.11</v>
      </c>
      <c r="L364" s="236">
        <v>58.26</v>
      </c>
      <c r="M364" s="236">
        <v>4.4000000000000004</v>
      </c>
      <c r="N364" s="236">
        <v>2.52</v>
      </c>
      <c r="O364" s="236"/>
      <c r="P364" s="236"/>
      <c r="Q364" s="236">
        <v>14.52</v>
      </c>
      <c r="R364" s="236">
        <v>5.91</v>
      </c>
      <c r="S364" s="236">
        <v>1.27</v>
      </c>
      <c r="T364" s="236">
        <v>1.32</v>
      </c>
      <c r="U364" s="236">
        <v>0</v>
      </c>
      <c r="V364" s="236"/>
      <c r="W364" s="522">
        <v>3.1</v>
      </c>
      <c r="X364" s="236">
        <v>57.5</v>
      </c>
      <c r="Y364" s="522">
        <v>14</v>
      </c>
      <c r="Z364" s="236"/>
      <c r="AA364" s="236"/>
      <c r="AB364" s="236">
        <v>5.4415364338166079E-2</v>
      </c>
      <c r="AC364" s="522">
        <v>6.3856366775274041E-3</v>
      </c>
      <c r="AD364" s="522">
        <v>3.8734647220444569</v>
      </c>
      <c r="AE364" s="57">
        <v>41827</v>
      </c>
      <c r="AF364" s="498">
        <v>2.7708E-2</v>
      </c>
      <c r="AG364" s="498">
        <v>2.4568527918781724E-2</v>
      </c>
      <c r="AH364" s="236">
        <v>-195.16319999999999</v>
      </c>
      <c r="AI364" s="236"/>
      <c r="AJ364" s="522">
        <v>0</v>
      </c>
      <c r="AK364" s="522">
        <v>6.3856366775274041E-3</v>
      </c>
      <c r="AL364" s="236">
        <v>3.5911602209944805E-2</v>
      </c>
      <c r="AM364" s="236">
        <v>55.53</v>
      </c>
      <c r="AN364" s="522">
        <v>71.020408163265301</v>
      </c>
      <c r="AR364" s="452"/>
      <c r="AS364" s="145"/>
      <c r="AT364" s="223"/>
      <c r="AU364" s="22"/>
    </row>
    <row r="365" spans="1:47" ht="15.75">
      <c r="A365" s="263" t="s">
        <v>2112</v>
      </c>
      <c r="B365" t="s">
        <v>2113</v>
      </c>
      <c r="C365" t="s">
        <v>2114</v>
      </c>
      <c r="F365" s="620"/>
      <c r="G365" s="57"/>
      <c r="H365" s="636"/>
      <c r="I365" s="267"/>
      <c r="J365" s="587">
        <v>32.71</v>
      </c>
      <c r="K365" s="236">
        <v>25.62</v>
      </c>
      <c r="L365" s="236">
        <v>32.799999999999997</v>
      </c>
      <c r="M365" s="236">
        <v>0</v>
      </c>
      <c r="N365" s="236"/>
      <c r="O365" s="236"/>
      <c r="P365" s="236"/>
      <c r="Q365" s="236"/>
      <c r="R365" s="236"/>
      <c r="S365" s="236"/>
      <c r="T365" s="236"/>
      <c r="U365" s="236">
        <v>0</v>
      </c>
      <c r="V365" s="236"/>
      <c r="X365" s="236"/>
      <c r="Z365" s="236"/>
      <c r="AA365" s="236"/>
      <c r="AB365" s="236">
        <v>0.21706864564007416</v>
      </c>
      <c r="AC365" s="522">
        <v>1.7043691384060988E-2</v>
      </c>
      <c r="AD365" s="522">
        <v>2.7298567509150526</v>
      </c>
      <c r="AE365" s="57">
        <v>41827</v>
      </c>
      <c r="AH365" s="236"/>
      <c r="AI365" s="236"/>
      <c r="AJ365" s="522">
        <v>0</v>
      </c>
      <c r="AK365" s="522">
        <v>1.7043691384060988E-2</v>
      </c>
      <c r="AL365" s="236">
        <v>0.10171775008420342</v>
      </c>
      <c r="AM365" s="236"/>
      <c r="AN365" s="522">
        <v>14.741035856573632</v>
      </c>
      <c r="AR365" s="452"/>
      <c r="AS365" s="145"/>
      <c r="AT365" s="223"/>
      <c r="AU365" s="22"/>
    </row>
    <row r="366" spans="1:47" ht="15.75">
      <c r="A366" s="263" t="s">
        <v>908</v>
      </c>
      <c r="B366" t="s">
        <v>2115</v>
      </c>
      <c r="C366" t="s">
        <v>2114</v>
      </c>
      <c r="F366" s="620"/>
      <c r="G366" s="57"/>
      <c r="H366" s="636"/>
      <c r="I366" s="267"/>
      <c r="J366" s="587">
        <v>30.59</v>
      </c>
      <c r="K366" s="236">
        <v>30.01</v>
      </c>
      <c r="L366" s="236">
        <v>39.659999999999997</v>
      </c>
      <c r="M366" s="236">
        <v>0</v>
      </c>
      <c r="N366" s="236"/>
      <c r="O366" s="236"/>
      <c r="P366" s="236"/>
      <c r="Q366" s="236"/>
      <c r="R366" s="236"/>
      <c r="S366" s="236"/>
      <c r="T366" s="236"/>
      <c r="U366" s="236">
        <v>0</v>
      </c>
      <c r="V366" s="236"/>
      <c r="X366" s="236"/>
      <c r="Z366" s="236"/>
      <c r="AA366" s="236"/>
      <c r="AB366" s="236">
        <v>-0.16942709747488455</v>
      </c>
      <c r="AC366" s="522">
        <v>1.7923555728400868E-2</v>
      </c>
      <c r="AD366" s="522">
        <v>2.7254074212365778</v>
      </c>
      <c r="AE366" s="57">
        <v>41831</v>
      </c>
      <c r="AH366" s="236"/>
      <c r="AI366" s="236"/>
      <c r="AJ366" s="522">
        <v>0</v>
      </c>
      <c r="AK366" s="522">
        <v>1.7923555728400868E-2</v>
      </c>
      <c r="AL366" s="236">
        <v>-0.10293255131964814</v>
      </c>
      <c r="AM366" s="236"/>
      <c r="AN366" s="522">
        <v>35.09933774834434</v>
      </c>
      <c r="AR366" s="452"/>
      <c r="AS366" s="145"/>
      <c r="AT366" s="223"/>
      <c r="AU366" s="22"/>
    </row>
    <row r="367" spans="1:47" ht="15.75">
      <c r="A367" s="263" t="s">
        <v>2116</v>
      </c>
      <c r="B367" t="s">
        <v>2117</v>
      </c>
      <c r="C367" t="s">
        <v>1343</v>
      </c>
      <c r="D367" s="554">
        <v>1430000000</v>
      </c>
      <c r="E367">
        <v>1.36</v>
      </c>
      <c r="F367" s="620">
        <v>1.74</v>
      </c>
      <c r="G367" s="57"/>
      <c r="H367" s="636"/>
      <c r="I367" s="267"/>
      <c r="J367" s="587">
        <v>48.76</v>
      </c>
      <c r="K367" s="236">
        <v>39.549999999999997</v>
      </c>
      <c r="L367" s="236">
        <v>49.79</v>
      </c>
      <c r="M367" s="236">
        <v>0</v>
      </c>
      <c r="N367" s="236">
        <v>0</v>
      </c>
      <c r="O367" s="236"/>
      <c r="P367" s="236"/>
      <c r="Q367" s="236">
        <v>17.11</v>
      </c>
      <c r="R367" s="236">
        <v>1.46</v>
      </c>
      <c r="S367" s="236">
        <v>1.77</v>
      </c>
      <c r="T367" s="236">
        <v>3.84</v>
      </c>
      <c r="U367" s="236">
        <v>0</v>
      </c>
      <c r="V367" s="236"/>
      <c r="W367" s="522">
        <v>1.3</v>
      </c>
      <c r="X367" s="236">
        <v>52</v>
      </c>
      <c r="Y367" s="522">
        <v>3</v>
      </c>
      <c r="Z367" s="236"/>
      <c r="AA367" s="236"/>
      <c r="AB367" s="236">
        <v>0.14223445744436786</v>
      </c>
      <c r="AC367" s="522">
        <v>1.4678787057724085E-2</v>
      </c>
      <c r="AD367" s="522">
        <v>3.3511316120799566</v>
      </c>
      <c r="AE367" s="57">
        <v>41827</v>
      </c>
      <c r="AF367" s="498">
        <v>0.107928</v>
      </c>
      <c r="AG367" s="498">
        <v>0.11719178082191779</v>
      </c>
      <c r="AH367" s="236">
        <v>34.066000000000003</v>
      </c>
      <c r="AI367" s="236"/>
      <c r="AJ367" s="522">
        <v>0</v>
      </c>
      <c r="AK367" s="522">
        <v>1.4678787057724085E-2</v>
      </c>
      <c r="AL367" s="236">
        <v>7.1648351648351608E-2</v>
      </c>
      <c r="AM367" s="236">
        <v>47.45</v>
      </c>
      <c r="AN367" s="522">
        <v>45.617977528089874</v>
      </c>
      <c r="AR367" s="452"/>
      <c r="AS367" s="145"/>
      <c r="AT367" s="223"/>
      <c r="AU367" s="22"/>
    </row>
    <row r="368" spans="1:47" ht="15.75">
      <c r="A368" s="263" t="s">
        <v>745</v>
      </c>
      <c r="B368" t="s">
        <v>2118</v>
      </c>
      <c r="C368" t="s">
        <v>2114</v>
      </c>
      <c r="F368" s="620"/>
      <c r="G368" s="57"/>
      <c r="H368" s="636"/>
      <c r="I368" s="267"/>
      <c r="J368" s="587">
        <v>44.11</v>
      </c>
      <c r="K368" s="236">
        <v>40.5</v>
      </c>
      <c r="L368" s="236">
        <v>44.16</v>
      </c>
      <c r="M368" s="236">
        <v>1.63</v>
      </c>
      <c r="N368" s="236"/>
      <c r="O368" s="236"/>
      <c r="P368" s="236"/>
      <c r="Q368" s="236"/>
      <c r="R368" s="236"/>
      <c r="S368" s="236"/>
      <c r="T368" s="236"/>
      <c r="U368" s="236">
        <v>0</v>
      </c>
      <c r="V368" s="236"/>
      <c r="X368" s="236"/>
      <c r="Z368" s="236">
        <v>1</v>
      </c>
      <c r="AA368" s="236"/>
      <c r="AB368" s="236">
        <v>7.2886297376093298E-2</v>
      </c>
      <c r="AC368" s="522">
        <v>6.368554387460805E-3</v>
      </c>
      <c r="AD368" s="522">
        <v>2.6630474658015633</v>
      </c>
      <c r="AE368" s="57">
        <v>41827</v>
      </c>
      <c r="AH368" s="236"/>
      <c r="AI368" s="236"/>
      <c r="AJ368" s="522">
        <v>0</v>
      </c>
      <c r="AK368" s="522">
        <v>6.368554387460805E-3</v>
      </c>
      <c r="AL368" s="236">
        <v>3.5446009389671317E-2</v>
      </c>
      <c r="AM368" s="236"/>
      <c r="AN368" s="522">
        <v>14.166666666666771</v>
      </c>
      <c r="AR368" s="452"/>
      <c r="AS368" s="145"/>
      <c r="AT368" s="223"/>
      <c r="AU368" s="22"/>
    </row>
    <row r="369" spans="1:47" ht="15.75">
      <c r="A369" s="263" t="s">
        <v>2119</v>
      </c>
      <c r="B369" t="s">
        <v>2120</v>
      </c>
      <c r="C369" t="s">
        <v>2121</v>
      </c>
      <c r="F369" s="620"/>
      <c r="G369" s="57"/>
      <c r="H369" s="636"/>
      <c r="I369" s="267"/>
      <c r="J369" s="587">
        <v>84.53</v>
      </c>
      <c r="K369" s="236">
        <v>71.680000000000007</v>
      </c>
      <c r="L369" s="236">
        <v>84.53</v>
      </c>
      <c r="M369" s="236">
        <v>0</v>
      </c>
      <c r="N369" s="236"/>
      <c r="O369" s="236"/>
      <c r="P369" s="236"/>
      <c r="Q369" s="236"/>
      <c r="R369" s="236"/>
      <c r="S369" s="236"/>
      <c r="T369" s="236"/>
      <c r="U369" s="236">
        <v>0</v>
      </c>
      <c r="V369" s="236"/>
      <c r="X369" s="236"/>
      <c r="Z369" s="236"/>
      <c r="AA369" s="236"/>
      <c r="AB369" s="236">
        <v>0.1434770816381882</v>
      </c>
      <c r="AC369" s="522">
        <v>1.2147435109737398E-2</v>
      </c>
      <c r="AD369" s="522">
        <v>2.9783318564871437</v>
      </c>
      <c r="AE369" s="57">
        <v>41827</v>
      </c>
      <c r="AH369" s="236"/>
      <c r="AI369" s="236"/>
      <c r="AJ369" s="522">
        <v>0</v>
      </c>
      <c r="AK369" s="522">
        <v>1.2147435109737398E-2</v>
      </c>
      <c r="AL369" s="236">
        <v>7.2307497145756724E-2</v>
      </c>
      <c r="AM369" s="236"/>
      <c r="AN369" s="522">
        <v>11.083123425692648</v>
      </c>
      <c r="AR369" s="452"/>
      <c r="AS369" s="145"/>
      <c r="AT369" s="223"/>
      <c r="AU369" s="22"/>
    </row>
    <row r="370" spans="1:47" ht="15.75">
      <c r="A370" s="263" t="s">
        <v>2122</v>
      </c>
      <c r="B370" t="s">
        <v>2123</v>
      </c>
      <c r="C370" t="s">
        <v>2114</v>
      </c>
      <c r="F370" s="620"/>
      <c r="G370" s="57"/>
      <c r="H370" s="636"/>
      <c r="I370" s="267"/>
      <c r="J370" s="587">
        <v>16.93</v>
      </c>
      <c r="K370" s="236">
        <v>16.920000000000002</v>
      </c>
      <c r="L370" s="236">
        <v>20.260000000000002</v>
      </c>
      <c r="M370" s="236">
        <v>0</v>
      </c>
      <c r="N370" s="236"/>
      <c r="O370" s="236"/>
      <c r="P370" s="236"/>
      <c r="Q370" s="236"/>
      <c r="R370" s="236"/>
      <c r="S370" s="236"/>
      <c r="T370" s="236"/>
      <c r="U370" s="236">
        <v>0</v>
      </c>
      <c r="V370" s="236"/>
      <c r="X370" s="236"/>
      <c r="Z370" s="236"/>
      <c r="AA370" s="236"/>
      <c r="AB370" s="236">
        <v>-0.14285714285714271</v>
      </c>
      <c r="AC370" s="522">
        <v>1.19849071350115E-2</v>
      </c>
      <c r="AD370" s="522">
        <v>2.715120879670903</v>
      </c>
      <c r="AE370" s="57">
        <v>41827</v>
      </c>
      <c r="AH370" s="236"/>
      <c r="AI370" s="236"/>
      <c r="AJ370" s="522">
        <v>0</v>
      </c>
      <c r="AK370" s="522">
        <v>1.19849071350115E-2</v>
      </c>
      <c r="AL370" s="236">
        <v>-7.28368017524645E-2</v>
      </c>
      <c r="AM370" s="236"/>
      <c r="AN370" s="522">
        <v>87.777777777778113</v>
      </c>
      <c r="AR370" s="452"/>
      <c r="AS370" s="145"/>
      <c r="AT370" s="223"/>
      <c r="AU370" s="22"/>
    </row>
    <row r="371" spans="1:47" ht="15.75">
      <c r="A371" s="263" t="s">
        <v>2124</v>
      </c>
      <c r="B371" t="s">
        <v>2125</v>
      </c>
      <c r="C371" t="s">
        <v>2126</v>
      </c>
      <c r="F371" s="620"/>
      <c r="G371" s="57"/>
      <c r="H371" s="636"/>
      <c r="I371" s="267"/>
      <c r="J371" s="587">
        <v>121.85</v>
      </c>
      <c r="K371" s="236">
        <v>110.02</v>
      </c>
      <c r="L371" s="236">
        <v>122.62</v>
      </c>
      <c r="M371" s="236"/>
      <c r="N371" s="236"/>
      <c r="O371" s="236"/>
      <c r="P371" s="236"/>
      <c r="Q371" s="236"/>
      <c r="R371" s="236"/>
      <c r="S371" s="236"/>
      <c r="T371" s="236"/>
      <c r="U371" s="236">
        <v>0</v>
      </c>
      <c r="V371" s="236"/>
      <c r="X371" s="236"/>
      <c r="Z371" s="236"/>
      <c r="AA371" s="236"/>
      <c r="AB371" s="236">
        <v>8.1245589273112151E-2</v>
      </c>
      <c r="AC371" s="522">
        <v>1.0860156855601322E-2</v>
      </c>
      <c r="AD371" s="522">
        <v>2.5028762411963537</v>
      </c>
      <c r="AE371" s="57">
        <v>41827</v>
      </c>
      <c r="AH371" s="236"/>
      <c r="AI371" s="236"/>
      <c r="AJ371" s="522">
        <v>0</v>
      </c>
      <c r="AK371" s="522">
        <v>1.0860156855601322E-2</v>
      </c>
      <c r="AL371" s="236">
        <v>6.0118322603097241E-2</v>
      </c>
      <c r="AM371" s="236"/>
      <c r="AN371" s="522">
        <v>33.373205741626805</v>
      </c>
      <c r="AR371" s="452"/>
      <c r="AS371" s="145"/>
      <c r="AT371" s="223"/>
      <c r="AU371" s="22"/>
    </row>
    <row r="372" spans="1:47" ht="15.75">
      <c r="A372" s="263" t="s">
        <v>2127</v>
      </c>
      <c r="B372" t="s">
        <v>2128</v>
      </c>
      <c r="C372" t="s">
        <v>1343</v>
      </c>
      <c r="D372" s="554">
        <v>2320000000</v>
      </c>
      <c r="E372">
        <v>0.91</v>
      </c>
      <c r="F372" s="620">
        <v>2.69</v>
      </c>
      <c r="G372" s="57"/>
      <c r="H372" s="636"/>
      <c r="I372" s="267"/>
      <c r="J372" s="587">
        <v>72.73</v>
      </c>
      <c r="K372" s="236">
        <v>64.81</v>
      </c>
      <c r="L372" s="236">
        <v>73.25</v>
      </c>
      <c r="M372" s="236">
        <v>1.4</v>
      </c>
      <c r="N372" s="236">
        <v>1</v>
      </c>
      <c r="O372" s="236"/>
      <c r="P372" s="236"/>
      <c r="Q372" s="236">
        <v>17.04</v>
      </c>
      <c r="R372" s="236">
        <v>2.13</v>
      </c>
      <c r="S372" s="236">
        <v>3.82</v>
      </c>
      <c r="T372" s="236">
        <v>3.77</v>
      </c>
      <c r="U372" s="236">
        <v>0</v>
      </c>
      <c r="V372" s="236"/>
      <c r="W372" s="522">
        <v>2.2000000000000002</v>
      </c>
      <c r="X372" s="236">
        <v>77.5</v>
      </c>
      <c r="Y372" s="522">
        <v>10</v>
      </c>
      <c r="Z372" s="236"/>
      <c r="AA372" s="236"/>
      <c r="AB372" s="236">
        <v>4.6344271732872748E-2</v>
      </c>
      <c r="AC372" s="522">
        <v>7.464206880713386E-3</v>
      </c>
      <c r="AD372" s="522">
        <v>3.8657017081543499</v>
      </c>
      <c r="AE372" s="57">
        <v>41827</v>
      </c>
      <c r="AF372" s="498">
        <v>8.2142999999999994E-2</v>
      </c>
      <c r="AG372" s="498">
        <v>0.08</v>
      </c>
      <c r="AH372" s="236">
        <v>44.198999999999998</v>
      </c>
      <c r="AI372" s="236"/>
      <c r="AJ372" s="522">
        <v>0</v>
      </c>
      <c r="AK372" s="522">
        <v>7.464206880713386E-3</v>
      </c>
      <c r="AL372" s="236">
        <v>3.3243358431595448E-2</v>
      </c>
      <c r="AM372" s="236">
        <v>71.36</v>
      </c>
      <c r="AN372" s="522">
        <v>33.333333333333329</v>
      </c>
      <c r="AR372" s="452"/>
      <c r="AS372" s="145"/>
      <c r="AT372" s="223"/>
      <c r="AU372" s="22"/>
    </row>
    <row r="373" spans="1:47" ht="15.75">
      <c r="A373" s="263" t="s">
        <v>2129</v>
      </c>
      <c r="B373" t="s">
        <v>2130</v>
      </c>
      <c r="C373" t="s">
        <v>1343</v>
      </c>
      <c r="D373" s="554">
        <v>140260000</v>
      </c>
      <c r="E373">
        <v>0.04</v>
      </c>
      <c r="F373" s="620">
        <v>0.69</v>
      </c>
      <c r="G373" s="57"/>
      <c r="H373" s="636"/>
      <c r="I373" s="267"/>
      <c r="J373" s="587">
        <v>10.36</v>
      </c>
      <c r="K373" s="236">
        <v>9.8699999999999992</v>
      </c>
      <c r="L373" s="236">
        <v>11.19</v>
      </c>
      <c r="M373" s="236">
        <v>5.2</v>
      </c>
      <c r="N373" s="236">
        <v>0.54</v>
      </c>
      <c r="O373" s="236"/>
      <c r="P373" s="236"/>
      <c r="Q373" s="236">
        <v>14.19</v>
      </c>
      <c r="R373" s="236">
        <v>0</v>
      </c>
      <c r="S373" s="236">
        <v>0.78</v>
      </c>
      <c r="T373" s="236">
        <v>1.07</v>
      </c>
      <c r="U373" s="236">
        <v>0</v>
      </c>
      <c r="V373" s="236"/>
      <c r="W373" s="522">
        <v>2</v>
      </c>
      <c r="X373" s="236">
        <v>11.75</v>
      </c>
      <c r="Y373" s="522">
        <v>2</v>
      </c>
      <c r="Z373" s="236"/>
      <c r="AA373" s="236"/>
      <c r="AB373" s="236">
        <v>5.2684903748733677E-2</v>
      </c>
      <c r="AC373" s="522">
        <v>9.4548633021314856E-3</v>
      </c>
      <c r="AD373" s="522">
        <v>4.5103032229910198</v>
      </c>
      <c r="AE373" s="57">
        <v>41827</v>
      </c>
      <c r="AH373" s="236"/>
      <c r="AI373" s="236"/>
      <c r="AJ373" s="522">
        <v>0</v>
      </c>
      <c r="AK373" s="522">
        <v>9.4548633021314856E-3</v>
      </c>
      <c r="AL373" s="236">
        <v>9.7465886939570798E-3</v>
      </c>
      <c r="AM373" s="236">
        <v>10.44</v>
      </c>
      <c r="AN373" s="522">
        <v>69.09090909090915</v>
      </c>
      <c r="AR373" s="452"/>
      <c r="AS373" s="145"/>
      <c r="AT373" s="223"/>
      <c r="AU373" s="22"/>
    </row>
    <row r="374" spans="1:47" ht="15.75">
      <c r="A374" s="263" t="s">
        <v>2131</v>
      </c>
      <c r="B374" t="s">
        <v>2132</v>
      </c>
      <c r="C374" t="s">
        <v>1343</v>
      </c>
      <c r="D374" s="554">
        <v>12880000000</v>
      </c>
      <c r="E374">
        <v>0.3</v>
      </c>
      <c r="F374" s="620">
        <v>2.5099999999999998</v>
      </c>
      <c r="G374" s="57"/>
      <c r="H374" s="636"/>
      <c r="I374" s="267"/>
      <c r="J374" s="587">
        <v>55.89</v>
      </c>
      <c r="K374" s="236">
        <v>53.4</v>
      </c>
      <c r="L374" s="236">
        <v>58.11</v>
      </c>
      <c r="M374" s="236">
        <v>2.5</v>
      </c>
      <c r="N374" s="236">
        <v>1.42</v>
      </c>
      <c r="O374" s="236"/>
      <c r="P374" s="236"/>
      <c r="Q374" s="236">
        <v>15.59</v>
      </c>
      <c r="R374" s="236">
        <v>4</v>
      </c>
      <c r="S374" s="236">
        <v>1.41</v>
      </c>
      <c r="T374" s="236">
        <v>1.82</v>
      </c>
      <c r="U374" s="236">
        <v>0</v>
      </c>
      <c r="V374" s="236"/>
      <c r="W374" s="522">
        <v>2</v>
      </c>
      <c r="X374" s="236">
        <v>59</v>
      </c>
      <c r="Y374" s="522">
        <v>19</v>
      </c>
      <c r="Z374" s="236"/>
      <c r="AA374" s="236"/>
      <c r="AB374" s="236">
        <v>-7.9971565665541647E-3</v>
      </c>
      <c r="AC374" s="522">
        <v>7.1334403620385524E-3</v>
      </c>
      <c r="AD374" s="522">
        <v>3.687041756448691</v>
      </c>
      <c r="AE374" s="57">
        <v>41827</v>
      </c>
      <c r="AF374" s="498">
        <v>4.7190000000000003E-2</v>
      </c>
      <c r="AG374" s="498">
        <v>3.8975000000000003E-2</v>
      </c>
      <c r="AH374" s="236">
        <v>101.0788</v>
      </c>
      <c r="AI374" s="236"/>
      <c r="AJ374" s="522">
        <v>0</v>
      </c>
      <c r="AK374" s="522">
        <v>7.1334403620385524E-3</v>
      </c>
      <c r="AL374" s="236">
        <v>4.0588344814745853E-2</v>
      </c>
      <c r="AM374" s="236">
        <v>55.85</v>
      </c>
      <c r="AN374" s="522">
        <v>75.675675675675649</v>
      </c>
      <c r="AR374" s="452"/>
      <c r="AS374" s="145"/>
      <c r="AT374" s="223"/>
      <c r="AU374" s="22"/>
    </row>
    <row r="375" spans="1:47" ht="15.75">
      <c r="A375" s="263" t="s">
        <v>230</v>
      </c>
      <c r="C375" t="s">
        <v>1343</v>
      </c>
      <c r="D375" s="554">
        <v>777780000</v>
      </c>
      <c r="E375">
        <v>2.89</v>
      </c>
      <c r="F375" s="620">
        <v>0.43</v>
      </c>
      <c r="G375" s="57"/>
      <c r="H375" s="636"/>
      <c r="I375" s="267"/>
      <c r="J375" s="587">
        <v>9.6300000000000008</v>
      </c>
      <c r="K375" s="236">
        <v>7.98</v>
      </c>
      <c r="L375" s="236">
        <v>12.47</v>
      </c>
      <c r="M375" s="236">
        <v>0</v>
      </c>
      <c r="N375" s="236">
        <v>0</v>
      </c>
      <c r="O375" s="236"/>
      <c r="P375" s="236"/>
      <c r="Q375" s="236">
        <v>8.6300000000000008</v>
      </c>
      <c r="R375" s="236">
        <v>0.47</v>
      </c>
      <c r="S375" s="236">
        <v>1.66</v>
      </c>
      <c r="T375" s="236">
        <v>1.4</v>
      </c>
      <c r="U375" s="236">
        <v>0</v>
      </c>
      <c r="V375" s="236"/>
      <c r="W375" s="522">
        <v>1.5</v>
      </c>
      <c r="X375" s="236">
        <v>18.600000000000001</v>
      </c>
      <c r="Y375" s="522">
        <v>6</v>
      </c>
      <c r="Z375" s="236">
        <v>1</v>
      </c>
      <c r="AA375" s="236"/>
      <c r="AB375" s="236">
        <v>-0.24455205811138023</v>
      </c>
      <c r="AC375" s="522">
        <v>3.4202757944475783E-2</v>
      </c>
      <c r="AD375" s="522">
        <v>3.5178693653230972</v>
      </c>
      <c r="AE375" s="57">
        <v>41827</v>
      </c>
      <c r="AF375" s="498">
        <v>0.19559699999999999</v>
      </c>
      <c r="AG375" s="498">
        <v>0.18361702127659577</v>
      </c>
      <c r="AH375" s="236">
        <v>4.6692999999999998</v>
      </c>
      <c r="AI375" s="236"/>
      <c r="AJ375" s="522">
        <v>0</v>
      </c>
      <c r="AK375" s="522">
        <v>3.4202757944475783E-2</v>
      </c>
      <c r="AL375" s="236">
        <v>0.17726161369193166</v>
      </c>
      <c r="AM375" s="236">
        <v>8.9700000000000006</v>
      </c>
      <c r="AN375" s="522">
        <v>22.556390977443556</v>
      </c>
      <c r="AR375" s="452"/>
      <c r="AS375" s="145"/>
      <c r="AT375" s="223"/>
      <c r="AU375" s="22"/>
    </row>
    <row r="376" spans="1:47" ht="15.75">
      <c r="A376" s="263" t="s">
        <v>2133</v>
      </c>
      <c r="B376" t="s">
        <v>2134</v>
      </c>
      <c r="C376" t="s">
        <v>1343</v>
      </c>
      <c r="D376" s="554">
        <v>10650000000</v>
      </c>
      <c r="E376">
        <v>1.03</v>
      </c>
      <c r="F376" s="620">
        <v>2.63</v>
      </c>
      <c r="G376" s="57"/>
      <c r="H376" s="636"/>
      <c r="I376" s="267"/>
      <c r="J376" s="587">
        <v>74.760000000000005</v>
      </c>
      <c r="K376" s="236">
        <v>66.8</v>
      </c>
      <c r="L376" s="236">
        <v>76.77</v>
      </c>
      <c r="M376" s="236">
        <v>1.1000000000000001</v>
      </c>
      <c r="N376" s="236">
        <v>0.8</v>
      </c>
      <c r="O376" s="236"/>
      <c r="P376" s="236"/>
      <c r="Q376" s="236">
        <v>23.55</v>
      </c>
      <c r="R376" s="236">
        <v>2.02</v>
      </c>
      <c r="S376" s="236">
        <v>2.69</v>
      </c>
      <c r="T376" s="236">
        <v>7.83</v>
      </c>
      <c r="U376" s="236">
        <v>0</v>
      </c>
      <c r="V376" s="236"/>
      <c r="W376" s="522">
        <v>1.9</v>
      </c>
      <c r="X376" s="236">
        <v>81.5</v>
      </c>
      <c r="Y376" s="522">
        <v>20</v>
      </c>
      <c r="Z376" s="236"/>
      <c r="AA376" s="236"/>
      <c r="AB376" s="236">
        <v>0.10120446533490011</v>
      </c>
      <c r="AC376" s="522">
        <v>7.5943085656640843E-3</v>
      </c>
      <c r="AD376" s="522">
        <v>7.8174867673480692</v>
      </c>
      <c r="AE376" s="57">
        <v>41827</v>
      </c>
      <c r="AF376" s="498">
        <v>8.9019000000000001E-2</v>
      </c>
      <c r="AG376" s="498">
        <v>0.1165841584158416</v>
      </c>
      <c r="AH376" s="236">
        <v>48.140700000000002</v>
      </c>
      <c r="AI376" s="236"/>
      <c r="AJ376" s="522">
        <v>0</v>
      </c>
      <c r="AK376" s="522">
        <v>7.5943085656640843E-3</v>
      </c>
      <c r="AL376" s="236">
        <v>1.273367651043094E-2</v>
      </c>
      <c r="AM376" s="236">
        <v>75.400000000000006</v>
      </c>
      <c r="AN376" s="522">
        <v>46.15384615384589</v>
      </c>
      <c r="AR376" s="452"/>
      <c r="AS376" s="145"/>
      <c r="AT376" s="223"/>
      <c r="AU376" s="22"/>
    </row>
    <row r="377" spans="1:47" ht="15.75">
      <c r="A377" s="263" t="s">
        <v>2135</v>
      </c>
      <c r="B377" t="s">
        <v>2136</v>
      </c>
      <c r="C377" t="s">
        <v>1343</v>
      </c>
      <c r="D377" s="554">
        <v>23310000000</v>
      </c>
      <c r="E377">
        <v>1.63</v>
      </c>
      <c r="F377" s="620">
        <v>1.26</v>
      </c>
      <c r="G377" s="57"/>
      <c r="H377" s="636"/>
      <c r="I377" s="267"/>
      <c r="J377" s="587">
        <v>26.79</v>
      </c>
      <c r="K377" s="236">
        <v>25.1</v>
      </c>
      <c r="L377" s="236">
        <v>27.78</v>
      </c>
      <c r="M377" s="236">
        <v>1.7</v>
      </c>
      <c r="N377" s="236">
        <v>0.46</v>
      </c>
      <c r="O377" s="236"/>
      <c r="P377" s="236"/>
      <c r="Q377" s="236">
        <v>12.47</v>
      </c>
      <c r="R377" s="236">
        <v>1.29</v>
      </c>
      <c r="S377" s="236">
        <v>2.36</v>
      </c>
      <c r="T377" s="236">
        <v>2.4500000000000002</v>
      </c>
      <c r="U377" s="236">
        <v>0</v>
      </c>
      <c r="V377" s="236"/>
      <c r="W377" s="522">
        <v>1.9</v>
      </c>
      <c r="X377" s="236">
        <v>30</v>
      </c>
      <c r="Y377" s="522">
        <v>34</v>
      </c>
      <c r="Z377" s="236"/>
      <c r="AA377" s="236"/>
      <c r="AB377" s="236">
        <v>-2.7105168052041918E-2</v>
      </c>
      <c r="AC377" s="522">
        <v>7.7806319742355374E-3</v>
      </c>
      <c r="AD377" s="522">
        <v>3.9447154427565425</v>
      </c>
      <c r="AE377" s="57">
        <v>41827</v>
      </c>
      <c r="AF377" s="498">
        <v>0.12339899999999999</v>
      </c>
      <c r="AG377" s="498">
        <v>9.6666666666666665E-2</v>
      </c>
      <c r="AH377" s="236">
        <v>11.997199999999999</v>
      </c>
      <c r="AI377" s="236"/>
      <c r="AJ377" s="522">
        <v>0</v>
      </c>
      <c r="AK377" s="522">
        <v>7.7806319742355374E-3</v>
      </c>
      <c r="AL377" s="236">
        <v>2.0960365853658569E-2</v>
      </c>
      <c r="AM377" s="236">
        <v>26.5</v>
      </c>
      <c r="AN377" s="522">
        <v>20.37037037037048</v>
      </c>
      <c r="AR377" s="452"/>
      <c r="AS377" s="145"/>
      <c r="AT377" s="223"/>
      <c r="AU377" s="22"/>
    </row>
    <row r="378" spans="1:47" ht="15.75">
      <c r="A378" s="263" t="s">
        <v>2137</v>
      </c>
      <c r="B378" t="s">
        <v>2138</v>
      </c>
      <c r="C378" t="s">
        <v>2139</v>
      </c>
      <c r="F378" s="620"/>
      <c r="G378" s="57"/>
      <c r="H378" s="636"/>
      <c r="I378" s="267"/>
      <c r="J378" s="587">
        <v>25.63</v>
      </c>
      <c r="K378" s="236">
        <v>23.68</v>
      </c>
      <c r="L378" s="236">
        <v>25.63</v>
      </c>
      <c r="M378" s="236">
        <v>1.96</v>
      </c>
      <c r="N378" s="236"/>
      <c r="O378" s="236"/>
      <c r="P378" s="236"/>
      <c r="Q378" s="236"/>
      <c r="R378" s="236"/>
      <c r="S378" s="236"/>
      <c r="T378" s="236"/>
      <c r="U378" s="236">
        <v>0</v>
      </c>
      <c r="V378" s="236"/>
      <c r="X378" s="236"/>
      <c r="Z378" s="236"/>
      <c r="AA378" s="236"/>
      <c r="AB378" s="236">
        <v>3.0902348578491969E-2</v>
      </c>
      <c r="AC378" s="522">
        <v>1.0673579142853626E-2</v>
      </c>
      <c r="AD378" s="522">
        <v>1.7947942971193569</v>
      </c>
      <c r="AE378" s="57">
        <v>41827</v>
      </c>
      <c r="AH378" s="236"/>
      <c r="AI378" s="236"/>
      <c r="AJ378" s="522">
        <v>0</v>
      </c>
      <c r="AK378" s="522">
        <v>1.0673579142853626E-2</v>
      </c>
      <c r="AL378" s="236">
        <v>6.1723280861640362E-2</v>
      </c>
      <c r="AM378" s="236"/>
      <c r="AN378" s="522">
        <v>14.0625</v>
      </c>
      <c r="AR378" s="452"/>
      <c r="AS378" s="145"/>
      <c r="AT378" s="223"/>
      <c r="AU378" s="22"/>
    </row>
    <row r="379" spans="1:47" ht="15.75">
      <c r="A379" s="263" t="s">
        <v>2140</v>
      </c>
      <c r="B379" t="s">
        <v>2141</v>
      </c>
      <c r="C379" t="s">
        <v>1343</v>
      </c>
      <c r="D379" s="554">
        <v>9350000000</v>
      </c>
      <c r="E379">
        <v>1.79</v>
      </c>
      <c r="F379" s="620">
        <v>7.4</v>
      </c>
      <c r="G379" s="57"/>
      <c r="H379" s="636"/>
      <c r="I379" s="267"/>
      <c r="J379" s="587">
        <v>87.6</v>
      </c>
      <c r="K379" s="236">
        <v>83.59</v>
      </c>
      <c r="L379" s="236">
        <v>89.85</v>
      </c>
      <c r="M379" s="236">
        <v>1.6</v>
      </c>
      <c r="N379" s="236">
        <v>1.4</v>
      </c>
      <c r="O379" s="236"/>
      <c r="P379" s="236"/>
      <c r="Q379" s="236">
        <v>11.27</v>
      </c>
      <c r="R379" s="236">
        <v>1.53</v>
      </c>
      <c r="S379" s="236">
        <v>1.42</v>
      </c>
      <c r="T379" s="236">
        <v>3.57</v>
      </c>
      <c r="U379" s="236">
        <v>0</v>
      </c>
      <c r="V379" s="236"/>
      <c r="W379" s="522">
        <v>2.1</v>
      </c>
      <c r="X379" s="236">
        <v>96</v>
      </c>
      <c r="Y379" s="522">
        <v>14</v>
      </c>
      <c r="Z379" s="236"/>
      <c r="AA379" s="236"/>
      <c r="AB379" s="236">
        <v>3.2291909536022338E-2</v>
      </c>
      <c r="AC379" s="522">
        <v>9.0103499604534763E-3</v>
      </c>
      <c r="AD379" s="522">
        <v>3.8219655984297072</v>
      </c>
      <c r="AE379" s="57">
        <v>41827</v>
      </c>
      <c r="AF379" s="498">
        <v>0.13256699999999999</v>
      </c>
      <c r="AG379" s="498">
        <v>7.3660130718954248E-2</v>
      </c>
      <c r="AH379" s="236">
        <v>74.587999999999994</v>
      </c>
      <c r="AI379" s="236"/>
      <c r="AJ379" s="522">
        <v>0</v>
      </c>
      <c r="AK379" s="522">
        <v>9.0103499604534763E-3</v>
      </c>
      <c r="AL379" s="236">
        <v>2.7807110172474368E-2</v>
      </c>
      <c r="AM379" s="236">
        <v>87.57</v>
      </c>
      <c r="AN379" s="522">
        <v>40.769230769230944</v>
      </c>
      <c r="AR379" s="452"/>
      <c r="AS379" s="145"/>
      <c r="AT379" s="223"/>
      <c r="AU379" s="22"/>
    </row>
    <row r="380" spans="1:47" ht="15.75">
      <c r="A380" s="263" t="s">
        <v>2142</v>
      </c>
      <c r="B380" t="s">
        <v>2143</v>
      </c>
      <c r="C380" t="s">
        <v>1343</v>
      </c>
      <c r="D380" s="554">
        <v>24570000000</v>
      </c>
      <c r="E380">
        <v>1.27</v>
      </c>
      <c r="F380" s="620">
        <v>2.79</v>
      </c>
      <c r="G380" s="57"/>
      <c r="H380" s="636"/>
      <c r="I380" s="267"/>
      <c r="J380" s="587">
        <v>67.58</v>
      </c>
      <c r="K380" s="236">
        <v>64.959999999999994</v>
      </c>
      <c r="L380" s="236">
        <v>69.06</v>
      </c>
      <c r="M380" s="236">
        <v>2.5</v>
      </c>
      <c r="N380" s="236">
        <v>1.72</v>
      </c>
      <c r="O380" s="236"/>
      <c r="P380" s="236"/>
      <c r="Q380" s="236">
        <v>16.09</v>
      </c>
      <c r="R380" s="236">
        <v>1.84</v>
      </c>
      <c r="S380" s="236">
        <v>1.92</v>
      </c>
      <c r="T380" s="236">
        <v>4.51</v>
      </c>
      <c r="U380" s="236">
        <v>0</v>
      </c>
      <c r="V380" s="236"/>
      <c r="W380" s="522">
        <v>2.4</v>
      </c>
      <c r="X380" s="236">
        <v>72</v>
      </c>
      <c r="Y380" s="522">
        <v>23</v>
      </c>
      <c r="Z380" s="236"/>
      <c r="AA380" s="236"/>
      <c r="AB380" s="236">
        <v>7.0254110612854833E-3</v>
      </c>
      <c r="AC380" s="522">
        <v>7.739262460057802E-3</v>
      </c>
      <c r="AD380" s="522">
        <v>2.6887506523252558</v>
      </c>
      <c r="AE380" s="57">
        <v>41827</v>
      </c>
      <c r="AF380" s="498">
        <v>0.102771</v>
      </c>
      <c r="AG380" s="498">
        <v>8.7445652173913049E-2</v>
      </c>
      <c r="AH380" s="236">
        <v>20.7195</v>
      </c>
      <c r="AI380" s="236"/>
      <c r="AJ380" s="522">
        <v>0</v>
      </c>
      <c r="AK380" s="522">
        <v>7.739262460057802E-3</v>
      </c>
      <c r="AL380" s="236">
        <v>1.2737898995953758E-2</v>
      </c>
      <c r="AM380" s="236">
        <v>66.92</v>
      </c>
      <c r="AN380" s="522">
        <v>28.426395939086433</v>
      </c>
      <c r="AR380" s="452"/>
      <c r="AS380" s="145"/>
      <c r="AT380" s="223"/>
      <c r="AU380" s="22"/>
    </row>
    <row r="381" spans="1:47" ht="15.75">
      <c r="A381" s="263" t="s">
        <v>627</v>
      </c>
      <c r="B381" t="s">
        <v>628</v>
      </c>
      <c r="C381" t="s">
        <v>1343</v>
      </c>
      <c r="D381" s="554">
        <v>4350000000</v>
      </c>
      <c r="E381">
        <v>0.84</v>
      </c>
      <c r="F381" s="620">
        <v>6.34</v>
      </c>
      <c r="G381" s="57"/>
      <c r="H381" s="636"/>
      <c r="I381" s="267"/>
      <c r="J381" s="587">
        <v>121.29</v>
      </c>
      <c r="K381" s="236">
        <v>96.13</v>
      </c>
      <c r="L381" s="236">
        <v>122.54</v>
      </c>
      <c r="M381" s="236">
        <v>1.6</v>
      </c>
      <c r="N381" s="236">
        <v>2</v>
      </c>
      <c r="O381" s="236"/>
      <c r="P381" s="236"/>
      <c r="Q381" s="236">
        <v>15.93</v>
      </c>
      <c r="R381" s="236">
        <v>2.76</v>
      </c>
      <c r="S381" s="236">
        <v>1.72</v>
      </c>
      <c r="T381" s="236">
        <v>2.98</v>
      </c>
      <c r="U381" s="236">
        <v>0</v>
      </c>
      <c r="V381" s="236"/>
      <c r="W381" s="522">
        <v>2.4</v>
      </c>
      <c r="X381" s="236">
        <v>124</v>
      </c>
      <c r="Y381" s="522">
        <v>13</v>
      </c>
      <c r="Z381" s="236"/>
      <c r="AA381" s="236"/>
      <c r="AB381" s="236">
        <v>0.22338393485473007</v>
      </c>
      <c r="AC381" s="522">
        <v>7.1108515704479429E-3</v>
      </c>
      <c r="AD381" s="522">
        <v>46.694263279792793</v>
      </c>
      <c r="AE381" s="57">
        <v>41827</v>
      </c>
      <c r="AF381" s="498">
        <v>7.8132000000000007E-2</v>
      </c>
      <c r="AG381" s="498">
        <v>5.7717391304347831E-2</v>
      </c>
      <c r="AH381" s="236">
        <v>116.0793</v>
      </c>
      <c r="AI381" s="236"/>
      <c r="AJ381" s="522">
        <v>0</v>
      </c>
      <c r="AK381" s="522">
        <v>7.1108515704479429E-3</v>
      </c>
      <c r="AL381" s="236">
        <v>6.6285714285714337E-2</v>
      </c>
      <c r="AM381" s="236">
        <v>117.84</v>
      </c>
      <c r="AN381" s="522">
        <v>40.051679586563189</v>
      </c>
      <c r="AR381" s="452"/>
      <c r="AS381" s="145"/>
      <c r="AT381" s="223"/>
      <c r="AU381" s="22"/>
    </row>
    <row r="382" spans="1:47" ht="15.75">
      <c r="A382" s="263" t="s">
        <v>2144</v>
      </c>
      <c r="B382" t="s">
        <v>2145</v>
      </c>
      <c r="C382" t="s">
        <v>1343</v>
      </c>
      <c r="D382" s="554">
        <v>2470000000</v>
      </c>
      <c r="E382">
        <v>1.83</v>
      </c>
      <c r="F382" s="620">
        <v>3.02</v>
      </c>
      <c r="G382" s="57"/>
      <c r="H382" s="636"/>
      <c r="I382" s="267"/>
      <c r="J382" s="587">
        <v>68.260000000000005</v>
      </c>
      <c r="K382" s="236">
        <v>63.12</v>
      </c>
      <c r="L382" s="236">
        <v>71.63</v>
      </c>
      <c r="M382" s="236">
        <v>1</v>
      </c>
      <c r="N382" s="236">
        <v>0.7</v>
      </c>
      <c r="O382" s="236"/>
      <c r="P382" s="236"/>
      <c r="Q382" s="236">
        <v>13.86</v>
      </c>
      <c r="R382" s="236">
        <v>0.97</v>
      </c>
      <c r="S382" s="236">
        <v>1.32</v>
      </c>
      <c r="T382" s="236">
        <v>2.62</v>
      </c>
      <c r="U382" s="236">
        <v>0</v>
      </c>
      <c r="V382" s="236"/>
      <c r="W382" s="522">
        <v>1.5</v>
      </c>
      <c r="X382" s="236">
        <v>81</v>
      </c>
      <c r="Y382" s="522">
        <v>5</v>
      </c>
      <c r="Z382" s="236"/>
      <c r="AA382" s="236"/>
      <c r="AB382" s="236">
        <v>-2.0051561157259576E-3</v>
      </c>
      <c r="AC382" s="522">
        <v>1.2093861013595764E-2</v>
      </c>
      <c r="AD382" s="522">
        <v>3.5335424901472452</v>
      </c>
      <c r="AE382" s="57">
        <v>41827</v>
      </c>
      <c r="AF382" s="498">
        <v>0.13485900000000001</v>
      </c>
      <c r="AG382" s="498">
        <v>0.14288659793814432</v>
      </c>
      <c r="AH382" s="236">
        <v>36.345399999999998</v>
      </c>
      <c r="AI382" s="236"/>
      <c r="AJ382" s="522">
        <v>0</v>
      </c>
      <c r="AK382" s="522">
        <v>1.2093861013595764E-2</v>
      </c>
      <c r="AL382" s="236">
        <v>3.3615990308903672E-2</v>
      </c>
      <c r="AM382" s="236">
        <v>68.900000000000006</v>
      </c>
      <c r="AN382" s="522">
        <v>55.882352941176372</v>
      </c>
      <c r="AR382" s="452"/>
      <c r="AS382" s="145"/>
      <c r="AT382" s="223"/>
      <c r="AU382" s="22"/>
    </row>
    <row r="383" spans="1:47" ht="15.75">
      <c r="A383" s="263" t="s">
        <v>2146</v>
      </c>
      <c r="B383" t="s">
        <v>2147</v>
      </c>
      <c r="C383" t="s">
        <v>2148</v>
      </c>
      <c r="D383" s="554">
        <v>694190000</v>
      </c>
      <c r="E383">
        <v>2.2200000000000002</v>
      </c>
      <c r="F383" s="620">
        <v>0.51</v>
      </c>
      <c r="G383" s="57"/>
      <c r="H383" s="636"/>
      <c r="I383" s="267"/>
      <c r="J383" s="587">
        <v>13.89</v>
      </c>
      <c r="K383" s="236">
        <v>10.79</v>
      </c>
      <c r="L383" s="236">
        <v>13.98</v>
      </c>
      <c r="M383" s="236">
        <v>0</v>
      </c>
      <c r="N383" s="236">
        <v>0</v>
      </c>
      <c r="O383" s="236"/>
      <c r="P383" s="236"/>
      <c r="Q383" s="236">
        <v>14.62</v>
      </c>
      <c r="R383" s="236">
        <v>19.149999999999999</v>
      </c>
      <c r="S383" s="236">
        <v>2.8</v>
      </c>
      <c r="T383" s="236">
        <v>2.52</v>
      </c>
      <c r="U383" s="236">
        <v>0</v>
      </c>
      <c r="V383" s="236"/>
      <c r="W383" s="522">
        <v>1.6</v>
      </c>
      <c r="X383" s="236">
        <v>16</v>
      </c>
      <c r="Y383" s="522">
        <v>9</v>
      </c>
      <c r="Z383" s="236">
        <v>1</v>
      </c>
      <c r="AA383" s="236"/>
      <c r="AB383" s="236">
        <v>0.13015359741309632</v>
      </c>
      <c r="AC383" s="522">
        <v>1.4602117138105801E-2</v>
      </c>
      <c r="AD383" s="522">
        <v>5.9189190854804989</v>
      </c>
      <c r="AE383" s="57">
        <v>41827</v>
      </c>
      <c r="AF383" s="498">
        <v>0.15720600000000001</v>
      </c>
      <c r="AG383" s="498">
        <v>7.6344647519582236E-3</v>
      </c>
      <c r="AH383" s="236">
        <v>4.0769000000000002</v>
      </c>
      <c r="AI383" s="236"/>
      <c r="AJ383" s="522">
        <v>0</v>
      </c>
      <c r="AK383" s="522">
        <v>1.4602117138105801E-2</v>
      </c>
      <c r="AL383" s="236">
        <v>0.2524797114517584</v>
      </c>
      <c r="AM383" s="236">
        <v>12.3</v>
      </c>
      <c r="AN383" s="522">
        <v>14.102564102564202</v>
      </c>
      <c r="AR383" s="452"/>
      <c r="AS383" s="145"/>
      <c r="AT383" s="223"/>
      <c r="AU383" s="22"/>
    </row>
    <row r="384" spans="1:47" ht="15.75">
      <c r="A384" s="263" t="s">
        <v>326</v>
      </c>
      <c r="B384" t="s">
        <v>2149</v>
      </c>
      <c r="C384" t="s">
        <v>2150</v>
      </c>
      <c r="D384" s="554">
        <v>240570000</v>
      </c>
      <c r="E384">
        <v>2.67</v>
      </c>
      <c r="F384" s="620">
        <v>-0.96</v>
      </c>
      <c r="G384" s="57"/>
      <c r="H384" s="636"/>
      <c r="I384" s="267"/>
      <c r="J384" s="587">
        <v>3.29</v>
      </c>
      <c r="K384" s="236">
        <v>3.11</v>
      </c>
      <c r="L384" s="236">
        <v>4.17</v>
      </c>
      <c r="M384" s="236">
        <v>0</v>
      </c>
      <c r="N384" s="236">
        <v>0</v>
      </c>
      <c r="O384" s="236"/>
      <c r="P384" s="236"/>
      <c r="Q384" s="236">
        <v>0</v>
      </c>
      <c r="R384" s="236">
        <v>-0.48</v>
      </c>
      <c r="S384" s="236">
        <v>1.24</v>
      </c>
      <c r="T384" s="236">
        <v>1.23</v>
      </c>
      <c r="U384" s="236">
        <v>0</v>
      </c>
      <c r="V384" s="236"/>
      <c r="W384" s="522">
        <v>3</v>
      </c>
      <c r="X384" s="236">
        <v>4</v>
      </c>
      <c r="Y384" s="522">
        <v>8</v>
      </c>
      <c r="Z384" s="236">
        <v>1</v>
      </c>
      <c r="AA384" s="236"/>
      <c r="AB384" s="236">
        <v>-0.19184652278177455</v>
      </c>
      <c r="AC384" s="522">
        <v>1.8932972608408927E-2</v>
      </c>
      <c r="AD384" s="522">
        <v>2.5471655286360591</v>
      </c>
      <c r="AE384" s="57">
        <v>41827</v>
      </c>
      <c r="AF384" s="498">
        <v>0.18299099999999999</v>
      </c>
      <c r="AG384" s="498">
        <v>0</v>
      </c>
      <c r="AH384" s="236">
        <v>-6.3464</v>
      </c>
      <c r="AI384" s="236"/>
      <c r="AJ384" s="522">
        <v>0</v>
      </c>
      <c r="AK384" s="522">
        <v>1.8932972608408927E-2</v>
      </c>
      <c r="AL384" s="236">
        <v>2.4922118380062329E-2</v>
      </c>
      <c r="AM384" s="236">
        <v>3.31</v>
      </c>
      <c r="AN384" s="522">
        <v>47.222222222222221</v>
      </c>
      <c r="AR384" s="452"/>
      <c r="AS384" s="145"/>
      <c r="AT384" s="223"/>
      <c r="AU384" s="22"/>
    </row>
    <row r="385" spans="1:47" ht="15.75">
      <c r="A385" s="263" t="s">
        <v>2151</v>
      </c>
      <c r="B385" t="s">
        <v>685</v>
      </c>
      <c r="C385" t="s">
        <v>1343</v>
      </c>
      <c r="D385" s="554">
        <v>15390000000</v>
      </c>
      <c r="E385">
        <v>1.56</v>
      </c>
      <c r="F385" s="620">
        <v>4.32</v>
      </c>
      <c r="G385" s="57"/>
      <c r="H385" s="636"/>
      <c r="I385" s="267"/>
      <c r="J385" s="587">
        <v>115.66</v>
      </c>
      <c r="K385" s="236">
        <v>97.06</v>
      </c>
      <c r="L385" s="236">
        <v>117.98</v>
      </c>
      <c r="M385" s="236">
        <v>0.4</v>
      </c>
      <c r="N385" s="236">
        <v>0.5</v>
      </c>
      <c r="O385" s="236"/>
      <c r="P385" s="236"/>
      <c r="Q385" s="236">
        <v>18.739999999999998</v>
      </c>
      <c r="R385" s="236">
        <v>2.2599999999999998</v>
      </c>
      <c r="S385" s="236">
        <v>4.1500000000000004</v>
      </c>
      <c r="T385" s="236">
        <v>3.98</v>
      </c>
      <c r="U385" s="236">
        <v>0</v>
      </c>
      <c r="V385" s="236"/>
      <c r="W385" s="522">
        <v>1.9</v>
      </c>
      <c r="X385" s="236">
        <v>117</v>
      </c>
      <c r="Y385" s="522">
        <v>35</v>
      </c>
      <c r="Z385" s="236"/>
      <c r="AA385" s="236"/>
      <c r="AB385" s="236">
        <v>0.18108244815376839</v>
      </c>
      <c r="AC385" s="522">
        <v>1.2186760678242248E-2</v>
      </c>
      <c r="AD385" s="522">
        <v>3.9852581810519832</v>
      </c>
      <c r="AE385" s="57">
        <v>41827</v>
      </c>
      <c r="AF385" s="498">
        <v>0.11938799999999999</v>
      </c>
      <c r="AG385" s="498">
        <v>8.2920353982300896E-2</v>
      </c>
      <c r="AH385" s="236">
        <v>57.268599999999999</v>
      </c>
      <c r="AI385" s="236"/>
      <c r="AJ385" s="522">
        <v>0</v>
      </c>
      <c r="AK385" s="522">
        <v>1.2186760678242248E-2</v>
      </c>
      <c r="AL385" s="236">
        <v>0.1305962854349951</v>
      </c>
      <c r="AM385" s="236">
        <v>110.05</v>
      </c>
      <c r="AN385" s="522">
        <v>46.739130434782666</v>
      </c>
      <c r="AR385" s="452"/>
      <c r="AS385" s="145"/>
      <c r="AT385" s="223"/>
      <c r="AU385" s="22"/>
    </row>
    <row r="386" spans="1:47" ht="15.75">
      <c r="A386" s="263" t="s">
        <v>629</v>
      </c>
      <c r="B386" t="s">
        <v>2152</v>
      </c>
      <c r="C386" t="s">
        <v>1343</v>
      </c>
      <c r="D386" s="554">
        <v>351200000</v>
      </c>
      <c r="E386">
        <v>0.99</v>
      </c>
      <c r="F386" s="620">
        <v>3.2</v>
      </c>
      <c r="G386" s="57"/>
      <c r="H386" s="636"/>
      <c r="I386" s="267"/>
      <c r="J386" s="587">
        <v>55.94</v>
      </c>
      <c r="K386" s="236">
        <v>52.17</v>
      </c>
      <c r="L386" s="236">
        <v>56.25</v>
      </c>
      <c r="M386" s="236">
        <v>6.1</v>
      </c>
      <c r="N386" s="236">
        <v>3.42</v>
      </c>
      <c r="O386" s="236"/>
      <c r="P386" s="236"/>
      <c r="Q386" s="236">
        <v>12.76</v>
      </c>
      <c r="R386" s="236">
        <v>1.96</v>
      </c>
      <c r="S386" s="236">
        <v>8.48</v>
      </c>
      <c r="T386" s="236">
        <v>1.69</v>
      </c>
      <c r="U386" s="236">
        <v>0</v>
      </c>
      <c r="V386" s="236"/>
      <c r="W386" s="522">
        <v>2.6</v>
      </c>
      <c r="X386" s="236">
        <v>54</v>
      </c>
      <c r="Y386" s="522">
        <v>8</v>
      </c>
      <c r="Z386" s="236">
        <v>1</v>
      </c>
      <c r="AA386" s="236"/>
      <c r="AB386" s="236">
        <v>5.3129135942522256E-2</v>
      </c>
      <c r="AC386" s="522">
        <v>5.5043355654991206E-3</v>
      </c>
      <c r="AD386" s="522">
        <v>2.9731516246043306</v>
      </c>
      <c r="AE386" s="57">
        <v>41827</v>
      </c>
      <c r="AF386" s="498">
        <v>8.6726999999999999E-2</v>
      </c>
      <c r="AG386" s="498">
        <v>6.5102040816326534E-2</v>
      </c>
      <c r="AH386" s="236">
        <v>-4.806</v>
      </c>
      <c r="AI386" s="236"/>
      <c r="AJ386" s="522">
        <v>0</v>
      </c>
      <c r="AK386" s="522">
        <v>5.5043355654991206E-3</v>
      </c>
      <c r="AL386" s="236">
        <v>4.8940558784924051E-2</v>
      </c>
      <c r="AM386" s="236">
        <v>54.69</v>
      </c>
      <c r="AN386" s="522">
        <v>29.891304347826107</v>
      </c>
      <c r="AR386" s="452"/>
      <c r="AS386" s="145"/>
      <c r="AT386" s="223"/>
      <c r="AU386" s="22"/>
    </row>
    <row r="387" spans="1:47" ht="15.75">
      <c r="A387" s="263" t="s">
        <v>2153</v>
      </c>
      <c r="B387" t="s">
        <v>2154</v>
      </c>
      <c r="C387" t="s">
        <v>1343</v>
      </c>
      <c r="D387" s="554">
        <v>2220000000</v>
      </c>
      <c r="E387">
        <v>0.89</v>
      </c>
      <c r="F387" s="620">
        <v>2.06</v>
      </c>
      <c r="G387" s="57"/>
      <c r="H387" s="636"/>
      <c r="I387" s="267"/>
      <c r="J387" s="587">
        <v>212.03</v>
      </c>
      <c r="K387" s="236">
        <v>170.48</v>
      </c>
      <c r="L387" s="236">
        <v>212.99</v>
      </c>
      <c r="M387" s="236">
        <v>0</v>
      </c>
      <c r="N387" s="236">
        <v>0</v>
      </c>
      <c r="O387" s="236"/>
      <c r="P387" s="236"/>
      <c r="Q387" s="236">
        <v>35.86</v>
      </c>
      <c r="R387" s="236">
        <v>2.84</v>
      </c>
      <c r="S387" s="236">
        <v>4.79</v>
      </c>
      <c r="T387" s="236">
        <v>4.22</v>
      </c>
      <c r="U387" s="236">
        <v>0</v>
      </c>
      <c r="V387" s="236"/>
      <c r="W387" s="522">
        <v>1.6</v>
      </c>
      <c r="X387" s="236">
        <v>222</v>
      </c>
      <c r="Y387" s="522">
        <v>15</v>
      </c>
      <c r="Z387" s="236"/>
      <c r="AA387" s="236"/>
      <c r="AB387" s="236">
        <v>0.14856557377049187</v>
      </c>
      <c r="AC387" s="522">
        <v>8.1747651390732673E-3</v>
      </c>
      <c r="AD387" s="522">
        <v>3.9999513086117178</v>
      </c>
      <c r="AE387" s="57">
        <v>41827</v>
      </c>
      <c r="AF387" s="498">
        <v>8.0997E-2</v>
      </c>
      <c r="AG387" s="498">
        <v>0.12626760563380282</v>
      </c>
      <c r="AH387" s="236">
        <v>67.403800000000004</v>
      </c>
      <c r="AI387" s="236"/>
      <c r="AJ387" s="522">
        <v>0</v>
      </c>
      <c r="AK387" s="522">
        <v>8.1747651390732673E-3</v>
      </c>
      <c r="AL387" s="236">
        <v>7.8758585601628031E-2</v>
      </c>
      <c r="AM387" s="236">
        <v>203.07</v>
      </c>
      <c r="AN387" s="522">
        <v>24.925373134328424</v>
      </c>
      <c r="AR387" s="452"/>
      <c r="AS387" s="145"/>
      <c r="AT387" s="223"/>
      <c r="AU387" s="22"/>
    </row>
    <row r="388" spans="1:47" ht="15.75">
      <c r="A388" s="263" t="s">
        <v>198</v>
      </c>
      <c r="B388" t="s">
        <v>199</v>
      </c>
      <c r="C388" t="s">
        <v>1343</v>
      </c>
      <c r="D388" s="554">
        <v>2520000000</v>
      </c>
      <c r="E388">
        <v>0.64</v>
      </c>
      <c r="F388" s="620">
        <v>2.4700000000000002</v>
      </c>
      <c r="G388" s="57"/>
      <c r="H388" s="636"/>
      <c r="I388" s="267"/>
      <c r="J388" s="587">
        <v>63.18</v>
      </c>
      <c r="K388" s="236">
        <v>57.03</v>
      </c>
      <c r="L388" s="236">
        <v>63.53</v>
      </c>
      <c r="M388" s="236">
        <v>3.2</v>
      </c>
      <c r="N388" s="236">
        <v>2</v>
      </c>
      <c r="O388" s="236"/>
      <c r="P388" s="236"/>
      <c r="Q388" s="236">
        <v>19.2</v>
      </c>
      <c r="R388" s="236">
        <v>2</v>
      </c>
      <c r="S388" s="236">
        <v>9.07</v>
      </c>
      <c r="T388" s="236">
        <v>2.21</v>
      </c>
      <c r="U388" s="236">
        <v>0</v>
      </c>
      <c r="V388" s="236"/>
      <c r="W388" s="522">
        <v>2.8</v>
      </c>
      <c r="X388" s="236">
        <v>63</v>
      </c>
      <c r="Y388" s="522">
        <v>18</v>
      </c>
      <c r="Z388" s="236"/>
      <c r="AA388" s="236"/>
      <c r="AB388" s="236">
        <v>8.779480117059725E-2</v>
      </c>
      <c r="AC388" s="522">
        <v>6.9129632697726741E-3</v>
      </c>
      <c r="AD388" s="522">
        <v>3.4254124203015763</v>
      </c>
      <c r="AE388" s="57">
        <v>41827</v>
      </c>
      <c r="AF388" s="498">
        <v>6.6672000000000009E-2</v>
      </c>
      <c r="AG388" s="498">
        <v>9.6000000000000002E-2</v>
      </c>
      <c r="AH388" s="236">
        <v>19.104500000000002</v>
      </c>
      <c r="AI388" s="236"/>
      <c r="AJ388" s="522">
        <v>0</v>
      </c>
      <c r="AK388" s="522">
        <v>6.9129632697726741E-3</v>
      </c>
      <c r="AL388" s="236">
        <v>3.3535089154261365E-2</v>
      </c>
      <c r="AM388" s="236">
        <v>61.99</v>
      </c>
      <c r="AN388" s="522">
        <v>43.956043956044006</v>
      </c>
      <c r="AR388" s="452"/>
      <c r="AS388" s="145"/>
      <c r="AT388" s="223"/>
      <c r="AU388" s="22"/>
    </row>
    <row r="389" spans="1:47" ht="15.75">
      <c r="A389" s="263" t="s">
        <v>200</v>
      </c>
      <c r="B389" t="s">
        <v>201</v>
      </c>
      <c r="C389" t="s">
        <v>1343</v>
      </c>
      <c r="D389" s="554">
        <v>2110000000</v>
      </c>
      <c r="E389">
        <v>0.92</v>
      </c>
      <c r="F389" s="620">
        <v>3.18</v>
      </c>
      <c r="G389" s="57"/>
      <c r="H389" s="636"/>
      <c r="I389" s="267"/>
      <c r="J389" s="587">
        <v>104.74</v>
      </c>
      <c r="K389" s="236">
        <v>98.62</v>
      </c>
      <c r="L389" s="236">
        <v>109.81</v>
      </c>
      <c r="M389" s="236">
        <v>0.1</v>
      </c>
      <c r="N389" s="236">
        <v>0.12</v>
      </c>
      <c r="O389" s="236"/>
      <c r="P389" s="236"/>
      <c r="Q389" s="236">
        <v>22.41</v>
      </c>
      <c r="R389" s="236">
        <v>0.84</v>
      </c>
      <c r="S389" s="236">
        <v>7.64</v>
      </c>
      <c r="T389" s="236">
        <v>3.85</v>
      </c>
      <c r="U389" s="236">
        <v>0</v>
      </c>
      <c r="V389" s="236"/>
      <c r="W389" s="522">
        <v>2</v>
      </c>
      <c r="X389" s="236">
        <v>116.5</v>
      </c>
      <c r="Y389" s="522">
        <v>16</v>
      </c>
      <c r="Z389" s="236"/>
      <c r="AA389" s="236"/>
      <c r="AB389" s="236">
        <v>7.6049482863516524E-2</v>
      </c>
      <c r="AC389" s="522">
        <v>1.0570960748648751E-2</v>
      </c>
      <c r="AD389" s="522">
        <v>2.6413228821672896</v>
      </c>
      <c r="AE389" s="57">
        <v>41827</v>
      </c>
      <c r="AF389" s="498">
        <v>8.2716000000000012E-2</v>
      </c>
      <c r="AG389" s="498">
        <v>0.26678571428571429</v>
      </c>
      <c r="AH389" s="236">
        <v>165.9023</v>
      </c>
      <c r="AI389" s="236"/>
      <c r="AJ389" s="522">
        <v>0</v>
      </c>
      <c r="AK389" s="522">
        <v>1.0570960748648751E-2</v>
      </c>
      <c r="AL389" s="236">
        <v>1.6202580770350264E-2</v>
      </c>
      <c r="AM389" s="236">
        <v>105.65</v>
      </c>
      <c r="AN389" s="522">
        <v>100</v>
      </c>
      <c r="AR389" s="452"/>
      <c r="AS389" s="145"/>
      <c r="AT389" s="223"/>
      <c r="AU389" s="22"/>
    </row>
    <row r="390" spans="1:47" ht="15.75">
      <c r="A390" s="263" t="s">
        <v>805</v>
      </c>
      <c r="B390" t="s">
        <v>2155</v>
      </c>
      <c r="C390" t="s">
        <v>1809</v>
      </c>
      <c r="F390" s="620"/>
      <c r="G390" s="57"/>
      <c r="H390" s="636"/>
      <c r="I390" s="267"/>
      <c r="J390" s="587">
        <v>127.88</v>
      </c>
      <c r="K390" s="236">
        <v>89.44</v>
      </c>
      <c r="L390" s="236">
        <v>135.03</v>
      </c>
      <c r="M390" s="236">
        <v>0</v>
      </c>
      <c r="N390" s="236"/>
      <c r="O390" s="236"/>
      <c r="P390" s="236"/>
      <c r="Q390" s="236"/>
      <c r="R390" s="236"/>
      <c r="S390" s="236"/>
      <c r="T390" s="236"/>
      <c r="U390" s="236">
        <v>0</v>
      </c>
      <c r="V390" s="236"/>
      <c r="X390" s="236"/>
      <c r="Z390" s="236">
        <v>1</v>
      </c>
      <c r="AA390" s="236"/>
      <c r="AB390" s="236">
        <v>0.40799226554946816</v>
      </c>
      <c r="AC390" s="522">
        <v>1.4642550246765858E-2</v>
      </c>
      <c r="AD390" s="522">
        <v>4.4774685431781167</v>
      </c>
      <c r="AE390" s="57">
        <v>41827</v>
      </c>
      <c r="AH390" s="236"/>
      <c r="AI390" s="236"/>
      <c r="AJ390" s="522">
        <v>0</v>
      </c>
      <c r="AK390" s="522">
        <v>1.4642550246765858E-2</v>
      </c>
      <c r="AL390" s="236">
        <v>0.2108701827478458</v>
      </c>
      <c r="AM390" s="236"/>
      <c r="AN390" s="522">
        <v>67.213114754098555</v>
      </c>
      <c r="AR390" s="452"/>
      <c r="AS390" s="145"/>
      <c r="AT390" s="223"/>
      <c r="AU390" s="22"/>
    </row>
    <row r="391" spans="1:47" ht="15.75">
      <c r="A391" s="263" t="s">
        <v>2156</v>
      </c>
      <c r="B391" t="s">
        <v>2157</v>
      </c>
      <c r="C391" t="s">
        <v>1809</v>
      </c>
      <c r="F391" s="620"/>
      <c r="G391" s="57"/>
      <c r="H391" s="636"/>
      <c r="I391" s="267"/>
      <c r="J391" s="587">
        <v>12.92</v>
      </c>
      <c r="K391" s="236">
        <v>12.34</v>
      </c>
      <c r="L391" s="236">
        <v>19.059999999999999</v>
      </c>
      <c r="M391" s="236">
        <v>0</v>
      </c>
      <c r="N391" s="236"/>
      <c r="O391" s="236"/>
      <c r="P391" s="236"/>
      <c r="Q391" s="236"/>
      <c r="R391" s="236"/>
      <c r="S391" s="236"/>
      <c r="T391" s="236"/>
      <c r="U391" s="236">
        <v>0</v>
      </c>
      <c r="V391" s="236"/>
      <c r="X391" s="236"/>
      <c r="Z391" s="236"/>
      <c r="AA391" s="236"/>
      <c r="AB391" s="236">
        <v>-0.31707317073170732</v>
      </c>
      <c r="AC391" s="522">
        <v>1.639851517084712E-2</v>
      </c>
      <c r="AD391" s="522">
        <v>4.3214448455058649</v>
      </c>
      <c r="AE391" s="57">
        <v>41827</v>
      </c>
      <c r="AH391" s="236"/>
      <c r="AI391" s="236"/>
      <c r="AJ391" s="522">
        <v>0</v>
      </c>
      <c r="AK391" s="522">
        <v>1.639851517084712E-2</v>
      </c>
      <c r="AL391" s="236">
        <v>-0.18691000629326623</v>
      </c>
      <c r="AM391" s="236"/>
      <c r="AN391" s="522">
        <v>36.206896551724171</v>
      </c>
      <c r="AR391" s="452"/>
      <c r="AS391" s="145"/>
      <c r="AT391" s="223"/>
      <c r="AU391" s="22"/>
    </row>
    <row r="392" spans="1:47" ht="15.75">
      <c r="A392" s="263" t="s">
        <v>2158</v>
      </c>
      <c r="B392" t="s">
        <v>2159</v>
      </c>
      <c r="C392" t="s">
        <v>1791</v>
      </c>
      <c r="D392" s="554">
        <v>1980000000</v>
      </c>
      <c r="E392">
        <v>1.99</v>
      </c>
      <c r="F392" s="620">
        <v>-3.42</v>
      </c>
      <c r="G392" s="57"/>
      <c r="H392" s="636"/>
      <c r="I392" s="267"/>
      <c r="J392" s="587">
        <v>32.020000000000003</v>
      </c>
      <c r="K392" s="236">
        <v>28.99</v>
      </c>
      <c r="L392" s="236">
        <v>32.549999999999997</v>
      </c>
      <c r="M392" s="236">
        <v>0</v>
      </c>
      <c r="N392" s="236">
        <v>0</v>
      </c>
      <c r="O392" s="236"/>
      <c r="P392" s="236"/>
      <c r="Q392" s="236">
        <v>12.51</v>
      </c>
      <c r="R392" s="236">
        <v>0.69</v>
      </c>
      <c r="S392" s="236">
        <v>0.79</v>
      </c>
      <c r="T392" s="236">
        <v>18.55</v>
      </c>
      <c r="U392" s="236">
        <v>0</v>
      </c>
      <c r="V392" s="236"/>
      <c r="W392" s="522">
        <v>2.2000000000000002</v>
      </c>
      <c r="X392" s="236">
        <v>35.5</v>
      </c>
      <c r="Y392" s="522">
        <v>4</v>
      </c>
      <c r="Z392" s="236"/>
      <c r="AA392" s="236"/>
      <c r="AB392" s="236">
        <v>2.7786548784338345E-2</v>
      </c>
      <c r="AC392" s="522">
        <v>1.0769651988889012E-2</v>
      </c>
      <c r="AD392" s="522">
        <v>3.6527105332531278</v>
      </c>
      <c r="AE392" s="57">
        <v>41827</v>
      </c>
      <c r="AF392" s="498">
        <v>0.14402700000000002</v>
      </c>
      <c r="AG392" s="498">
        <v>0.18130434782608695</v>
      </c>
      <c r="AH392" s="236">
        <v>-55.415199999999999</v>
      </c>
      <c r="AI392" s="236"/>
      <c r="AJ392" s="522">
        <v>0</v>
      </c>
      <c r="AK392" s="522">
        <v>1.0769651988889012E-2</v>
      </c>
      <c r="AL392" s="236">
        <v>5.746367239101724E-2</v>
      </c>
      <c r="AM392" s="236">
        <v>31.33</v>
      </c>
      <c r="AN392" s="522">
        <v>45.499999999999901</v>
      </c>
      <c r="AR392" s="452"/>
      <c r="AS392" s="145"/>
      <c r="AT392" s="223"/>
      <c r="AU392" s="22"/>
    </row>
    <row r="393" spans="1:47" ht="15.75">
      <c r="A393" s="263" t="s">
        <v>2160</v>
      </c>
      <c r="C393" t="s">
        <v>1343</v>
      </c>
      <c r="D393" s="554">
        <v>461960000</v>
      </c>
      <c r="E393">
        <v>0.51</v>
      </c>
      <c r="F393" s="620">
        <v>13.54</v>
      </c>
      <c r="G393" s="57"/>
      <c r="H393" s="636"/>
      <c r="I393" s="267"/>
      <c r="J393" s="587">
        <v>150.30000000000001</v>
      </c>
      <c r="K393" s="236">
        <v>128.01</v>
      </c>
      <c r="L393" s="236">
        <v>153.38</v>
      </c>
      <c r="M393" s="236">
        <v>0</v>
      </c>
      <c r="N393" s="236">
        <v>0</v>
      </c>
      <c r="O393" s="236"/>
      <c r="P393" s="236"/>
      <c r="Q393" s="236">
        <v>11.16</v>
      </c>
      <c r="R393" s="236">
        <v>1.27</v>
      </c>
      <c r="S393" s="236">
        <v>6.12</v>
      </c>
      <c r="T393" s="236">
        <v>1.42</v>
      </c>
      <c r="U393" s="236">
        <v>0</v>
      </c>
      <c r="V393" s="236"/>
      <c r="W393" s="522">
        <v>1</v>
      </c>
      <c r="X393" s="236">
        <v>175</v>
      </c>
      <c r="Y393" s="522">
        <v>1</v>
      </c>
      <c r="Z393" s="236"/>
      <c r="AA393" s="236"/>
      <c r="AB393" s="236">
        <v>0.117397350508673</v>
      </c>
      <c r="AC393" s="522">
        <v>1.1430749119095664E-2</v>
      </c>
      <c r="AD393" s="522">
        <v>5.1994867445584125</v>
      </c>
      <c r="AE393" s="57">
        <v>41827</v>
      </c>
      <c r="AF393" s="498">
        <v>5.9222999999999998E-2</v>
      </c>
      <c r="AG393" s="498">
        <v>8.7874015748031498E-2</v>
      </c>
      <c r="AH393" s="236">
        <v>737.74220000000003</v>
      </c>
      <c r="AI393" s="236"/>
      <c r="AJ393" s="522">
        <v>0</v>
      </c>
      <c r="AK393" s="522">
        <v>1.1430749119095664E-2</v>
      </c>
      <c r="AL393" s="236">
        <v>7.6339157834431584E-2</v>
      </c>
      <c r="AM393" s="236">
        <v>143.9</v>
      </c>
      <c r="AN393" s="522">
        <v>32.671300893743634</v>
      </c>
      <c r="AR393" s="452"/>
      <c r="AS393" s="145"/>
      <c r="AT393" s="223"/>
      <c r="AU393" s="22"/>
    </row>
    <row r="394" spans="1:47" ht="15.75">
      <c r="A394" s="263" t="s">
        <v>2161</v>
      </c>
      <c r="B394" t="s">
        <v>2162</v>
      </c>
      <c r="C394" t="s">
        <v>1343</v>
      </c>
      <c r="D394" s="554">
        <v>2050000000</v>
      </c>
      <c r="E394">
        <v>1.36</v>
      </c>
      <c r="F394" s="620">
        <v>5.32</v>
      </c>
      <c r="G394" s="57"/>
      <c r="H394" s="636"/>
      <c r="I394" s="267"/>
      <c r="J394" s="587">
        <v>115.82</v>
      </c>
      <c r="K394" s="236">
        <v>102.15</v>
      </c>
      <c r="L394" s="236">
        <v>121.48</v>
      </c>
      <c r="M394" s="236">
        <v>0</v>
      </c>
      <c r="N394" s="236">
        <v>0</v>
      </c>
      <c r="O394" s="236"/>
      <c r="P394" s="236"/>
      <c r="Q394" s="236">
        <v>17.670000000000002</v>
      </c>
      <c r="R394" s="236">
        <v>1.9</v>
      </c>
      <c r="S394" s="236">
        <v>1.82</v>
      </c>
      <c r="T394" s="236">
        <v>1.88</v>
      </c>
      <c r="U394" s="236">
        <v>0</v>
      </c>
      <c r="V394" s="236"/>
      <c r="W394" s="522">
        <v>2.1</v>
      </c>
      <c r="X394" s="236">
        <v>127.5</v>
      </c>
      <c r="Y394" s="522">
        <v>8</v>
      </c>
      <c r="Z394" s="236"/>
      <c r="AA394" s="236"/>
      <c r="AB394" s="236">
        <v>7.2315760419541811E-2</v>
      </c>
      <c r="AC394" s="522">
        <v>1.1245641894494635E-2</v>
      </c>
      <c r="AD394" s="522">
        <v>3.6571890995906799</v>
      </c>
      <c r="AE394" s="57">
        <v>41827</v>
      </c>
      <c r="AF394" s="498">
        <v>0.107928</v>
      </c>
      <c r="AG394" s="498">
        <v>9.2999999999999999E-2</v>
      </c>
      <c r="AH394" s="236">
        <v>95.005300000000005</v>
      </c>
      <c r="AI394" s="236"/>
      <c r="AJ394" s="522">
        <v>0</v>
      </c>
      <c r="AK394" s="522">
        <v>1.1245641894494635E-2</v>
      </c>
      <c r="AL394" s="236">
        <v>8.2429906542056008E-2</v>
      </c>
      <c r="AM394" s="236">
        <v>113.55</v>
      </c>
      <c r="AN394" s="522">
        <v>42.694805194805276</v>
      </c>
      <c r="AR394" s="452"/>
      <c r="AS394" s="145"/>
      <c r="AT394" s="223"/>
      <c r="AU394" s="22"/>
    </row>
    <row r="395" spans="1:47" ht="15.75">
      <c r="A395" s="263" t="s">
        <v>2163</v>
      </c>
      <c r="B395" t="s">
        <v>2164</v>
      </c>
      <c r="C395" t="s">
        <v>2114</v>
      </c>
      <c r="F395" s="620"/>
      <c r="G395" s="57"/>
      <c r="H395" s="636"/>
      <c r="I395" s="267"/>
      <c r="J395" s="587">
        <v>25.13</v>
      </c>
      <c r="K395" s="236">
        <v>21.35</v>
      </c>
      <c r="L395" s="236">
        <v>25.58</v>
      </c>
      <c r="M395" s="236">
        <v>1.31</v>
      </c>
      <c r="N395" s="236"/>
      <c r="O395" s="236"/>
      <c r="P395" s="236"/>
      <c r="Q395" s="236"/>
      <c r="R395" s="236"/>
      <c r="S395" s="236"/>
      <c r="T395" s="236"/>
      <c r="U395" s="236">
        <v>0</v>
      </c>
      <c r="V395" s="236"/>
      <c r="X395" s="236"/>
      <c r="Z395" s="236"/>
      <c r="AA395" s="236"/>
      <c r="AB395" s="236">
        <v>6.6242038216560453E-2</v>
      </c>
      <c r="AC395" s="522">
        <v>1.3999521590404729E-2</v>
      </c>
      <c r="AD395" s="522">
        <v>3.3047206580652801</v>
      </c>
      <c r="AE395" s="57">
        <v>41827</v>
      </c>
      <c r="AH395" s="236"/>
      <c r="AI395" s="236"/>
      <c r="AJ395" s="522">
        <v>0</v>
      </c>
      <c r="AK395" s="522">
        <v>1.3999521590404729E-2</v>
      </c>
      <c r="AL395" s="236">
        <v>3.2032854209445481E-2</v>
      </c>
      <c r="AM395" s="236"/>
      <c r="AN395" s="522">
        <v>68.907563025210152</v>
      </c>
      <c r="AR395" s="452"/>
      <c r="AS395" s="145"/>
      <c r="AT395" s="223"/>
      <c r="AU395" s="22"/>
    </row>
    <row r="396" spans="1:47" ht="15.75">
      <c r="A396" s="263" t="s">
        <v>2165</v>
      </c>
      <c r="B396" t="s">
        <v>2166</v>
      </c>
      <c r="C396" t="s">
        <v>1343</v>
      </c>
      <c r="D396" s="554">
        <v>101760000000</v>
      </c>
      <c r="E396">
        <v>1.59</v>
      </c>
      <c r="F396" s="620">
        <v>2.2200000000000002</v>
      </c>
      <c r="G396" s="57"/>
      <c r="H396" s="636"/>
      <c r="I396" s="267"/>
      <c r="J396" s="587">
        <v>69.099999999999994</v>
      </c>
      <c r="K396" s="236">
        <v>66.17</v>
      </c>
      <c r="L396" s="236">
        <v>76.08</v>
      </c>
      <c r="M396" s="236">
        <v>0</v>
      </c>
      <c r="N396" s="236">
        <v>0</v>
      </c>
      <c r="O396" s="236"/>
      <c r="P396" s="236"/>
      <c r="Q396" s="236">
        <v>12.47</v>
      </c>
      <c r="R396" s="236">
        <v>1.08</v>
      </c>
      <c r="S396" s="236">
        <v>0.53</v>
      </c>
      <c r="T396" s="236">
        <v>2.46</v>
      </c>
      <c r="U396" s="236">
        <v>0</v>
      </c>
      <c r="V396" s="236"/>
      <c r="W396" s="522">
        <v>1.9</v>
      </c>
      <c r="X396" s="236">
        <v>82</v>
      </c>
      <c r="Y396" s="522">
        <v>21</v>
      </c>
      <c r="Z396" s="236"/>
      <c r="AA396" s="236"/>
      <c r="AB396" s="236">
        <v>-8.74079915878022E-2</v>
      </c>
      <c r="AC396" s="522">
        <v>8.6717500791352563E-3</v>
      </c>
      <c r="AD396" s="522">
        <v>11.525459691127836</v>
      </c>
      <c r="AE396" s="57">
        <v>41827</v>
      </c>
      <c r="AF396" s="498">
        <v>0.12110700000000001</v>
      </c>
      <c r="AG396" s="498">
        <v>0.11546296296296296</v>
      </c>
      <c r="AH396" s="236">
        <v>36.4236</v>
      </c>
      <c r="AI396" s="236"/>
      <c r="AJ396" s="522">
        <v>0</v>
      </c>
      <c r="AK396" s="522">
        <v>8.6717500791352563E-3</v>
      </c>
      <c r="AL396" s="236">
        <v>3.339625381152748E-3</v>
      </c>
      <c r="AM396" s="236">
        <v>69.94</v>
      </c>
      <c r="AN396" s="522">
        <v>43.809523809524009</v>
      </c>
      <c r="AR396" s="452"/>
      <c r="AS396" s="145"/>
      <c r="AT396" s="223"/>
      <c r="AU396" s="22"/>
    </row>
    <row r="397" spans="1:47" ht="15.75">
      <c r="A397" s="263" t="s">
        <v>3630</v>
      </c>
      <c r="B397" t="s">
        <v>3631</v>
      </c>
      <c r="C397" t="s">
        <v>1354</v>
      </c>
      <c r="D397" s="554">
        <v>4960000000</v>
      </c>
      <c r="E397">
        <v>1.63</v>
      </c>
      <c r="F397" s="620">
        <v>5.96</v>
      </c>
      <c r="G397" s="57"/>
      <c r="H397" s="636"/>
      <c r="I397" s="267"/>
      <c r="J397" s="587">
        <v>53.27</v>
      </c>
      <c r="K397" s="236">
        <v>47.9</v>
      </c>
      <c r="L397" s="236">
        <v>55.62</v>
      </c>
      <c r="M397" s="236">
        <v>5.4</v>
      </c>
      <c r="N397" s="236">
        <v>3</v>
      </c>
      <c r="O397" s="236"/>
      <c r="P397" s="236"/>
      <c r="Q397" s="236">
        <v>9.1999999999999993</v>
      </c>
      <c r="R397" s="236">
        <v>0.75</v>
      </c>
      <c r="S397" s="236">
        <v>2.52</v>
      </c>
      <c r="T397" s="236">
        <v>0.97</v>
      </c>
      <c r="U397" s="236">
        <v>0</v>
      </c>
      <c r="V397" s="236"/>
      <c r="W397" s="522">
        <v>3</v>
      </c>
      <c r="X397" s="236">
        <v>53</v>
      </c>
      <c r="Y397" s="522">
        <v>27</v>
      </c>
      <c r="Z397" s="236"/>
      <c r="AA397" s="236"/>
      <c r="AB397" s="236">
        <v>6.710737179487182E-2</v>
      </c>
      <c r="AC397" s="522">
        <v>9.8196268221958528E-3</v>
      </c>
      <c r="AD397" s="522">
        <v>3.5683865543288671</v>
      </c>
      <c r="AE397" s="57">
        <v>41831</v>
      </c>
      <c r="AF397" s="498">
        <v>0.12339899999999999</v>
      </c>
      <c r="AG397" s="498">
        <v>0.12266666666666666</v>
      </c>
      <c r="AH397" s="236">
        <v>50.561999999999998</v>
      </c>
      <c r="AI397" s="236"/>
      <c r="AJ397" s="522">
        <v>0</v>
      </c>
      <c r="AK397" s="522">
        <v>9.8196268221958528E-3</v>
      </c>
      <c r="AL397" s="236">
        <v>4.1650371529135755E-2</v>
      </c>
      <c r="AM397" s="236">
        <v>53.53</v>
      </c>
      <c r="AN397" s="522">
        <v>89.940828402366748</v>
      </c>
      <c r="AR397" s="452"/>
      <c r="AS397" s="145"/>
      <c r="AT397" s="223"/>
      <c r="AU397" s="22"/>
    </row>
    <row r="398" spans="1:47" ht="15.75">
      <c r="A398" s="263" t="s">
        <v>2167</v>
      </c>
      <c r="B398" t="s">
        <v>2168</v>
      </c>
      <c r="C398" t="s">
        <v>1343</v>
      </c>
      <c r="D398" s="554">
        <v>1560000000</v>
      </c>
      <c r="E398">
        <v>2.37</v>
      </c>
      <c r="F398" s="620">
        <v>0.5</v>
      </c>
      <c r="G398" s="57"/>
      <c r="H398" s="636"/>
      <c r="I398" s="267"/>
      <c r="J398" s="587">
        <v>22.53</v>
      </c>
      <c r="K398" s="236">
        <v>19.66</v>
      </c>
      <c r="L398" s="236">
        <v>23.76</v>
      </c>
      <c r="M398" s="236">
        <v>0</v>
      </c>
      <c r="N398" s="236">
        <v>0</v>
      </c>
      <c r="O398" s="236"/>
      <c r="P398" s="236"/>
      <c r="Q398" s="236">
        <v>18.760000000000002</v>
      </c>
      <c r="R398" s="236">
        <v>0.65</v>
      </c>
      <c r="S398" s="236">
        <v>4.2</v>
      </c>
      <c r="T398" s="236">
        <v>1.3</v>
      </c>
      <c r="U398" s="236">
        <v>0</v>
      </c>
      <c r="V398" s="236"/>
      <c r="W398" s="522">
        <v>2.2000000000000002</v>
      </c>
      <c r="X398" s="236">
        <v>25</v>
      </c>
      <c r="Y398" s="522">
        <v>13</v>
      </c>
      <c r="Z398" s="236"/>
      <c r="AA398" s="236"/>
      <c r="AB398" s="236">
        <v>-4.1666666666666748E-2</v>
      </c>
      <c r="AC398" s="522">
        <v>1.9348910751705431E-2</v>
      </c>
      <c r="AD398" s="522">
        <v>4.3205406801492954</v>
      </c>
      <c r="AE398" s="57">
        <v>41827</v>
      </c>
      <c r="AF398" s="498">
        <v>0.165801</v>
      </c>
      <c r="AG398" s="498">
        <v>0.28861538461538461</v>
      </c>
      <c r="AH398" s="236">
        <v>9.4413</v>
      </c>
      <c r="AI398" s="236"/>
      <c r="AJ398" s="522">
        <v>0</v>
      </c>
      <c r="AK398" s="522">
        <v>1.9348910751705431E-2</v>
      </c>
      <c r="AL398" s="236">
        <v>0.12257100149476836</v>
      </c>
      <c r="AM398" s="236">
        <v>20.7</v>
      </c>
      <c r="AN398" s="522">
        <v>11.707317073170673</v>
      </c>
      <c r="AR398" s="452"/>
      <c r="AS398" s="145"/>
      <c r="AT398" s="223"/>
      <c r="AU398" s="22"/>
    </row>
    <row r="399" spans="1:47" ht="15.75">
      <c r="A399" s="263" t="s">
        <v>2169</v>
      </c>
      <c r="B399" t="s">
        <v>2170</v>
      </c>
      <c r="C399" t="s">
        <v>2171</v>
      </c>
      <c r="D399" s="554">
        <v>377490000</v>
      </c>
      <c r="E399">
        <v>2.59</v>
      </c>
      <c r="F399" s="620">
        <v>0.72</v>
      </c>
      <c r="G399" s="57"/>
      <c r="H399" s="636"/>
      <c r="I399" s="267"/>
      <c r="J399" s="587">
        <v>10.86</v>
      </c>
      <c r="K399" s="236">
        <v>9.9600000000000009</v>
      </c>
      <c r="L399" s="236">
        <v>11.05</v>
      </c>
      <c r="M399" s="236">
        <v>0</v>
      </c>
      <c r="N399" s="236">
        <v>0</v>
      </c>
      <c r="O399" s="236"/>
      <c r="P399" s="236"/>
      <c r="Q399" s="236">
        <v>13.43</v>
      </c>
      <c r="R399" s="236">
        <v>6.66</v>
      </c>
      <c r="S399" s="236">
        <v>1.1000000000000001</v>
      </c>
      <c r="T399" s="236">
        <v>1.39</v>
      </c>
      <c r="U399" s="236">
        <v>0</v>
      </c>
      <c r="V399" s="236"/>
      <c r="W399" s="522">
        <v>2.5</v>
      </c>
      <c r="X399" s="236">
        <v>12</v>
      </c>
      <c r="Y399" s="522">
        <v>1</v>
      </c>
      <c r="Z399" s="236">
        <v>1</v>
      </c>
      <c r="AA399" s="236"/>
      <c r="AB399" s="236">
        <v>6.4547206165703266E-2</v>
      </c>
      <c r="AC399" s="522">
        <v>1.3026680056866764E-2</v>
      </c>
      <c r="AD399" s="522">
        <v>2.8669672303277638</v>
      </c>
      <c r="AE399" s="57">
        <v>41827</v>
      </c>
      <c r="AF399" s="498">
        <v>0.17840700000000001</v>
      </c>
      <c r="AG399" s="498">
        <v>2.0165165165165165E-2</v>
      </c>
      <c r="AH399" s="236">
        <v>5.2130000000000001</v>
      </c>
      <c r="AI399" s="236"/>
      <c r="AJ399" s="522">
        <v>0</v>
      </c>
      <c r="AK399" s="522">
        <v>1.3026680056866764E-2</v>
      </c>
      <c r="AL399" s="236">
        <v>-3.6697247706422866E-3</v>
      </c>
      <c r="AM399" s="236">
        <v>10.47</v>
      </c>
      <c r="AN399" s="522">
        <v>26.388888888888985</v>
      </c>
      <c r="AR399" s="452"/>
      <c r="AS399" s="145"/>
      <c r="AT399" s="223"/>
      <c r="AU399" s="22"/>
    </row>
    <row r="400" spans="1:47" ht="15.75">
      <c r="A400" s="263" t="s">
        <v>2172</v>
      </c>
      <c r="B400" t="s">
        <v>2173</v>
      </c>
      <c r="C400" t="s">
        <v>1343</v>
      </c>
      <c r="D400" s="554">
        <v>22230000000</v>
      </c>
      <c r="E400">
        <v>1.7</v>
      </c>
      <c r="F400" s="620">
        <v>4.03</v>
      </c>
      <c r="G400" s="57"/>
      <c r="H400" s="636"/>
      <c r="I400" s="267"/>
      <c r="J400" s="587">
        <v>78.430000000000007</v>
      </c>
      <c r="K400" s="236">
        <v>70.44</v>
      </c>
      <c r="L400" s="236">
        <v>79.239999999999995</v>
      </c>
      <c r="M400" s="236">
        <v>2.5</v>
      </c>
      <c r="N400" s="236">
        <v>1.96</v>
      </c>
      <c r="O400" s="236"/>
      <c r="P400" s="236"/>
      <c r="Q400" s="236">
        <v>14.13</v>
      </c>
      <c r="R400" s="236">
        <v>1.47</v>
      </c>
      <c r="S400" s="236">
        <v>1.68</v>
      </c>
      <c r="T400" s="236">
        <v>2.19</v>
      </c>
      <c r="U400" s="236">
        <v>0</v>
      </c>
      <c r="V400" s="236"/>
      <c r="W400" s="522">
        <v>1.8</v>
      </c>
      <c r="X400" s="236">
        <v>82</v>
      </c>
      <c r="Y400" s="522">
        <v>21</v>
      </c>
      <c r="Z400" s="236"/>
      <c r="AA400" s="236"/>
      <c r="AB400" s="236">
        <v>4.0260430507573754E-2</v>
      </c>
      <c r="AC400" s="522">
        <v>7.9046774327956263E-3</v>
      </c>
      <c r="AD400" s="522">
        <v>4.1976888966309165</v>
      </c>
      <c r="AE400" s="57">
        <v>41827</v>
      </c>
      <c r="AF400" s="498">
        <v>0.12741000000000002</v>
      </c>
      <c r="AG400" s="498">
        <v>9.6122448979591837E-2</v>
      </c>
      <c r="AH400" s="236">
        <v>29.453199999999999</v>
      </c>
      <c r="AI400" s="236"/>
      <c r="AJ400" s="522">
        <v>0</v>
      </c>
      <c r="AK400" s="522">
        <v>7.9046774327956263E-3</v>
      </c>
      <c r="AL400" s="236">
        <v>7.9708149779735768E-2</v>
      </c>
      <c r="AM400" s="236">
        <v>75.19</v>
      </c>
      <c r="AN400" s="522">
        <v>4.9382716049381514</v>
      </c>
      <c r="AR400" s="452"/>
      <c r="AS400" s="145"/>
      <c r="AT400" s="223"/>
      <c r="AU400" s="22"/>
    </row>
    <row r="401" spans="1:47" ht="15.75">
      <c r="A401" s="263" t="s">
        <v>2174</v>
      </c>
      <c r="B401" t="s">
        <v>2175</v>
      </c>
      <c r="C401" t="s">
        <v>1343</v>
      </c>
      <c r="D401" s="554">
        <v>11990000000</v>
      </c>
      <c r="E401">
        <v>0.18</v>
      </c>
      <c r="F401" s="620">
        <v>5.33</v>
      </c>
      <c r="G401" s="57"/>
      <c r="H401" s="636"/>
      <c r="I401" s="267"/>
      <c r="J401" s="587">
        <v>78.180000000000007</v>
      </c>
      <c r="K401" s="236">
        <v>66.31</v>
      </c>
      <c r="L401" s="236">
        <v>82.09</v>
      </c>
      <c r="M401" s="236">
        <v>4.0999999999999996</v>
      </c>
      <c r="N401" s="236">
        <v>3.32</v>
      </c>
      <c r="O401" s="236"/>
      <c r="P401" s="236"/>
      <c r="Q401" s="236">
        <v>14.47</v>
      </c>
      <c r="R401" s="236">
        <v>-18.66</v>
      </c>
      <c r="S401" s="236">
        <v>1.1499999999999999</v>
      </c>
      <c r="T401" s="236">
        <v>1.39</v>
      </c>
      <c r="U401" s="236">
        <v>0</v>
      </c>
      <c r="V401" s="236"/>
      <c r="W401" s="522">
        <v>3.1</v>
      </c>
      <c r="X401" s="236">
        <v>78</v>
      </c>
      <c r="Y401" s="522">
        <v>15</v>
      </c>
      <c r="Z401" s="236"/>
      <c r="AA401" s="236"/>
      <c r="AB401" s="236">
        <v>0.16076006635499918</v>
      </c>
      <c r="AC401" s="522">
        <v>7.2708958555732011E-3</v>
      </c>
      <c r="AD401" s="522">
        <v>4.8535044755913113</v>
      </c>
      <c r="AE401" s="57">
        <v>41827</v>
      </c>
      <c r="AF401" s="498">
        <v>4.0314000000000003E-2</v>
      </c>
      <c r="AG401" s="498">
        <v>-7.7545551982851025E-3</v>
      </c>
      <c r="AH401" s="236">
        <v>398.43939999999998</v>
      </c>
      <c r="AI401" s="236"/>
      <c r="AJ401" s="522">
        <v>0</v>
      </c>
      <c r="AK401" s="522">
        <v>7.2708958555732011E-3</v>
      </c>
      <c r="AL401" s="236">
        <v>6.8762816131237192E-2</v>
      </c>
      <c r="AM401" s="236">
        <v>77.59</v>
      </c>
      <c r="AN401" s="522">
        <v>67.724867724867636</v>
      </c>
      <c r="AR401" s="452"/>
      <c r="AS401" s="145"/>
      <c r="AT401" s="223"/>
      <c r="AU401" s="22"/>
    </row>
    <row r="402" spans="1:47" ht="15.75">
      <c r="A402" s="263" t="s">
        <v>2176</v>
      </c>
      <c r="B402" t="s">
        <v>2177</v>
      </c>
      <c r="C402" t="s">
        <v>685</v>
      </c>
      <c r="D402" s="554">
        <v>26040000000</v>
      </c>
      <c r="E402">
        <v>0.15</v>
      </c>
      <c r="F402" s="620">
        <v>2.11</v>
      </c>
      <c r="G402" s="57"/>
      <c r="H402" s="636"/>
      <c r="I402" s="267"/>
      <c r="J402" s="587">
        <v>34.4</v>
      </c>
      <c r="K402" s="236">
        <v>33.200000000000003</v>
      </c>
      <c r="L402" s="236">
        <v>37.46</v>
      </c>
      <c r="M402" s="236">
        <v>3.4</v>
      </c>
      <c r="N402" s="236">
        <v>1.24</v>
      </c>
      <c r="O402" s="236"/>
      <c r="P402" s="236"/>
      <c r="Q402" s="236">
        <v>13.69</v>
      </c>
      <c r="R402" s="236">
        <v>8.19</v>
      </c>
      <c r="S402" s="236">
        <v>1.1200000000000001</v>
      </c>
      <c r="T402" s="236">
        <v>1.29</v>
      </c>
      <c r="U402" s="236">
        <v>0</v>
      </c>
      <c r="V402" s="236"/>
      <c r="W402" s="522">
        <v>2.8</v>
      </c>
      <c r="X402" s="236">
        <v>37</v>
      </c>
      <c r="Y402" s="522">
        <v>15</v>
      </c>
      <c r="Z402" s="236"/>
      <c r="AA402" s="236"/>
      <c r="AB402" s="236">
        <v>2.3192771084337229E-2</v>
      </c>
      <c r="AC402" s="522">
        <v>1.1319115258676876E-2</v>
      </c>
      <c r="AD402" s="522">
        <v>3.4934363404934339</v>
      </c>
      <c r="AE402" s="57">
        <v>41827</v>
      </c>
      <c r="AF402" s="498">
        <v>3.8594999999999997E-2</v>
      </c>
      <c r="AG402" s="498">
        <v>1.6715506715506714E-2</v>
      </c>
      <c r="AH402" s="236">
        <v>330.30070000000001</v>
      </c>
      <c r="AI402" s="236"/>
      <c r="AJ402" s="522">
        <v>0</v>
      </c>
      <c r="AK402" s="522">
        <v>1.1319115258676876E-2</v>
      </c>
      <c r="AL402" s="236">
        <v>1.265822784810126E-2</v>
      </c>
      <c r="AM402" s="236">
        <v>35.86</v>
      </c>
      <c r="AN402" s="522">
        <v>75.830815709969841</v>
      </c>
      <c r="AR402" s="452"/>
      <c r="AS402" s="145"/>
      <c r="AT402" s="223"/>
      <c r="AU402" s="22"/>
    </row>
    <row r="403" spans="1:47" ht="15.75">
      <c r="A403" s="263" t="s">
        <v>2178</v>
      </c>
      <c r="B403" t="s">
        <v>2179</v>
      </c>
      <c r="C403" t="s">
        <v>1553</v>
      </c>
      <c r="D403" s="554">
        <v>259910000</v>
      </c>
      <c r="E403">
        <v>0.47</v>
      </c>
      <c r="F403" s="620">
        <v>-1</v>
      </c>
      <c r="G403" s="57"/>
      <c r="H403" s="636"/>
      <c r="I403" s="267"/>
      <c r="J403" s="587">
        <v>5.33</v>
      </c>
      <c r="K403" s="236">
        <v>3.75</v>
      </c>
      <c r="L403" s="236">
        <v>5.47</v>
      </c>
      <c r="M403" s="236">
        <v>0</v>
      </c>
      <c r="N403" s="236">
        <v>0</v>
      </c>
      <c r="O403" s="236"/>
      <c r="P403" s="236"/>
      <c r="Q403" s="236">
        <v>35.67</v>
      </c>
      <c r="R403" s="236">
        <v>0</v>
      </c>
      <c r="S403" s="236">
        <v>2.13</v>
      </c>
      <c r="T403" s="236">
        <v>2.08</v>
      </c>
      <c r="U403" s="236">
        <v>0</v>
      </c>
      <c r="V403" s="236"/>
      <c r="W403" s="522">
        <v>2.2999999999999998</v>
      </c>
      <c r="X403" s="236">
        <v>5.81</v>
      </c>
      <c r="Y403" s="522">
        <v>6</v>
      </c>
      <c r="Z403" s="236"/>
      <c r="AA403" s="236"/>
      <c r="AB403" s="236">
        <v>0.25747126436781614</v>
      </c>
      <c r="AC403" s="522">
        <v>3.0874579370811065E-2</v>
      </c>
      <c r="AD403" s="522">
        <v>2.0174866734210695</v>
      </c>
      <c r="AE403" s="57">
        <v>41827</v>
      </c>
      <c r="AH403" s="236"/>
      <c r="AI403" s="236"/>
      <c r="AJ403" s="522">
        <v>0</v>
      </c>
      <c r="AK403" s="522">
        <v>3.0874579370811065E-2</v>
      </c>
      <c r="AL403" s="236">
        <v>0.24824355971896969</v>
      </c>
      <c r="AM403" s="236">
        <v>4.58</v>
      </c>
      <c r="AN403" s="522">
        <v>51.851851851851869</v>
      </c>
      <c r="AR403" s="452"/>
      <c r="AS403" s="145"/>
      <c r="AT403" s="223"/>
      <c r="AU403" s="22"/>
    </row>
    <row r="404" spans="1:47" ht="15.75">
      <c r="A404" s="263" t="s">
        <v>2180</v>
      </c>
      <c r="B404" t="s">
        <v>2181</v>
      </c>
      <c r="C404" t="s">
        <v>1343</v>
      </c>
      <c r="D404" s="554">
        <v>6160000000</v>
      </c>
      <c r="E404">
        <v>1.07</v>
      </c>
      <c r="F404" s="620">
        <v>1.71</v>
      </c>
      <c r="G404" s="57"/>
      <c r="H404" s="636"/>
      <c r="I404" s="267"/>
      <c r="J404" s="587">
        <v>44.76</v>
      </c>
      <c r="K404" s="236">
        <v>38.44</v>
      </c>
      <c r="L404" s="236">
        <v>46</v>
      </c>
      <c r="M404" s="236">
        <v>1.4</v>
      </c>
      <c r="N404" s="236">
        <v>0.64</v>
      </c>
      <c r="O404" s="236"/>
      <c r="P404" s="236"/>
      <c r="Q404" s="236">
        <v>21.19</v>
      </c>
      <c r="R404" s="236">
        <v>2.93</v>
      </c>
      <c r="S404" s="236">
        <v>1.44</v>
      </c>
      <c r="T404" s="236">
        <v>4.5199999999999996</v>
      </c>
      <c r="U404" s="236">
        <v>0</v>
      </c>
      <c r="V404" s="236"/>
      <c r="W404" s="522">
        <v>2.4</v>
      </c>
      <c r="X404" s="236">
        <v>49</v>
      </c>
      <c r="Y404" s="522">
        <v>11</v>
      </c>
      <c r="Z404" s="236"/>
      <c r="AA404" s="236"/>
      <c r="AB404" s="236">
        <v>0.13662864385297846</v>
      </c>
      <c r="AC404" s="522">
        <v>7.6772331454467331E-3</v>
      </c>
      <c r="AD404" s="522">
        <v>7.0109658539223787</v>
      </c>
      <c r="AE404" s="57">
        <v>41827</v>
      </c>
      <c r="AF404" s="498">
        <v>9.1311000000000003E-2</v>
      </c>
      <c r="AG404" s="498">
        <v>7.2320819112627985E-2</v>
      </c>
      <c r="AH404" s="236">
        <v>23.1724</v>
      </c>
      <c r="AI404" s="236"/>
      <c r="AJ404" s="522">
        <v>0</v>
      </c>
      <c r="AK404" s="522">
        <v>7.6772331454467331E-3</v>
      </c>
      <c r="AL404" s="236">
        <v>-2.39860444832098E-2</v>
      </c>
      <c r="AM404" s="236">
        <v>45.12</v>
      </c>
      <c r="AN404" s="522">
        <v>9.6385542168680605</v>
      </c>
      <c r="AR404" s="452"/>
      <c r="AS404" s="145"/>
      <c r="AT404" s="223"/>
      <c r="AU404" s="22"/>
    </row>
    <row r="405" spans="1:47" ht="15.75">
      <c r="A405" s="263" t="s">
        <v>2182</v>
      </c>
      <c r="B405" t="s">
        <v>2183</v>
      </c>
      <c r="C405" t="s">
        <v>1343</v>
      </c>
      <c r="D405" s="554">
        <v>4960000000</v>
      </c>
      <c r="E405">
        <v>0.44</v>
      </c>
      <c r="F405" s="620">
        <v>2.34</v>
      </c>
      <c r="G405" s="57"/>
      <c r="H405" s="636"/>
      <c r="I405" s="267"/>
      <c r="J405" s="587">
        <v>81</v>
      </c>
      <c r="K405" s="236">
        <v>68.3</v>
      </c>
      <c r="L405" s="236">
        <v>82.21</v>
      </c>
      <c r="M405" s="236">
        <v>0.8</v>
      </c>
      <c r="N405" s="236">
        <v>0.6</v>
      </c>
      <c r="O405" s="236"/>
      <c r="P405" s="236"/>
      <c r="Q405" s="236">
        <v>18.03</v>
      </c>
      <c r="R405" s="236">
        <v>1.37</v>
      </c>
      <c r="S405" s="236">
        <v>2.15</v>
      </c>
      <c r="T405" s="236">
        <v>5.35</v>
      </c>
      <c r="U405" s="236">
        <v>0</v>
      </c>
      <c r="V405" s="236"/>
      <c r="W405" s="522">
        <v>2.4</v>
      </c>
      <c r="X405" s="236">
        <v>80</v>
      </c>
      <c r="Y405" s="522">
        <v>24</v>
      </c>
      <c r="Z405" s="236">
        <v>1</v>
      </c>
      <c r="AA405" s="236"/>
      <c r="AB405" s="236">
        <v>8.5280528052805199E-2</v>
      </c>
      <c r="AC405" s="522">
        <v>1.7176001736272879E-2</v>
      </c>
      <c r="AD405" s="522">
        <v>2.8448934680145288</v>
      </c>
      <c r="AE405" s="57">
        <v>41827</v>
      </c>
      <c r="AF405" s="498">
        <v>5.5211999999999997E-2</v>
      </c>
      <c r="AG405" s="498">
        <v>0.13160583941605838</v>
      </c>
      <c r="AH405" s="236">
        <v>134.6892</v>
      </c>
      <c r="AI405" s="236"/>
      <c r="AJ405" s="522">
        <v>0</v>
      </c>
      <c r="AK405" s="522">
        <v>1.7176001736272879E-2</v>
      </c>
      <c r="AL405" s="236">
        <v>0.14861032331253551</v>
      </c>
      <c r="AM405" s="236">
        <v>75.12</v>
      </c>
      <c r="AN405" s="522">
        <v>24.521072796934789</v>
      </c>
      <c r="AR405" s="452"/>
      <c r="AS405" s="145"/>
      <c r="AT405" s="223"/>
      <c r="AU405" s="22"/>
    </row>
    <row r="406" spans="1:47" ht="15.75">
      <c r="A406" s="263" t="s">
        <v>2184</v>
      </c>
      <c r="C406" t="s">
        <v>1350</v>
      </c>
      <c r="D406" s="554">
        <v>443720000</v>
      </c>
      <c r="E406">
        <v>1.17</v>
      </c>
      <c r="F406" s="620">
        <v>-0.4</v>
      </c>
      <c r="G406" s="57"/>
      <c r="H406" s="636"/>
      <c r="I406" s="267"/>
      <c r="J406" s="587">
        <v>4.3600000000000003</v>
      </c>
      <c r="K406" s="236">
        <v>3.55</v>
      </c>
      <c r="L406" s="236">
        <v>6.1</v>
      </c>
      <c r="M406" s="236">
        <v>0</v>
      </c>
      <c r="N406" s="236">
        <v>0</v>
      </c>
      <c r="O406" s="236"/>
      <c r="P406" s="236"/>
      <c r="Q406" s="236">
        <v>11.15</v>
      </c>
      <c r="R406" s="236">
        <v>1.18</v>
      </c>
      <c r="S406" s="236">
        <v>0.96</v>
      </c>
      <c r="T406" s="236">
        <v>2.57</v>
      </c>
      <c r="U406" s="236">
        <v>0</v>
      </c>
      <c r="V406" s="236"/>
      <c r="W406" s="522">
        <v>2</v>
      </c>
      <c r="X406" s="236">
        <v>7.75</v>
      </c>
      <c r="Y406" s="522">
        <v>6</v>
      </c>
      <c r="Z406" s="236"/>
      <c r="AA406" s="236"/>
      <c r="AB406" s="236">
        <v>-0.27422003284072249</v>
      </c>
      <c r="AC406" s="522">
        <v>2.3405276741849116E-2</v>
      </c>
      <c r="AD406" s="522">
        <v>23.128185768026601</v>
      </c>
      <c r="AE406" s="57">
        <v>41827</v>
      </c>
      <c r="AF406" s="498">
        <v>9.7041000000000002E-2</v>
      </c>
      <c r="AG406" s="498">
        <v>9.4491525423728823E-2</v>
      </c>
      <c r="AH406" s="236">
        <v>-8.4679000000000002</v>
      </c>
      <c r="AI406" s="236"/>
      <c r="AJ406" s="522">
        <v>0</v>
      </c>
      <c r="AK406" s="522">
        <v>2.3405276741849116E-2</v>
      </c>
      <c r="AL406" s="236">
        <v>2.8301886792452855E-2</v>
      </c>
      <c r="AM406" s="236">
        <v>4.1399999999999997</v>
      </c>
      <c r="AN406" s="522">
        <v>40.909090909090935</v>
      </c>
      <c r="AR406" s="452"/>
      <c r="AS406" s="145"/>
      <c r="AT406" s="223"/>
      <c r="AU406" s="22"/>
    </row>
    <row r="407" spans="1:47" ht="15.75">
      <c r="A407" s="263" t="s">
        <v>2185</v>
      </c>
      <c r="B407" t="s">
        <v>2186</v>
      </c>
      <c r="C407" t="s">
        <v>1358</v>
      </c>
      <c r="D407" s="554">
        <v>1220000000</v>
      </c>
      <c r="E407">
        <v>2.23</v>
      </c>
      <c r="F407" s="620">
        <v>1.49</v>
      </c>
      <c r="G407" s="57"/>
      <c r="H407" s="636"/>
      <c r="I407" s="267"/>
      <c r="J407" s="587">
        <v>22.58</v>
      </c>
      <c r="K407" s="236">
        <v>20.29</v>
      </c>
      <c r="L407" s="236">
        <v>24.01</v>
      </c>
      <c r="M407" s="236">
        <v>2</v>
      </c>
      <c r="N407" s="236">
        <v>0.48</v>
      </c>
      <c r="O407" s="236"/>
      <c r="P407" s="236"/>
      <c r="Q407" s="236">
        <v>14.12</v>
      </c>
      <c r="R407" s="236">
        <v>3.04</v>
      </c>
      <c r="S407" s="236">
        <v>1.34</v>
      </c>
      <c r="T407" s="236">
        <v>1.22</v>
      </c>
      <c r="U407" s="236">
        <v>0</v>
      </c>
      <c r="V407" s="236"/>
      <c r="W407" s="522">
        <v>1.9</v>
      </c>
      <c r="X407" s="236">
        <v>31</v>
      </c>
      <c r="Y407" s="522">
        <v>17</v>
      </c>
      <c r="Z407" s="236"/>
      <c r="AA407" s="236"/>
      <c r="AB407" s="236">
        <v>-4.2936882782309092E-3</v>
      </c>
      <c r="AC407" s="522">
        <v>1.845591855225092E-2</v>
      </c>
      <c r="AD407" s="522">
        <v>2.9752775705520698</v>
      </c>
      <c r="AE407" s="57">
        <v>41827</v>
      </c>
      <c r="AF407" s="498">
        <v>0.157779</v>
      </c>
      <c r="AG407" s="498">
        <v>4.6447368421052626E-2</v>
      </c>
      <c r="AH407" s="236">
        <v>9.4283999999999999</v>
      </c>
      <c r="AI407" s="236"/>
      <c r="AJ407" s="522">
        <v>0</v>
      </c>
      <c r="AK407" s="522">
        <v>1.845591855225092E-2</v>
      </c>
      <c r="AL407" s="236">
        <v>7.2174738841405489E-2</v>
      </c>
      <c r="AM407" s="236">
        <v>22.39</v>
      </c>
      <c r="AN407" s="522">
        <v>73.943661971831133</v>
      </c>
      <c r="AR407" s="452"/>
      <c r="AS407" s="145"/>
      <c r="AT407" s="223"/>
      <c r="AU407" s="22"/>
    </row>
    <row r="408" spans="1:47" ht="15.75">
      <c r="A408" s="263" t="s">
        <v>2187</v>
      </c>
      <c r="B408" t="s">
        <v>2188</v>
      </c>
      <c r="C408" t="s">
        <v>1343</v>
      </c>
      <c r="F408" s="620"/>
      <c r="G408" s="57"/>
      <c r="H408" s="636"/>
      <c r="I408" s="267"/>
      <c r="J408" s="587">
        <v>42.24</v>
      </c>
      <c r="K408" s="236">
        <v>40.770000000000003</v>
      </c>
      <c r="L408" s="236">
        <v>43.36</v>
      </c>
      <c r="M408" s="236"/>
      <c r="N408" s="236"/>
      <c r="O408" s="236"/>
      <c r="P408" s="236"/>
      <c r="Q408" s="236"/>
      <c r="R408" s="236"/>
      <c r="S408" s="236"/>
      <c r="T408" s="236"/>
      <c r="U408" s="236">
        <v>0</v>
      </c>
      <c r="V408" s="236"/>
      <c r="X408" s="236"/>
      <c r="Z408" s="236"/>
      <c r="AA408" s="236"/>
      <c r="AB408" s="236">
        <v>2.4576473395371064E-2</v>
      </c>
      <c r="AC408" s="522">
        <v>4.7911397571915636E-3</v>
      </c>
      <c r="AD408" s="522">
        <v>4.0625008640685945</v>
      </c>
      <c r="AE408" s="57">
        <v>41827</v>
      </c>
      <c r="AH408" s="236"/>
      <c r="AI408" s="236"/>
      <c r="AJ408" s="522">
        <v>0</v>
      </c>
      <c r="AK408" s="522">
        <v>4.7911397571915636E-3</v>
      </c>
      <c r="AL408" s="236">
        <v>1.3192612137203267E-2</v>
      </c>
      <c r="AM408" s="236"/>
      <c r="AN408" s="522">
        <v>54.347826086956417</v>
      </c>
      <c r="AR408" s="452"/>
      <c r="AS408" s="145"/>
      <c r="AT408" s="223"/>
      <c r="AU408" s="22"/>
    </row>
    <row r="409" spans="1:47" ht="15.75">
      <c r="A409" s="263" t="s">
        <v>203</v>
      </c>
      <c r="B409" t="s">
        <v>204</v>
      </c>
      <c r="C409" t="s">
        <v>1359</v>
      </c>
      <c r="D409" s="554">
        <v>147140000000</v>
      </c>
      <c r="E409">
        <v>1.34</v>
      </c>
      <c r="F409" s="620">
        <v>1.61</v>
      </c>
      <c r="G409" s="57"/>
      <c r="H409" s="636"/>
      <c r="I409" s="267"/>
      <c r="J409" s="587">
        <v>17.309999999999999</v>
      </c>
      <c r="K409" s="236">
        <v>15.46</v>
      </c>
      <c r="L409" s="236">
        <v>17.32</v>
      </c>
      <c r="M409" s="236">
        <v>3</v>
      </c>
      <c r="N409" s="236">
        <v>0.5</v>
      </c>
      <c r="O409" s="236"/>
      <c r="P409" s="236"/>
      <c r="Q409" s="236">
        <v>9.07</v>
      </c>
      <c r="R409" s="236">
        <v>1.04</v>
      </c>
      <c r="S409" s="236">
        <v>0.47</v>
      </c>
      <c r="T409" s="236">
        <v>2.56</v>
      </c>
      <c r="U409" s="236">
        <v>0</v>
      </c>
      <c r="V409" s="236"/>
      <c r="W409" s="522">
        <v>2.2999999999999998</v>
      </c>
      <c r="X409" s="236">
        <v>19</v>
      </c>
      <c r="Y409" s="522">
        <v>15</v>
      </c>
      <c r="Z409" s="236">
        <v>1</v>
      </c>
      <c r="AA409" s="236"/>
      <c r="AB409" s="236">
        <v>6.9796170475602159E-2</v>
      </c>
      <c r="AC409" s="522">
        <v>8.1163214119515121E-3</v>
      </c>
      <c r="AD409" s="522">
        <v>3.8909132776313511</v>
      </c>
      <c r="AE409" s="57">
        <v>41827</v>
      </c>
      <c r="AF409" s="498">
        <v>0.106782</v>
      </c>
      <c r="AG409" s="498">
        <v>8.7211538461538465E-2</v>
      </c>
      <c r="AH409" s="236">
        <v>19.3583</v>
      </c>
      <c r="AI409" s="236"/>
      <c r="AJ409" s="522">
        <v>0</v>
      </c>
      <c r="AK409" s="522">
        <v>8.1163214119515121E-3</v>
      </c>
      <c r="AL409" s="236">
        <v>8.7311557788944644E-2</v>
      </c>
      <c r="AM409" s="236">
        <v>16.63</v>
      </c>
      <c r="AN409" s="522">
        <v>29.629629629629974</v>
      </c>
      <c r="AR409" s="452"/>
      <c r="AS409" s="145"/>
      <c r="AT409" s="223"/>
      <c r="AU409" s="22"/>
    </row>
    <row r="410" spans="1:47" ht="15.75">
      <c r="A410" s="263" t="s">
        <v>2189</v>
      </c>
      <c r="B410" t="s">
        <v>2190</v>
      </c>
      <c r="C410" t="s">
        <v>2139</v>
      </c>
      <c r="F410" s="620"/>
      <c r="G410" s="57"/>
      <c r="H410" s="636"/>
      <c r="I410" s="267"/>
      <c r="J410" s="587">
        <v>102.2</v>
      </c>
      <c r="K410" s="236">
        <v>82</v>
      </c>
      <c r="L410" s="236">
        <v>103.65</v>
      </c>
      <c r="M410" s="236">
        <v>0</v>
      </c>
      <c r="N410" s="236"/>
      <c r="O410" s="236"/>
      <c r="P410" s="236"/>
      <c r="Q410" s="236"/>
      <c r="R410" s="236"/>
      <c r="S410" s="236"/>
      <c r="T410" s="236"/>
      <c r="U410" s="236">
        <v>0</v>
      </c>
      <c r="V410" s="236"/>
      <c r="X410" s="236"/>
      <c r="Z410" s="236"/>
      <c r="AA410" s="236"/>
      <c r="AB410" s="236">
        <v>8.3411727814361902E-2</v>
      </c>
      <c r="AC410" s="522">
        <v>1.7179872463221699E-2</v>
      </c>
      <c r="AD410" s="522">
        <v>3.9316797933547321</v>
      </c>
      <c r="AE410" s="57">
        <v>41827</v>
      </c>
      <c r="AH410" s="236"/>
      <c r="AI410" s="236"/>
      <c r="AJ410" s="522">
        <v>0</v>
      </c>
      <c r="AK410" s="522">
        <v>1.7179872463221699E-2</v>
      </c>
      <c r="AL410" s="236">
        <v>0.15116017120973194</v>
      </c>
      <c r="AM410" s="236"/>
      <c r="AN410" s="522">
        <v>23.728813559322106</v>
      </c>
      <c r="AR410" s="452"/>
      <c r="AS410" s="145"/>
      <c r="AT410" s="223"/>
      <c r="AU410" s="22"/>
    </row>
    <row r="411" spans="1:47" ht="15.75">
      <c r="A411" s="263" t="s">
        <v>2191</v>
      </c>
      <c r="B411" t="s">
        <v>2192</v>
      </c>
      <c r="C411" t="s">
        <v>1343</v>
      </c>
      <c r="D411" s="554">
        <v>3400000000</v>
      </c>
      <c r="E411">
        <v>0.95</v>
      </c>
      <c r="F411" s="620">
        <v>1.52</v>
      </c>
      <c r="G411" s="57"/>
      <c r="H411" s="636"/>
      <c r="I411" s="267"/>
      <c r="J411" s="587">
        <v>49.68</v>
      </c>
      <c r="K411" s="236">
        <v>47.8</v>
      </c>
      <c r="L411" s="236">
        <v>50.95</v>
      </c>
      <c r="M411" s="236">
        <v>2</v>
      </c>
      <c r="N411" s="236">
        <v>1</v>
      </c>
      <c r="O411" s="236"/>
      <c r="P411" s="236"/>
      <c r="Q411" s="236">
        <v>25.21</v>
      </c>
      <c r="R411" s="236">
        <v>1.83</v>
      </c>
      <c r="S411" s="236">
        <v>4.37</v>
      </c>
      <c r="T411" s="236">
        <v>8.25</v>
      </c>
      <c r="U411" s="236">
        <v>0</v>
      </c>
      <c r="V411" s="236"/>
      <c r="W411" s="522">
        <v>2.5</v>
      </c>
      <c r="X411" s="236">
        <v>55</v>
      </c>
      <c r="Y411" s="522">
        <v>8</v>
      </c>
      <c r="Z411" s="236"/>
      <c r="AA411" s="236"/>
      <c r="AB411" s="236">
        <v>9.6774193548386459E-3</v>
      </c>
      <c r="AC411" s="522">
        <v>7.5389165826274659E-3</v>
      </c>
      <c r="AD411" s="522">
        <v>3.1491948949515289</v>
      </c>
      <c r="AE411" s="57">
        <v>41827</v>
      </c>
      <c r="AF411" s="498">
        <v>8.443500000000001E-2</v>
      </c>
      <c r="AG411" s="498">
        <v>0.13775956284153007</v>
      </c>
      <c r="AH411" s="236">
        <v>16.720199999999998</v>
      </c>
      <c r="AI411" s="236"/>
      <c r="AJ411" s="522">
        <v>0</v>
      </c>
      <c r="AK411" s="522">
        <v>7.5389165826274659E-3</v>
      </c>
      <c r="AL411" s="236">
        <v>1.9913775405460868E-2</v>
      </c>
      <c r="AM411" s="236">
        <v>49.27</v>
      </c>
      <c r="AN411" s="522">
        <v>41.011235955056144</v>
      </c>
      <c r="AR411" s="452"/>
      <c r="AS411" s="145"/>
      <c r="AT411" s="223"/>
      <c r="AU411" s="22"/>
    </row>
    <row r="412" spans="1:47" ht="15.75">
      <c r="A412" s="263" t="s">
        <v>909</v>
      </c>
      <c r="B412" t="s">
        <v>2193</v>
      </c>
      <c r="C412" t="s">
        <v>2139</v>
      </c>
      <c r="F412" s="620"/>
      <c r="G412" s="57"/>
      <c r="H412" s="636"/>
      <c r="I412" s="267"/>
      <c r="J412" s="587">
        <v>17.75</v>
      </c>
      <c r="K412" s="236">
        <v>17.09</v>
      </c>
      <c r="L412" s="236">
        <v>22.21</v>
      </c>
      <c r="M412" s="236">
        <v>0</v>
      </c>
      <c r="N412" s="236"/>
      <c r="O412" s="236"/>
      <c r="P412" s="236"/>
      <c r="Q412" s="236"/>
      <c r="R412" s="236"/>
      <c r="S412" s="236"/>
      <c r="T412" s="236"/>
      <c r="U412" s="236">
        <v>0</v>
      </c>
      <c r="V412" s="236"/>
      <c r="X412" s="236"/>
      <c r="Z412" s="236"/>
      <c r="AA412" s="236"/>
      <c r="AB412" s="236">
        <v>-0.14168278529980655</v>
      </c>
      <c r="AC412" s="522">
        <v>1.68235513148332E-2</v>
      </c>
      <c r="AD412" s="522">
        <v>4.3854995304451156</v>
      </c>
      <c r="AE412" s="57">
        <v>41831</v>
      </c>
      <c r="AH412" s="236"/>
      <c r="AI412" s="236"/>
      <c r="AJ412" s="522">
        <v>0</v>
      </c>
      <c r="AK412" s="522">
        <v>1.68235513148332E-2</v>
      </c>
      <c r="AL412" s="236">
        <v>-7.5039082855654055E-2</v>
      </c>
      <c r="AM412" s="236"/>
      <c r="AN412" s="522">
        <v>17.647058823529392</v>
      </c>
      <c r="AR412" s="452"/>
      <c r="AS412" s="145"/>
      <c r="AT412" s="223"/>
      <c r="AU412" s="22"/>
    </row>
    <row r="413" spans="1:47" ht="15.75">
      <c r="A413" s="263" t="s">
        <v>1242</v>
      </c>
      <c r="B413" t="s">
        <v>2194</v>
      </c>
      <c r="C413" t="s">
        <v>158</v>
      </c>
      <c r="D413" s="554">
        <v>8920000000</v>
      </c>
      <c r="E413">
        <v>1.08</v>
      </c>
      <c r="F413" s="620">
        <v>0.77</v>
      </c>
      <c r="G413" s="57"/>
      <c r="H413" s="636"/>
      <c r="I413" s="267"/>
      <c r="J413" s="587">
        <v>65.39</v>
      </c>
      <c r="K413" s="236">
        <v>56.14</v>
      </c>
      <c r="L413" s="236">
        <v>68.06</v>
      </c>
      <c r="M413" s="236">
        <v>0</v>
      </c>
      <c r="N413" s="236">
        <v>0</v>
      </c>
      <c r="O413" s="236"/>
      <c r="P413" s="236"/>
      <c r="Q413" s="236">
        <v>35.69</v>
      </c>
      <c r="R413" s="236">
        <v>1.3</v>
      </c>
      <c r="S413" s="236">
        <v>19.079999999999998</v>
      </c>
      <c r="T413" s="236">
        <v>10.11</v>
      </c>
      <c r="U413" s="236">
        <v>0</v>
      </c>
      <c r="V413" s="236"/>
      <c r="W413" s="522">
        <v>1.8</v>
      </c>
      <c r="X413" s="236">
        <v>79</v>
      </c>
      <c r="Y413" s="522">
        <v>39</v>
      </c>
      <c r="Z413" s="236">
        <v>1</v>
      </c>
      <c r="AA413" s="236"/>
      <c r="AB413" s="236">
        <v>5.8607473650591012E-2</v>
      </c>
      <c r="AC413" s="522">
        <v>1.9518569494263907E-2</v>
      </c>
      <c r="AD413" s="522">
        <v>3.7078060184344457</v>
      </c>
      <c r="AE413" s="57">
        <v>41827</v>
      </c>
      <c r="AF413" s="498">
        <v>9.1883999999999993E-2</v>
      </c>
      <c r="AG413" s="498">
        <v>0.27453846153846151</v>
      </c>
      <c r="AH413" s="236">
        <v>35.231900000000003</v>
      </c>
      <c r="AI413" s="236"/>
      <c r="AJ413" s="522">
        <v>0</v>
      </c>
      <c r="AK413" s="522">
        <v>1.9518569494263907E-2</v>
      </c>
      <c r="AL413" s="236">
        <v>0.10437426110454316</v>
      </c>
      <c r="AM413" s="236">
        <v>63.79</v>
      </c>
      <c r="AN413" s="522">
        <v>70.616113744075847</v>
      </c>
      <c r="AR413" s="452"/>
      <c r="AS413" s="145"/>
      <c r="AT413" s="223"/>
      <c r="AU413" s="22"/>
    </row>
    <row r="414" spans="1:47" ht="15.75">
      <c r="A414" s="263" t="s">
        <v>650</v>
      </c>
      <c r="B414" t="s">
        <v>651</v>
      </c>
      <c r="C414" t="s">
        <v>1343</v>
      </c>
      <c r="D414" s="554">
        <v>670710000</v>
      </c>
      <c r="E414">
        <v>1.02</v>
      </c>
      <c r="F414" s="620">
        <v>2.93</v>
      </c>
      <c r="G414" s="57"/>
      <c r="H414" s="636"/>
      <c r="I414" s="267"/>
      <c r="J414" s="587">
        <v>57.02</v>
      </c>
      <c r="K414" s="236">
        <v>47.74</v>
      </c>
      <c r="L414" s="236">
        <v>59.05</v>
      </c>
      <c r="M414" s="236">
        <v>0</v>
      </c>
      <c r="N414" s="236">
        <v>0</v>
      </c>
      <c r="O414" s="236"/>
      <c r="P414" s="236"/>
      <c r="Q414" s="236">
        <v>16.87</v>
      </c>
      <c r="R414" s="236">
        <v>1.4</v>
      </c>
      <c r="S414" s="236">
        <v>2.54</v>
      </c>
      <c r="T414" s="236">
        <v>3.9</v>
      </c>
      <c r="U414" s="236">
        <v>0</v>
      </c>
      <c r="V414" s="236"/>
      <c r="W414" s="522">
        <v>2.4</v>
      </c>
      <c r="X414" s="236">
        <v>60</v>
      </c>
      <c r="Y414" s="522">
        <v>9</v>
      </c>
      <c r="Z414" s="236"/>
      <c r="AA414" s="236"/>
      <c r="AB414" s="236">
        <v>0.18148966071070063</v>
      </c>
      <c r="AC414" s="522">
        <v>1.0997900654178308E-2</v>
      </c>
      <c r="AD414" s="522">
        <v>3.5411127453700257</v>
      </c>
      <c r="AE414" s="57">
        <v>41827</v>
      </c>
      <c r="AF414" s="498">
        <v>8.8445999999999997E-2</v>
      </c>
      <c r="AG414" s="498">
        <v>0.1205</v>
      </c>
      <c r="AH414" s="236">
        <v>80.130899999999997</v>
      </c>
      <c r="AI414" s="236"/>
      <c r="AJ414" s="522">
        <v>0</v>
      </c>
      <c r="AK414" s="522">
        <v>1.0997900654178308E-2</v>
      </c>
      <c r="AL414" s="236">
        <v>0.1134544034368288</v>
      </c>
      <c r="AM414" s="236">
        <v>54.45</v>
      </c>
      <c r="AN414" s="522">
        <v>51.392405063291136</v>
      </c>
      <c r="AR414" s="452"/>
      <c r="AS414" s="145"/>
      <c r="AT414" s="223"/>
      <c r="AU414" s="22"/>
    </row>
    <row r="415" spans="1:47" ht="15.75">
      <c r="A415" s="263" t="s">
        <v>2195</v>
      </c>
      <c r="B415" t="s">
        <v>2196</v>
      </c>
      <c r="C415" t="s">
        <v>1809</v>
      </c>
      <c r="F415" s="620"/>
      <c r="G415" s="57"/>
      <c r="H415" s="636"/>
      <c r="I415" s="267"/>
      <c r="J415" s="587">
        <v>22.62</v>
      </c>
      <c r="K415" s="236">
        <v>20.6</v>
      </c>
      <c r="L415" s="236">
        <v>23.91</v>
      </c>
      <c r="M415" s="236">
        <v>0.41</v>
      </c>
      <c r="N415" s="236"/>
      <c r="O415" s="236"/>
      <c r="P415" s="236"/>
      <c r="Q415" s="236"/>
      <c r="R415" s="236"/>
      <c r="S415" s="236"/>
      <c r="T415" s="236"/>
      <c r="U415" s="236">
        <v>0</v>
      </c>
      <c r="V415" s="236"/>
      <c r="X415" s="236"/>
      <c r="Z415" s="236"/>
      <c r="AA415" s="236"/>
      <c r="AB415" s="236">
        <v>0.1296116504854368</v>
      </c>
      <c r="AC415" s="522">
        <v>1.0464626674809147E-2</v>
      </c>
      <c r="AD415" s="522">
        <v>3.3742613841940243</v>
      </c>
      <c r="AE415" s="57">
        <v>41827</v>
      </c>
      <c r="AH415" s="236"/>
      <c r="AI415" s="236"/>
      <c r="AJ415" s="522">
        <v>0</v>
      </c>
      <c r="AK415" s="522">
        <v>1.0464626674809147E-2</v>
      </c>
      <c r="AL415" s="236">
        <v>4.2396313364055381E-2</v>
      </c>
      <c r="AM415" s="236"/>
      <c r="AN415" s="522">
        <v>80.991735537190067</v>
      </c>
      <c r="AR415" s="452"/>
      <c r="AS415" s="145"/>
      <c r="AT415" s="223"/>
      <c r="AU415" s="22"/>
    </row>
    <row r="416" spans="1:47" ht="15.75">
      <c r="A416" s="263" t="s">
        <v>2197</v>
      </c>
      <c r="B416" t="s">
        <v>2198</v>
      </c>
      <c r="C416" t="s">
        <v>1343</v>
      </c>
      <c r="D416" s="554">
        <v>1410000000</v>
      </c>
      <c r="E416">
        <v>2.06</v>
      </c>
      <c r="F416" s="620">
        <v>-0.03</v>
      </c>
      <c r="G416" s="57"/>
      <c r="H416" s="636"/>
      <c r="I416" s="267"/>
      <c r="J416" s="587">
        <v>15.57</v>
      </c>
      <c r="K416" s="236">
        <v>12.57</v>
      </c>
      <c r="L416" s="236">
        <v>16.36</v>
      </c>
      <c r="M416" s="236">
        <v>0</v>
      </c>
      <c r="N416" s="236">
        <v>0</v>
      </c>
      <c r="O416" s="236"/>
      <c r="P416" s="236"/>
      <c r="Q416" s="236">
        <v>17.28</v>
      </c>
      <c r="R416" s="236">
        <v>6.32</v>
      </c>
      <c r="S416" s="236">
        <v>1.4</v>
      </c>
      <c r="T416" s="236">
        <v>1.49</v>
      </c>
      <c r="U416" s="236">
        <v>0</v>
      </c>
      <c r="V416" s="236"/>
      <c r="W416" s="522">
        <v>2.6</v>
      </c>
      <c r="X416" s="236">
        <v>15</v>
      </c>
      <c r="Y416" s="522">
        <v>9</v>
      </c>
      <c r="Z416" s="236"/>
      <c r="AA416" s="236"/>
      <c r="AB416" s="236">
        <v>0.12065294535131292</v>
      </c>
      <c r="AC416" s="522">
        <v>1.1372269350457251E-2</v>
      </c>
      <c r="AD416" s="522">
        <v>4.4451771373679856</v>
      </c>
      <c r="AE416" s="57">
        <v>41827</v>
      </c>
      <c r="AF416" s="498">
        <v>0.148038</v>
      </c>
      <c r="AG416" s="498">
        <v>2.7341772151898733E-2</v>
      </c>
      <c r="AH416" s="236">
        <v>-0.27529999999999999</v>
      </c>
      <c r="AI416" s="236"/>
      <c r="AJ416" s="522">
        <v>0</v>
      </c>
      <c r="AK416" s="522">
        <v>1.1372269350457251E-2</v>
      </c>
      <c r="AL416" s="236">
        <v>0.15590200445434296</v>
      </c>
      <c r="AM416" s="236">
        <v>15.01</v>
      </c>
      <c r="AN416" s="522">
        <v>48.648648648648674</v>
      </c>
      <c r="AR416" s="452"/>
      <c r="AS416" s="145"/>
      <c r="AT416" s="223"/>
      <c r="AU416" s="22"/>
    </row>
    <row r="417" spans="1:47" ht="15.75">
      <c r="A417" s="263" t="s">
        <v>2199</v>
      </c>
      <c r="B417" t="s">
        <v>2200</v>
      </c>
      <c r="C417" t="s">
        <v>1553</v>
      </c>
      <c r="D417" s="554">
        <v>21320000000</v>
      </c>
      <c r="E417">
        <v>2.2999999999999998</v>
      </c>
      <c r="F417" s="620">
        <v>2.4500000000000002</v>
      </c>
      <c r="G417" s="57"/>
      <c r="H417" s="636"/>
      <c r="I417" s="267"/>
      <c r="J417" s="587">
        <v>38.729999999999997</v>
      </c>
      <c r="K417" s="236">
        <v>32.56</v>
      </c>
      <c r="L417" s="236">
        <v>38.729999999999997</v>
      </c>
      <c r="M417" s="236">
        <v>3.6</v>
      </c>
      <c r="N417" s="236">
        <v>1.25</v>
      </c>
      <c r="O417" s="236"/>
      <c r="P417" s="236"/>
      <c r="Q417" s="236">
        <v>12.08</v>
      </c>
      <c r="R417" s="236">
        <v>0.52</v>
      </c>
      <c r="S417" s="236">
        <v>1.88</v>
      </c>
      <c r="T417" s="236">
        <v>1.89</v>
      </c>
      <c r="U417" s="236">
        <v>0</v>
      </c>
      <c r="V417" s="236"/>
      <c r="W417" s="522">
        <v>2.2000000000000002</v>
      </c>
      <c r="X417" s="236">
        <v>41</v>
      </c>
      <c r="Y417" s="522">
        <v>17</v>
      </c>
      <c r="Z417" s="236">
        <v>1</v>
      </c>
      <c r="AA417" s="236"/>
      <c r="AB417" s="236">
        <v>0.18092609628948172</v>
      </c>
      <c r="AC417" s="522">
        <v>9.590389666808528E-3</v>
      </c>
      <c r="AD417" s="522">
        <v>3.0123766866393278</v>
      </c>
      <c r="AE417" s="57">
        <v>41827</v>
      </c>
      <c r="AF417" s="498">
        <v>0.16178999999999999</v>
      </c>
      <c r="AG417" s="498">
        <v>0.2323076923076923</v>
      </c>
      <c r="AH417" s="236">
        <v>17.227799999999998</v>
      </c>
      <c r="AI417" s="236" t="s">
        <v>2201</v>
      </c>
      <c r="AJ417" s="522">
        <v>0</v>
      </c>
      <c r="AK417" s="522">
        <v>9.590389666808528E-3</v>
      </c>
      <c r="AL417" s="236">
        <v>0.10499286733238231</v>
      </c>
      <c r="AM417" s="236">
        <v>32.49</v>
      </c>
      <c r="AN417" s="522">
        <v>0</v>
      </c>
      <c r="AR417" s="452"/>
      <c r="AS417" s="145"/>
      <c r="AT417" s="223"/>
      <c r="AU417" s="22"/>
    </row>
    <row r="418" spans="1:47" ht="15.75">
      <c r="A418" s="263" t="s">
        <v>205</v>
      </c>
      <c r="B418" t="s">
        <v>512</v>
      </c>
      <c r="C418" t="s">
        <v>1343</v>
      </c>
      <c r="D418" s="554">
        <v>10290000000</v>
      </c>
      <c r="E418">
        <v>0.46</v>
      </c>
      <c r="F418" s="620">
        <v>3.4</v>
      </c>
      <c r="G418" s="57"/>
      <c r="H418" s="636"/>
      <c r="I418" s="267"/>
      <c r="J418" s="587">
        <v>65.7</v>
      </c>
      <c r="K418" s="236">
        <v>55.82</v>
      </c>
      <c r="L418" s="236">
        <v>68.760000000000005</v>
      </c>
      <c r="M418" s="236">
        <v>1.8</v>
      </c>
      <c r="N418" s="236">
        <v>1.24</v>
      </c>
      <c r="O418" s="236"/>
      <c r="P418" s="236"/>
      <c r="Q418" s="236">
        <v>19.149999999999999</v>
      </c>
      <c r="R418" s="236">
        <v>4.59</v>
      </c>
      <c r="S418" s="236">
        <v>0.73</v>
      </c>
      <c r="T418" s="236">
        <v>4.66</v>
      </c>
      <c r="U418" s="236">
        <v>0</v>
      </c>
      <c r="V418" s="236"/>
      <c r="W418" s="522">
        <v>3</v>
      </c>
      <c r="X418" s="236">
        <v>58</v>
      </c>
      <c r="Y418" s="522">
        <v>19</v>
      </c>
      <c r="Z418" s="236">
        <v>1</v>
      </c>
      <c r="AA418" s="236"/>
      <c r="AB418" s="236">
        <v>0.13884555382215297</v>
      </c>
      <c r="AC418" s="522">
        <v>1.133300427806504E-2</v>
      </c>
      <c r="AD418" s="522">
        <v>29.672983186562728</v>
      </c>
      <c r="AE418" s="57">
        <v>41826</v>
      </c>
      <c r="AF418" s="498">
        <v>5.6358000000000005E-2</v>
      </c>
      <c r="AG418" s="498">
        <v>4.1721132897603486E-2</v>
      </c>
      <c r="AH418" s="236">
        <v>112.3646</v>
      </c>
      <c r="AI418" s="236"/>
      <c r="AJ418" s="522">
        <v>0</v>
      </c>
      <c r="AK418" s="522">
        <v>1.133300427806504E-2</v>
      </c>
      <c r="AL418" s="236">
        <v>0.15081450341565947</v>
      </c>
      <c r="AM418" s="236">
        <v>63.1</v>
      </c>
      <c r="AN418" s="522">
        <v>78.89447236180898</v>
      </c>
      <c r="AR418" s="452"/>
      <c r="AS418" s="145"/>
      <c r="AT418" s="223"/>
      <c r="AU418" s="22"/>
    </row>
    <row r="419" spans="1:47" ht="15.75">
      <c r="A419" s="263" t="s">
        <v>2202</v>
      </c>
      <c r="B419" t="s">
        <v>2203</v>
      </c>
      <c r="C419" t="s">
        <v>1343</v>
      </c>
      <c r="D419" s="554">
        <v>45570000000</v>
      </c>
      <c r="E419">
        <v>1.27</v>
      </c>
      <c r="F419" s="620">
        <v>5.28</v>
      </c>
      <c r="G419" s="57"/>
      <c r="H419" s="636"/>
      <c r="I419" s="267"/>
      <c r="J419" s="587">
        <v>153.61000000000001</v>
      </c>
      <c r="K419" s="236">
        <v>131.04</v>
      </c>
      <c r="L419" s="236">
        <v>153.61000000000001</v>
      </c>
      <c r="M419" s="236">
        <v>0.5</v>
      </c>
      <c r="N419" s="236">
        <v>0.8</v>
      </c>
      <c r="O419" s="236"/>
      <c r="P419" s="236"/>
      <c r="Q419" s="236">
        <v>14.41</v>
      </c>
      <c r="R419" s="236">
        <v>1.1499999999999999</v>
      </c>
      <c r="S419" s="236">
        <v>0.99</v>
      </c>
      <c r="T419" s="236">
        <v>2.95</v>
      </c>
      <c r="U419" s="236">
        <v>0</v>
      </c>
      <c r="V419" s="236"/>
      <c r="W419" s="522">
        <v>2.2999999999999998</v>
      </c>
      <c r="X419" s="236">
        <v>163</v>
      </c>
      <c r="Y419" s="522">
        <v>22</v>
      </c>
      <c r="Z419" s="236"/>
      <c r="AA419" s="236"/>
      <c r="AB419" s="236">
        <v>0.14702807646356053</v>
      </c>
      <c r="AC419" s="522">
        <v>7.3076225142841194E-3</v>
      </c>
      <c r="AD419" s="522">
        <v>13.791596403323686</v>
      </c>
      <c r="AE419" s="57">
        <v>41826</v>
      </c>
      <c r="AF419" s="498">
        <v>0.102771</v>
      </c>
      <c r="AG419" s="498">
        <v>0.12530434782608699</v>
      </c>
      <c r="AH419" s="236">
        <v>98.266000000000005</v>
      </c>
      <c r="AI419" s="236"/>
      <c r="AJ419" s="522">
        <v>0</v>
      </c>
      <c r="AK419" s="522">
        <v>7.3076225142841194E-3</v>
      </c>
      <c r="AL419" s="236">
        <v>0.10670028818443804</v>
      </c>
      <c r="AM419" s="236">
        <v>144.57</v>
      </c>
      <c r="AN419" s="522">
        <v>8.9494163424120785</v>
      </c>
      <c r="AR419" s="452"/>
      <c r="AS419" s="145"/>
      <c r="AT419" s="223"/>
      <c r="AU419" s="22"/>
    </row>
    <row r="420" spans="1:47" ht="15.75">
      <c r="A420" s="263" t="s">
        <v>2204</v>
      </c>
      <c r="B420" t="s">
        <v>2205</v>
      </c>
      <c r="C420" t="s">
        <v>1343</v>
      </c>
      <c r="D420" s="554">
        <v>14930000000</v>
      </c>
      <c r="E420">
        <v>0.03</v>
      </c>
      <c r="F420" s="620">
        <v>0.97</v>
      </c>
      <c r="G420" s="57"/>
      <c r="H420" s="636"/>
      <c r="I420" s="267"/>
      <c r="J420" s="587">
        <v>32.5</v>
      </c>
      <c r="K420" s="236">
        <v>31.24</v>
      </c>
      <c r="L420" s="236">
        <v>35.03</v>
      </c>
      <c r="M420" s="236">
        <v>4.0999999999999996</v>
      </c>
      <c r="N420" s="236">
        <v>1.44</v>
      </c>
      <c r="O420" s="236"/>
      <c r="P420" s="236"/>
      <c r="Q420" s="236">
        <v>10.94</v>
      </c>
      <c r="R420" s="236">
        <v>-20.39</v>
      </c>
      <c r="S420" s="236">
        <v>0.92</v>
      </c>
      <c r="T420" s="236">
        <v>1.0900000000000001</v>
      </c>
      <c r="U420" s="236">
        <v>0</v>
      </c>
      <c r="V420" s="236"/>
      <c r="W420" s="522">
        <v>3</v>
      </c>
      <c r="X420" s="236">
        <v>34</v>
      </c>
      <c r="Y420" s="522">
        <v>16</v>
      </c>
      <c r="Z420" s="236"/>
      <c r="AA420" s="236"/>
      <c r="AB420" s="236">
        <v>-1.9903498190590972E-2</v>
      </c>
      <c r="AC420" s="522">
        <v>1.1861266753974746E-2</v>
      </c>
      <c r="AD420" s="522">
        <v>5.2173295339990693</v>
      </c>
      <c r="AE420" s="57">
        <v>41826</v>
      </c>
      <c r="AF420" s="498">
        <v>3.1718999999999997E-2</v>
      </c>
      <c r="AG420" s="498">
        <v>-5.3653751839136832E-3</v>
      </c>
      <c r="AH420" s="236">
        <v>68.826899999999995</v>
      </c>
      <c r="AI420" s="236"/>
      <c r="AJ420" s="522">
        <v>0</v>
      </c>
      <c r="AK420" s="522">
        <v>1.1861266753974746E-2</v>
      </c>
      <c r="AL420" s="236">
        <v>3.6682615629983997E-2</v>
      </c>
      <c r="AM420" s="236">
        <v>33.65</v>
      </c>
      <c r="AN420" s="522">
        <v>76.825396825396865</v>
      </c>
      <c r="AR420" s="452"/>
      <c r="AS420" s="145"/>
      <c r="AT420" s="223"/>
      <c r="AU420" s="22"/>
    </row>
    <row r="421" spans="1:47" ht="15.75">
      <c r="A421" s="263" t="s">
        <v>2206</v>
      </c>
      <c r="B421" t="s">
        <v>2207</v>
      </c>
      <c r="C421" t="s">
        <v>1343</v>
      </c>
      <c r="D421" s="554">
        <v>932530000</v>
      </c>
      <c r="E421">
        <v>1.54</v>
      </c>
      <c r="F421" s="620">
        <v>2.95</v>
      </c>
      <c r="G421" s="57"/>
      <c r="H421" s="636"/>
      <c r="I421" s="267"/>
      <c r="J421" s="587">
        <v>92.18</v>
      </c>
      <c r="K421" s="236">
        <v>79.400000000000006</v>
      </c>
      <c r="L421" s="236">
        <v>105.77</v>
      </c>
      <c r="M421" s="236">
        <v>1.1000000000000001</v>
      </c>
      <c r="N421" s="236">
        <v>1</v>
      </c>
      <c r="O421" s="236"/>
      <c r="P421" s="236"/>
      <c r="Q421" s="236">
        <v>21.14</v>
      </c>
      <c r="R421" s="236">
        <v>1.62</v>
      </c>
      <c r="S421" s="236">
        <v>4.1399999999999997</v>
      </c>
      <c r="T421" s="236">
        <v>3.49</v>
      </c>
      <c r="U421" s="236">
        <v>0</v>
      </c>
      <c r="V421" s="236"/>
      <c r="W421" s="522">
        <v>2.2000000000000002</v>
      </c>
      <c r="X421" s="236">
        <v>96</v>
      </c>
      <c r="Y421" s="522">
        <v>9</v>
      </c>
      <c r="Z421" s="236"/>
      <c r="AA421" s="236"/>
      <c r="AB421" s="236">
        <v>-0.12848633828117603</v>
      </c>
      <c r="AC421" s="522">
        <v>1.4408971579044496E-2</v>
      </c>
      <c r="AD421" s="522">
        <v>10.414493445181964</v>
      </c>
      <c r="AE421" s="57">
        <v>41826</v>
      </c>
      <c r="AF421" s="498">
        <v>0.118242</v>
      </c>
      <c r="AG421" s="498">
        <v>0.13049382716049382</v>
      </c>
      <c r="AH421" s="236">
        <v>34.7532</v>
      </c>
      <c r="AI421" s="236"/>
      <c r="AJ421" s="522">
        <v>0</v>
      </c>
      <c r="AK421" s="522">
        <v>1.4408971579044496E-2</v>
      </c>
      <c r="AL421" s="236">
        <v>0.1257938446507085</v>
      </c>
      <c r="AM421" s="236">
        <v>86.04</v>
      </c>
      <c r="AN421" s="522">
        <v>19.260700389105125</v>
      </c>
      <c r="AR421" s="452"/>
      <c r="AS421" s="145"/>
      <c r="AT421" s="223"/>
      <c r="AU421" s="22"/>
    </row>
    <row r="422" spans="1:47" ht="15.75">
      <c r="A422" s="263" t="s">
        <v>2208</v>
      </c>
      <c r="B422" t="s">
        <v>2209</v>
      </c>
      <c r="C422" t="s">
        <v>1343</v>
      </c>
      <c r="D422" s="554">
        <v>691720000</v>
      </c>
      <c r="E422">
        <v>1.33</v>
      </c>
      <c r="F422" s="620">
        <v>4.16</v>
      </c>
      <c r="G422" s="57"/>
      <c r="H422" s="636"/>
      <c r="I422" s="267"/>
      <c r="J422" s="587">
        <v>46.81</v>
      </c>
      <c r="K422" s="236">
        <v>42.25</v>
      </c>
      <c r="L422" s="236">
        <v>47.03</v>
      </c>
      <c r="M422" s="236">
        <v>3</v>
      </c>
      <c r="N422" s="236">
        <v>1.4</v>
      </c>
      <c r="O422" s="236"/>
      <c r="P422" s="236"/>
      <c r="Q422" s="236">
        <v>11.47</v>
      </c>
      <c r="R422" s="236">
        <v>1.22</v>
      </c>
      <c r="S422" s="236">
        <v>1.65</v>
      </c>
      <c r="T422" s="236">
        <v>1.02</v>
      </c>
      <c r="U422" s="236">
        <v>0</v>
      </c>
      <c r="V422" s="236"/>
      <c r="W422" s="522">
        <v>3</v>
      </c>
      <c r="X422" s="236">
        <v>42</v>
      </c>
      <c r="Y422" s="522">
        <v>1</v>
      </c>
      <c r="Z422" s="236"/>
      <c r="AA422" s="236"/>
      <c r="AB422" s="236">
        <v>7.9068695251267848E-2</v>
      </c>
      <c r="AC422" s="522">
        <v>9.2526639513618742E-3</v>
      </c>
      <c r="AD422" s="522">
        <v>2.9832868337554883</v>
      </c>
      <c r="AE422" s="57">
        <v>41826</v>
      </c>
      <c r="AF422" s="498">
        <v>0.106209</v>
      </c>
      <c r="AG422" s="498">
        <v>9.4016393442622956E-2</v>
      </c>
      <c r="AH422" s="236">
        <v>50.612200000000001</v>
      </c>
      <c r="AI422" s="236"/>
      <c r="AJ422" s="522">
        <v>0</v>
      </c>
      <c r="AK422" s="522">
        <v>9.2526639513618742E-3</v>
      </c>
      <c r="AL422" s="236">
        <v>7.6586936522539228E-2</v>
      </c>
      <c r="AM422" s="236">
        <v>45.05</v>
      </c>
      <c r="AN422" s="522">
        <v>40.625000000000028</v>
      </c>
      <c r="AR422" s="452"/>
      <c r="AS422" s="145"/>
      <c r="AT422" s="223"/>
      <c r="AU422" s="22"/>
    </row>
    <row r="423" spans="1:47" ht="15.75">
      <c r="A423" s="263" t="s">
        <v>2210</v>
      </c>
      <c r="C423" t="s">
        <v>1343</v>
      </c>
      <c r="D423" s="554">
        <v>1590000000</v>
      </c>
      <c r="E423">
        <v>2.4900000000000002</v>
      </c>
      <c r="F423" s="620">
        <v>3.61</v>
      </c>
      <c r="G423" s="57"/>
      <c r="H423" s="636"/>
      <c r="I423" s="267"/>
      <c r="J423" s="587">
        <v>112</v>
      </c>
      <c r="K423" s="236">
        <v>100.91</v>
      </c>
      <c r="L423" s="236">
        <v>113.56</v>
      </c>
      <c r="M423" s="236">
        <v>0</v>
      </c>
      <c r="N423" s="236">
        <v>0</v>
      </c>
      <c r="O423" s="236"/>
      <c r="P423" s="236"/>
      <c r="Q423" s="236">
        <v>18.2</v>
      </c>
      <c r="R423" s="236">
        <v>1.34</v>
      </c>
      <c r="S423" s="236">
        <v>5.34</v>
      </c>
      <c r="T423" s="236">
        <v>5.97</v>
      </c>
      <c r="U423" s="236">
        <v>0</v>
      </c>
      <c r="V423" s="236"/>
      <c r="W423" s="522">
        <v>2.2000000000000002</v>
      </c>
      <c r="X423" s="236">
        <v>120</v>
      </c>
      <c r="Y423" s="522">
        <v>35</v>
      </c>
      <c r="Z423" s="236">
        <v>1</v>
      </c>
      <c r="AA423" s="236"/>
      <c r="AB423" s="236">
        <v>2.4621557541491909E-2</v>
      </c>
      <c r="AC423" s="522">
        <v>1.3023843307434439E-2</v>
      </c>
      <c r="AD423" s="522">
        <v>3.9092143903197041</v>
      </c>
      <c r="AE423" s="57">
        <v>41827</v>
      </c>
      <c r="AF423" s="498">
        <v>0.17267700000000002</v>
      </c>
      <c r="AG423" s="498">
        <v>0.13582089552238805</v>
      </c>
      <c r="AH423" s="236">
        <v>39.465400000000002</v>
      </c>
      <c r="AI423" s="236"/>
      <c r="AJ423" s="522">
        <v>0</v>
      </c>
      <c r="AK423" s="522">
        <v>1.3023843307434439E-2</v>
      </c>
      <c r="AL423" s="236">
        <v>4.458123484424549E-2</v>
      </c>
      <c r="AM423" s="236">
        <v>109.73</v>
      </c>
      <c r="AN423" s="522">
        <v>15.028901734103968</v>
      </c>
      <c r="AR423" s="452"/>
      <c r="AS423" s="145"/>
      <c r="AT423" s="223"/>
      <c r="AU423" s="22"/>
    </row>
    <row r="424" spans="1:47" ht="15.75">
      <c r="A424" s="263" t="s">
        <v>2211</v>
      </c>
      <c r="B424" t="s">
        <v>2212</v>
      </c>
      <c r="C424" t="s">
        <v>1343</v>
      </c>
      <c r="D424" s="554">
        <v>1160000000</v>
      </c>
      <c r="E424">
        <v>1.71</v>
      </c>
      <c r="F424" s="620">
        <v>0.12</v>
      </c>
      <c r="G424" s="57"/>
      <c r="H424" s="636"/>
      <c r="I424" s="267"/>
      <c r="J424" s="587">
        <v>11.99</v>
      </c>
      <c r="K424" s="236">
        <v>11.13</v>
      </c>
      <c r="L424" s="236">
        <v>12.51</v>
      </c>
      <c r="M424" s="236">
        <v>1.7</v>
      </c>
      <c r="N424" s="236">
        <v>0.2</v>
      </c>
      <c r="O424" s="236"/>
      <c r="P424" s="236"/>
      <c r="Q424" s="236">
        <v>14.45</v>
      </c>
      <c r="R424" s="236">
        <v>2.41</v>
      </c>
      <c r="S424" s="236">
        <v>2.41</v>
      </c>
      <c r="T424" s="236">
        <v>1.3</v>
      </c>
      <c r="U424" s="236">
        <v>0</v>
      </c>
      <c r="V424" s="236"/>
      <c r="W424" s="522">
        <v>3</v>
      </c>
      <c r="X424" s="236">
        <v>12.25</v>
      </c>
      <c r="Y424" s="522">
        <v>16</v>
      </c>
      <c r="Z424" s="236"/>
      <c r="AA424" s="236"/>
      <c r="AB424" s="236">
        <v>-3.9262820512820526E-2</v>
      </c>
      <c r="AC424" s="522">
        <v>1.0623770050025731E-2</v>
      </c>
      <c r="AD424" s="522">
        <v>3.3040493689196135</v>
      </c>
      <c r="AE424" s="57">
        <v>41826</v>
      </c>
      <c r="AF424" s="498">
        <v>0.12798300000000001</v>
      </c>
      <c r="AG424" s="498">
        <v>5.9958506224066378E-2</v>
      </c>
      <c r="AH424" s="236">
        <v>-1.0392999999999999</v>
      </c>
      <c r="AI424" s="236"/>
      <c r="AJ424" s="522">
        <v>0</v>
      </c>
      <c r="AK424" s="522">
        <v>1.0623770050025731E-2</v>
      </c>
      <c r="AL424" s="236">
        <v>6.2001771479185216E-2</v>
      </c>
      <c r="AM424" s="236">
        <v>11.74</v>
      </c>
      <c r="AN424" s="522">
        <v>37.09677419354832</v>
      </c>
      <c r="AR424" s="452"/>
      <c r="AS424" s="145"/>
      <c r="AT424" s="223"/>
      <c r="AU424" s="22"/>
    </row>
    <row r="425" spans="1:47" ht="15.75">
      <c r="A425" s="263" t="s">
        <v>2213</v>
      </c>
      <c r="B425" t="s">
        <v>2214</v>
      </c>
      <c r="C425" t="s">
        <v>1343</v>
      </c>
      <c r="D425" s="554">
        <v>861890000</v>
      </c>
      <c r="E425">
        <v>1.55</v>
      </c>
      <c r="F425" s="620">
        <v>1.48</v>
      </c>
      <c r="G425" s="57"/>
      <c r="H425" s="636"/>
      <c r="I425" s="267"/>
      <c r="J425" s="587">
        <v>31.25</v>
      </c>
      <c r="K425" s="236">
        <v>27.17</v>
      </c>
      <c r="L425" s="236">
        <v>31.25</v>
      </c>
      <c r="M425" s="236">
        <v>3.3</v>
      </c>
      <c r="N425" s="236">
        <v>1</v>
      </c>
      <c r="O425" s="236"/>
      <c r="P425" s="236"/>
      <c r="Q425" s="236">
        <v>17.559999999999999</v>
      </c>
      <c r="R425" s="236">
        <v>2.59</v>
      </c>
      <c r="S425" s="236">
        <v>3.62</v>
      </c>
      <c r="T425" s="236">
        <v>5.42</v>
      </c>
      <c r="U425" s="236">
        <v>0</v>
      </c>
      <c r="V425" s="236"/>
      <c r="W425" s="522">
        <v>3.3</v>
      </c>
      <c r="X425" s="236">
        <v>28</v>
      </c>
      <c r="Y425" s="522">
        <v>10</v>
      </c>
      <c r="Z425" s="236"/>
      <c r="AA425" s="236"/>
      <c r="AB425" s="236">
        <v>2.0241593209271987E-2</v>
      </c>
      <c r="AC425" s="522">
        <v>1.0552623119908089E-2</v>
      </c>
      <c r="AD425" s="522">
        <v>4.1189279180577785</v>
      </c>
      <c r="AE425" s="57">
        <v>41826</v>
      </c>
      <c r="AF425" s="498">
        <v>0.118815</v>
      </c>
      <c r="AG425" s="498">
        <v>6.7799227799227799E-2</v>
      </c>
      <c r="AH425" s="236">
        <v>6.3391999999999999</v>
      </c>
      <c r="AI425" s="236"/>
      <c r="AJ425" s="522">
        <v>0</v>
      </c>
      <c r="AK425" s="522">
        <v>1.0552623119908089E-2</v>
      </c>
      <c r="AL425" s="236">
        <v>0.12938200216841336</v>
      </c>
      <c r="AM425" s="236">
        <v>29.32</v>
      </c>
      <c r="AN425" s="522">
        <v>13.740458015267365</v>
      </c>
      <c r="AR425" s="452"/>
      <c r="AS425" s="145"/>
      <c r="AT425" s="223"/>
      <c r="AU425" s="22"/>
    </row>
    <row r="426" spans="1:47" ht="15.75">
      <c r="A426" s="263" t="s">
        <v>652</v>
      </c>
      <c r="B426" t="s">
        <v>653</v>
      </c>
      <c r="C426" t="s">
        <v>1343</v>
      </c>
      <c r="D426" s="554">
        <v>1730000000</v>
      </c>
      <c r="E426">
        <v>0.79</v>
      </c>
      <c r="F426" s="620">
        <v>1.56</v>
      </c>
      <c r="G426" s="57"/>
      <c r="H426" s="636"/>
      <c r="I426" s="267"/>
      <c r="J426" s="587">
        <v>29.89</v>
      </c>
      <c r="K426" s="236">
        <v>25.81</v>
      </c>
      <c r="L426" s="236">
        <v>30.53</v>
      </c>
      <c r="M426" s="236">
        <v>1.1000000000000001</v>
      </c>
      <c r="N426" s="236">
        <v>0.32</v>
      </c>
      <c r="O426" s="236"/>
      <c r="P426" s="236"/>
      <c r="Q426" s="236">
        <v>14.12</v>
      </c>
      <c r="R426" s="236">
        <v>1.34</v>
      </c>
      <c r="S426" s="236">
        <v>0.84</v>
      </c>
      <c r="T426" s="236">
        <v>2.52</v>
      </c>
      <c r="U426" s="236">
        <v>0</v>
      </c>
      <c r="V426" s="236"/>
      <c r="W426" s="522">
        <v>2.4</v>
      </c>
      <c r="X426" s="236">
        <v>32</v>
      </c>
      <c r="Y426" s="522">
        <v>18</v>
      </c>
      <c r="Z426" s="236"/>
      <c r="AA426" s="236"/>
      <c r="AB426" s="236">
        <v>0.10622710622710616</v>
      </c>
      <c r="AC426" s="522">
        <v>1.2707073361279924E-2</v>
      </c>
      <c r="AD426" s="522">
        <v>2.6170083774981872</v>
      </c>
      <c r="AE426" s="57">
        <v>41827</v>
      </c>
      <c r="AF426" s="498">
        <v>7.5267000000000001E-2</v>
      </c>
      <c r="AG426" s="498">
        <v>0.1053731343283582</v>
      </c>
      <c r="AH426" s="236">
        <v>42.507599999999996</v>
      </c>
      <c r="AI426" s="236"/>
      <c r="AJ426" s="522">
        <v>0</v>
      </c>
      <c r="AK426" s="522">
        <v>1.2707073361279924E-2</v>
      </c>
      <c r="AL426" s="236">
        <v>3.2469775474956865E-2</v>
      </c>
      <c r="AM426" s="236">
        <v>29.47</v>
      </c>
      <c r="AN426" s="522">
        <v>35.433070866141691</v>
      </c>
      <c r="AR426" s="452"/>
      <c r="AS426" s="145"/>
      <c r="AT426" s="223"/>
      <c r="AU426" s="22"/>
    </row>
    <row r="427" spans="1:47" ht="15.75">
      <c r="A427" s="263" t="s">
        <v>2215</v>
      </c>
      <c r="B427" t="s">
        <v>2216</v>
      </c>
      <c r="C427" t="s">
        <v>1343</v>
      </c>
      <c r="D427" s="554">
        <v>6110000000</v>
      </c>
      <c r="E427">
        <v>1.08</v>
      </c>
      <c r="F427" s="620">
        <v>1.72</v>
      </c>
      <c r="G427" s="57"/>
      <c r="H427" s="636"/>
      <c r="I427" s="267"/>
      <c r="J427" s="587">
        <v>55.21</v>
      </c>
      <c r="K427" s="236">
        <v>51.05</v>
      </c>
      <c r="L427" s="236">
        <v>55.44</v>
      </c>
      <c r="M427" s="236">
        <v>1.8</v>
      </c>
      <c r="N427" s="236">
        <v>0.96</v>
      </c>
      <c r="O427" s="236"/>
      <c r="P427" s="236"/>
      <c r="Q427" s="236">
        <v>15.78</v>
      </c>
      <c r="R427" s="236">
        <v>1.49</v>
      </c>
      <c r="S427" s="236">
        <v>2.61</v>
      </c>
      <c r="T427" s="236">
        <v>2.44</v>
      </c>
      <c r="U427" s="236">
        <v>0</v>
      </c>
      <c r="V427" s="236"/>
      <c r="W427" s="522">
        <v>2.2999999999999998</v>
      </c>
      <c r="X427" s="236">
        <v>57</v>
      </c>
      <c r="Y427" s="522">
        <v>14</v>
      </c>
      <c r="Z427" s="236"/>
      <c r="AA427" s="236"/>
      <c r="AB427" s="236">
        <v>3.2786885245901599E-2</v>
      </c>
      <c r="AC427" s="522">
        <v>7.0815348857401076E-3</v>
      </c>
      <c r="AD427" s="522">
        <v>3.2407578847440801</v>
      </c>
      <c r="AE427" s="57">
        <v>41827</v>
      </c>
      <c r="AF427" s="498">
        <v>9.1883999999999993E-2</v>
      </c>
      <c r="AG427" s="498">
        <v>0.10590604026845638</v>
      </c>
      <c r="AH427" s="236">
        <v>17.576799999999999</v>
      </c>
      <c r="AI427" s="236"/>
      <c r="AJ427" s="522">
        <v>0</v>
      </c>
      <c r="AK427" s="522">
        <v>7.0815348857401076E-3</v>
      </c>
      <c r="AL427" s="236">
        <v>3.1191632424355655E-2</v>
      </c>
      <c r="AM427" s="236">
        <v>53.33</v>
      </c>
      <c r="AN427" s="522">
        <v>26.31578947368412</v>
      </c>
      <c r="AR427" s="452"/>
      <c r="AS427" s="145"/>
      <c r="AT427" s="223"/>
      <c r="AU427" s="22"/>
    </row>
    <row r="428" spans="1:47" ht="15.75">
      <c r="A428" s="263" t="s">
        <v>611</v>
      </c>
      <c r="B428" t="s">
        <v>612</v>
      </c>
      <c r="C428" t="s">
        <v>1343</v>
      </c>
      <c r="D428" s="554">
        <v>4900000000</v>
      </c>
      <c r="E428">
        <v>1.19</v>
      </c>
      <c r="F428" s="620">
        <v>2.66</v>
      </c>
      <c r="G428" s="57"/>
      <c r="H428" s="636"/>
      <c r="I428" s="267"/>
      <c r="J428" s="587">
        <v>60.79</v>
      </c>
      <c r="K428" s="236">
        <v>55.05</v>
      </c>
      <c r="L428" s="236">
        <v>61.74</v>
      </c>
      <c r="M428" s="236">
        <v>0</v>
      </c>
      <c r="N428" s="236">
        <v>0</v>
      </c>
      <c r="O428" s="236"/>
      <c r="P428" s="236"/>
      <c r="Q428" s="236">
        <v>16.239999999999998</v>
      </c>
      <c r="R428" s="236">
        <v>1.59</v>
      </c>
      <c r="S428" s="236">
        <v>3.11</v>
      </c>
      <c r="T428" s="236">
        <v>4.46</v>
      </c>
      <c r="U428" s="236">
        <v>0</v>
      </c>
      <c r="V428" s="236"/>
      <c r="W428" s="522">
        <v>2.4</v>
      </c>
      <c r="X428" s="236">
        <v>61</v>
      </c>
      <c r="Y428" s="522">
        <v>15</v>
      </c>
      <c r="Z428" s="236"/>
      <c r="AA428" s="236"/>
      <c r="AB428" s="236">
        <v>6.6154651771687889E-2</v>
      </c>
      <c r="AC428" s="522">
        <v>8.4228612849183166E-3</v>
      </c>
      <c r="AD428" s="522">
        <v>11.687646048784089</v>
      </c>
      <c r="AE428" s="57">
        <v>41827</v>
      </c>
      <c r="AF428" s="498">
        <v>9.8186999999999997E-2</v>
      </c>
      <c r="AG428" s="498">
        <v>0.1021383647798742</v>
      </c>
      <c r="AH428" s="236">
        <v>56.945300000000003</v>
      </c>
      <c r="AI428" s="236"/>
      <c r="AJ428" s="522">
        <v>0</v>
      </c>
      <c r="AK428" s="522">
        <v>8.4228612849183166E-3</v>
      </c>
      <c r="AL428" s="236">
        <v>1.5197060788243096E-2</v>
      </c>
      <c r="AM428" s="236">
        <v>60.25</v>
      </c>
      <c r="AN428" s="522">
        <v>46.413502109704588</v>
      </c>
      <c r="AR428" s="452"/>
      <c r="AS428" s="145"/>
      <c r="AT428" s="223"/>
      <c r="AU428" s="22"/>
    </row>
    <row r="429" spans="1:47" ht="15.75">
      <c r="A429" s="263" t="s">
        <v>613</v>
      </c>
      <c r="B429" t="s">
        <v>614</v>
      </c>
      <c r="C429" t="s">
        <v>1343</v>
      </c>
      <c r="D429" s="554">
        <v>6120000000</v>
      </c>
      <c r="E429">
        <v>1.3</v>
      </c>
      <c r="F429" s="620">
        <v>1.92</v>
      </c>
      <c r="G429" s="57"/>
      <c r="H429" s="636"/>
      <c r="I429" s="267"/>
      <c r="J429" s="587">
        <v>21.56</v>
      </c>
      <c r="K429" s="236">
        <v>19.91</v>
      </c>
      <c r="L429" s="236">
        <v>23.05</v>
      </c>
      <c r="M429" s="236">
        <v>2.4</v>
      </c>
      <c r="N429" s="236">
        <v>0.52</v>
      </c>
      <c r="O429" s="236"/>
      <c r="P429" s="236"/>
      <c r="Q429" s="236">
        <v>11.6</v>
      </c>
      <c r="R429" s="236">
        <v>17.82</v>
      </c>
      <c r="S429" s="236">
        <v>3.01</v>
      </c>
      <c r="T429" s="236">
        <v>1.33</v>
      </c>
      <c r="U429" s="236">
        <v>0</v>
      </c>
      <c r="V429" s="236"/>
      <c r="W429" s="522">
        <v>2.4</v>
      </c>
      <c r="X429" s="236">
        <v>23</v>
      </c>
      <c r="Y429" s="522">
        <v>28</v>
      </c>
      <c r="Z429" s="236"/>
      <c r="AA429" s="236"/>
      <c r="AB429" s="236">
        <v>-5.7105492589363656E-2</v>
      </c>
      <c r="AC429" s="522">
        <v>9.1157354301249962E-3</v>
      </c>
      <c r="AD429" s="522">
        <v>5.0854116744015823</v>
      </c>
      <c r="AE429" s="57">
        <v>41827</v>
      </c>
      <c r="AF429" s="498">
        <v>0.10449</v>
      </c>
      <c r="AG429" s="498">
        <v>6.5095398428731757E-3</v>
      </c>
      <c r="AH429" s="236">
        <v>18.744</v>
      </c>
      <c r="AI429" s="236"/>
      <c r="AJ429" s="522">
        <v>0</v>
      </c>
      <c r="AK429" s="522">
        <v>9.1157354301249962E-3</v>
      </c>
      <c r="AL429" s="236">
        <v>7.3705179282868558E-2</v>
      </c>
      <c r="AM429" s="236">
        <v>21.07</v>
      </c>
      <c r="AN429" s="522">
        <v>31.506849315068351</v>
      </c>
      <c r="AR429" s="452"/>
      <c r="AS429" s="145"/>
      <c r="AT429" s="223"/>
      <c r="AU429" s="22"/>
    </row>
    <row r="430" spans="1:47" ht="15.75">
      <c r="A430" s="263" t="s">
        <v>2217</v>
      </c>
      <c r="B430" t="s">
        <v>2218</v>
      </c>
      <c r="C430" t="s">
        <v>2219</v>
      </c>
      <c r="D430" s="554">
        <v>26110000000</v>
      </c>
      <c r="E430">
        <v>0.95</v>
      </c>
      <c r="F430" s="620">
        <v>0.59</v>
      </c>
      <c r="G430" s="57"/>
      <c r="H430" s="636"/>
      <c r="I430" s="267"/>
      <c r="J430" s="587">
        <v>11.06</v>
      </c>
      <c r="K430" s="236">
        <v>8.93</v>
      </c>
      <c r="L430" s="236">
        <v>11.35</v>
      </c>
      <c r="M430" s="236">
        <v>0</v>
      </c>
      <c r="N430" s="236">
        <v>0</v>
      </c>
      <c r="O430" s="236"/>
      <c r="P430" s="236"/>
      <c r="Q430" s="236">
        <v>9.8800000000000008</v>
      </c>
      <c r="R430" s="236">
        <v>0.88</v>
      </c>
      <c r="S430" s="236">
        <v>0.25</v>
      </c>
      <c r="T430" s="236">
        <v>3.08</v>
      </c>
      <c r="U430" s="236">
        <v>0</v>
      </c>
      <c r="V430" s="236"/>
      <c r="W430" s="522">
        <v>2.6</v>
      </c>
      <c r="X430" s="236">
        <v>11.05</v>
      </c>
      <c r="Y430" s="522">
        <v>8</v>
      </c>
      <c r="Z430" s="236"/>
      <c r="AA430" s="236"/>
      <c r="AB430" s="236">
        <v>0.21313240043057055</v>
      </c>
      <c r="AC430" s="522">
        <v>1.1350876320347123E-2</v>
      </c>
      <c r="AD430" s="522">
        <v>3.5159060683587824</v>
      </c>
      <c r="AE430" s="57">
        <v>41827</v>
      </c>
      <c r="AF430" s="498">
        <v>8.443500000000001E-2</v>
      </c>
      <c r="AG430" s="498">
        <v>0.11227272727272727</v>
      </c>
      <c r="AH430" s="236">
        <v>16.932500000000001</v>
      </c>
      <c r="AI430" s="236"/>
      <c r="AJ430" s="522">
        <v>0</v>
      </c>
      <c r="AK430" s="522">
        <v>1.1350876320347123E-2</v>
      </c>
      <c r="AL430" s="236">
        <v>0.14968814968814984</v>
      </c>
      <c r="AM430" s="236">
        <v>9.25</v>
      </c>
      <c r="AN430" s="522">
        <v>53.521126760563313</v>
      </c>
      <c r="AR430" s="452"/>
      <c r="AS430" s="145"/>
      <c r="AT430" s="223"/>
      <c r="AU430" s="22"/>
    </row>
    <row r="431" spans="1:47" ht="15.75">
      <c r="A431" s="263" t="s">
        <v>615</v>
      </c>
      <c r="B431" t="s">
        <v>616</v>
      </c>
      <c r="C431" t="s">
        <v>1343</v>
      </c>
      <c r="D431" s="554">
        <v>1500000000</v>
      </c>
      <c r="E431">
        <v>0.67</v>
      </c>
      <c r="F431" s="620">
        <v>1.08</v>
      </c>
      <c r="G431" s="57"/>
      <c r="H431" s="636"/>
      <c r="I431" s="267"/>
      <c r="J431" s="587">
        <v>34.99</v>
      </c>
      <c r="K431" s="236">
        <v>33.36</v>
      </c>
      <c r="L431" s="236">
        <v>37.119999999999997</v>
      </c>
      <c r="M431" s="236">
        <v>1.1000000000000001</v>
      </c>
      <c r="N431" s="236">
        <v>0.4</v>
      </c>
      <c r="O431" s="236"/>
      <c r="P431" s="236"/>
      <c r="Q431" s="236">
        <v>20.47</v>
      </c>
      <c r="R431" s="236">
        <v>1.66</v>
      </c>
      <c r="S431" s="236">
        <v>3.32</v>
      </c>
      <c r="T431" s="236">
        <v>3.02</v>
      </c>
      <c r="U431" s="236">
        <v>0</v>
      </c>
      <c r="V431" s="236"/>
      <c r="W431" s="522">
        <v>2.5</v>
      </c>
      <c r="X431" s="236">
        <v>40</v>
      </c>
      <c r="Y431" s="522">
        <v>9</v>
      </c>
      <c r="Z431" s="236"/>
      <c r="AA431" s="236"/>
      <c r="AB431" s="236">
        <v>-4.0415073730201992E-2</v>
      </c>
      <c r="AC431" s="522">
        <v>9.4138023066519857E-3</v>
      </c>
      <c r="AD431" s="522">
        <v>6.7708143763724538</v>
      </c>
      <c r="AE431" s="57">
        <v>41827</v>
      </c>
      <c r="AF431" s="498">
        <v>6.8391000000000007E-2</v>
      </c>
      <c r="AG431" s="498">
        <v>0.12331325301204819</v>
      </c>
      <c r="AH431" s="236">
        <v>31.424600000000002</v>
      </c>
      <c r="AI431" s="236"/>
      <c r="AJ431" s="522">
        <v>0</v>
      </c>
      <c r="AK431" s="522">
        <v>9.4138023066519857E-3</v>
      </c>
      <c r="AL431" s="236">
        <v>3.7355469908093838E-2</v>
      </c>
      <c r="AM431" s="236">
        <v>34.92</v>
      </c>
      <c r="AN431" s="522">
        <v>20.952380952380903</v>
      </c>
      <c r="AR431" s="452"/>
      <c r="AS431" s="145"/>
      <c r="AT431" s="223"/>
      <c r="AU431" s="22"/>
    </row>
    <row r="432" spans="1:47" ht="15.75">
      <c r="A432" s="263" t="s">
        <v>2220</v>
      </c>
      <c r="B432" t="s">
        <v>2221</v>
      </c>
      <c r="C432" t="s">
        <v>1343</v>
      </c>
      <c r="D432" s="554">
        <v>25550000000</v>
      </c>
      <c r="E432">
        <v>1.97</v>
      </c>
      <c r="F432" s="620">
        <v>3.96</v>
      </c>
      <c r="G432" s="57"/>
      <c r="H432" s="636"/>
      <c r="I432" s="267"/>
      <c r="J432" s="587">
        <v>78.989999999999995</v>
      </c>
      <c r="K432" s="236">
        <v>72.78</v>
      </c>
      <c r="L432" s="236">
        <v>79.400000000000006</v>
      </c>
      <c r="M432" s="236">
        <v>1.1000000000000001</v>
      </c>
      <c r="N432" s="236">
        <v>0.84</v>
      </c>
      <c r="O432" s="236"/>
      <c r="P432" s="236"/>
      <c r="Q432" s="236">
        <v>15.4</v>
      </c>
      <c r="R432" s="236">
        <v>1.3</v>
      </c>
      <c r="S432" s="236">
        <v>0.49</v>
      </c>
      <c r="T432" s="236">
        <v>3.36</v>
      </c>
      <c r="U432" s="236">
        <v>0</v>
      </c>
      <c r="V432" s="236"/>
      <c r="W432" s="522">
        <v>1.8</v>
      </c>
      <c r="X432" s="236">
        <v>90</v>
      </c>
      <c r="Y432" s="522">
        <v>24</v>
      </c>
      <c r="Z432" s="236"/>
      <c r="AA432" s="236"/>
      <c r="AB432" s="236">
        <v>2.1995083451934124E-2</v>
      </c>
      <c r="AC432" s="522">
        <v>1.0138109787112475E-2</v>
      </c>
      <c r="AD432" s="522">
        <v>2.8589139379521709</v>
      </c>
      <c r="AE432" s="57">
        <v>41826</v>
      </c>
      <c r="AF432" s="498">
        <v>0.14288100000000001</v>
      </c>
      <c r="AG432" s="498">
        <v>0.11846153846153848</v>
      </c>
      <c r="AH432" s="236">
        <v>40.769599999999997</v>
      </c>
      <c r="AI432" s="236"/>
      <c r="AJ432" s="522">
        <v>0</v>
      </c>
      <c r="AK432" s="522">
        <v>1.0138109787112475E-2</v>
      </c>
      <c r="AL432" s="236">
        <v>7.4547680587674997E-2</v>
      </c>
      <c r="AM432" s="236">
        <v>76.78</v>
      </c>
      <c r="AN432" s="522">
        <v>9.2063492063493992</v>
      </c>
      <c r="AR432" s="452"/>
      <c r="AS432" s="145"/>
      <c r="AT432" s="223"/>
      <c r="AU432" s="22"/>
    </row>
    <row r="433" spans="1:47" ht="15.75">
      <c r="A433" s="263" t="s">
        <v>2222</v>
      </c>
      <c r="B433" t="s">
        <v>2223</v>
      </c>
      <c r="C433" t="s">
        <v>1343</v>
      </c>
      <c r="D433" s="554">
        <v>4930000000</v>
      </c>
      <c r="E433">
        <v>1.98</v>
      </c>
      <c r="F433" s="620">
        <v>3.53</v>
      </c>
      <c r="G433" s="57"/>
      <c r="H433" s="636"/>
      <c r="I433" s="267"/>
      <c r="J433" s="587">
        <v>75.52</v>
      </c>
      <c r="K433" s="236">
        <v>71.88</v>
      </c>
      <c r="L433" s="236">
        <v>79.319999999999993</v>
      </c>
      <c r="M433" s="236">
        <v>0.8</v>
      </c>
      <c r="N433" s="236">
        <v>0.64</v>
      </c>
      <c r="O433" s="236"/>
      <c r="P433" s="236"/>
      <c r="Q433" s="236">
        <v>17.09</v>
      </c>
      <c r="R433" s="236">
        <v>1.36</v>
      </c>
      <c r="S433" s="236">
        <v>2.09</v>
      </c>
      <c r="T433" s="236">
        <v>5.5</v>
      </c>
      <c r="U433" s="236">
        <v>0</v>
      </c>
      <c r="V433" s="236"/>
      <c r="W433" s="522">
        <v>2.1</v>
      </c>
      <c r="X433" s="236">
        <v>88</v>
      </c>
      <c r="Y433" s="522">
        <v>15</v>
      </c>
      <c r="Z433" s="236"/>
      <c r="AA433" s="236"/>
      <c r="AB433" s="236">
        <v>-4.0040676242532165E-2</v>
      </c>
      <c r="AC433" s="522">
        <v>1.0472274764119964E-2</v>
      </c>
      <c r="AD433" s="522">
        <v>5.6123733642630693</v>
      </c>
      <c r="AE433" s="57">
        <v>41826</v>
      </c>
      <c r="AF433" s="498">
        <v>0.14345400000000005</v>
      </c>
      <c r="AG433" s="498">
        <v>0.12566176470588231</v>
      </c>
      <c r="AH433" s="236">
        <v>39.356200000000001</v>
      </c>
      <c r="AI433" s="236"/>
      <c r="AJ433" s="522">
        <v>0</v>
      </c>
      <c r="AK433" s="522">
        <v>1.0472274764119964E-2</v>
      </c>
      <c r="AL433" s="236">
        <v>1.0436178753010452E-2</v>
      </c>
      <c r="AM433" s="236">
        <v>75.510000000000005</v>
      </c>
      <c r="AN433" s="522">
        <v>51.810584958217405</v>
      </c>
      <c r="AR433" s="452"/>
      <c r="AS433" s="145"/>
      <c r="AT433" s="223"/>
      <c r="AU433" s="22"/>
    </row>
    <row r="434" spans="1:47" ht="15.75">
      <c r="A434" s="263" t="s">
        <v>2224</v>
      </c>
      <c r="C434" t="s">
        <v>1343</v>
      </c>
      <c r="D434" s="554">
        <v>341660000</v>
      </c>
      <c r="E434">
        <v>0.74</v>
      </c>
      <c r="F434" s="620">
        <v>0.57999999999999996</v>
      </c>
      <c r="G434" s="57"/>
      <c r="H434" s="636"/>
      <c r="I434" s="267"/>
      <c r="J434" s="587">
        <v>14.42</v>
      </c>
      <c r="K434" s="236">
        <v>13.26</v>
      </c>
      <c r="L434" s="236">
        <v>14.59</v>
      </c>
      <c r="M434" s="236">
        <v>6.9</v>
      </c>
      <c r="N434" s="236">
        <v>1</v>
      </c>
      <c r="O434" s="236"/>
      <c r="P434" s="236"/>
      <c r="Q434" s="236">
        <v>9.81</v>
      </c>
      <c r="R434" s="236">
        <v>-1.37</v>
      </c>
      <c r="S434" s="236">
        <v>1.75</v>
      </c>
      <c r="T434" s="236">
        <v>0.81</v>
      </c>
      <c r="U434" s="236">
        <v>0</v>
      </c>
      <c r="V434" s="236"/>
      <c r="W434" s="522">
        <v>2.2999999999999998</v>
      </c>
      <c r="X434" s="236">
        <v>17</v>
      </c>
      <c r="Y434" s="522">
        <v>7</v>
      </c>
      <c r="Z434" s="236"/>
      <c r="AA434" s="236"/>
      <c r="AB434" s="236">
        <v>-8.934707903780122E-3</v>
      </c>
      <c r="AC434" s="522">
        <v>8.3310576302172146E-3</v>
      </c>
      <c r="AD434" s="522">
        <v>5.5380928255129129</v>
      </c>
      <c r="AE434" s="57">
        <v>41826</v>
      </c>
      <c r="AF434" s="498">
        <v>7.2401999999999994E-2</v>
      </c>
      <c r="AG434" s="498">
        <v>-7.1605839416058401E-2</v>
      </c>
      <c r="AH434" s="236">
        <v>-7.1310000000000002</v>
      </c>
      <c r="AI434" s="236"/>
      <c r="AJ434" s="522">
        <v>0</v>
      </c>
      <c r="AK434" s="522">
        <v>8.3310576302172146E-3</v>
      </c>
      <c r="AL434" s="236">
        <v>7.1322436849925633E-2</v>
      </c>
      <c r="AM434" s="236">
        <v>14.05</v>
      </c>
      <c r="AN434" s="522">
        <v>48.000000000000028</v>
      </c>
      <c r="AR434" s="452"/>
      <c r="AS434" s="145"/>
      <c r="AT434" s="223"/>
      <c r="AU434" s="22"/>
    </row>
    <row r="435" spans="1:47" ht="15.75">
      <c r="A435" s="263" t="s">
        <v>2225</v>
      </c>
      <c r="B435" t="s">
        <v>2226</v>
      </c>
      <c r="C435" t="s">
        <v>1343</v>
      </c>
      <c r="D435" s="554">
        <v>3910000000</v>
      </c>
      <c r="E435">
        <v>1.21</v>
      </c>
      <c r="F435" s="620">
        <v>1.7</v>
      </c>
      <c r="G435" s="57"/>
      <c r="H435" s="636"/>
      <c r="I435" s="267"/>
      <c r="J435" s="587">
        <v>71.38</v>
      </c>
      <c r="K435" s="236">
        <v>70.47</v>
      </c>
      <c r="L435" s="236">
        <v>78.28</v>
      </c>
      <c r="M435" s="236">
        <v>0.8</v>
      </c>
      <c r="N435" s="236">
        <v>0.6</v>
      </c>
      <c r="O435" s="236"/>
      <c r="P435" s="236"/>
      <c r="Q435" s="236">
        <v>13.81</v>
      </c>
      <c r="R435" s="236">
        <v>1.45</v>
      </c>
      <c r="S435" s="236">
        <v>2.41</v>
      </c>
      <c r="T435" s="236">
        <v>5.75</v>
      </c>
      <c r="U435" s="236">
        <v>0</v>
      </c>
      <c r="V435" s="236"/>
      <c r="W435" s="522">
        <v>2.5</v>
      </c>
      <c r="X435" s="236">
        <v>82</v>
      </c>
      <c r="Y435" s="522">
        <v>11</v>
      </c>
      <c r="Z435" s="236"/>
      <c r="AA435" s="236"/>
      <c r="AB435" s="236">
        <v>-7.4909279419388297E-2</v>
      </c>
      <c r="AC435" s="522">
        <v>8.5361781754626845E-3</v>
      </c>
      <c r="AD435" s="522">
        <v>6.6116916238937931</v>
      </c>
      <c r="AE435" s="57">
        <v>41826</v>
      </c>
      <c r="AF435" s="498">
        <v>9.9333000000000005E-2</v>
      </c>
      <c r="AG435" s="498">
        <v>9.5241379310344834E-2</v>
      </c>
      <c r="AH435" s="236">
        <v>23.099399999999999</v>
      </c>
      <c r="AI435" s="236"/>
      <c r="AJ435" s="522">
        <v>0</v>
      </c>
      <c r="AK435" s="522">
        <v>8.5361781754626845E-3</v>
      </c>
      <c r="AL435" s="236">
        <v>-2.4463577969113109E-2</v>
      </c>
      <c r="AM435" s="236">
        <v>74.709999999999994</v>
      </c>
      <c r="AN435" s="522">
        <v>40.500000000000121</v>
      </c>
      <c r="AR435" s="452"/>
      <c r="AS435" s="145"/>
      <c r="AT435" s="223"/>
      <c r="AU435" s="22"/>
    </row>
    <row r="436" spans="1:47" ht="15.75">
      <c r="A436" s="263" t="s">
        <v>361</v>
      </c>
      <c r="B436" t="s">
        <v>362</v>
      </c>
      <c r="C436" t="s">
        <v>1343</v>
      </c>
      <c r="D436" s="554">
        <v>20480000000</v>
      </c>
      <c r="E436">
        <v>0.54</v>
      </c>
      <c r="F436" s="620">
        <v>3.43</v>
      </c>
      <c r="G436" s="57"/>
      <c r="H436" s="636"/>
      <c r="I436" s="267"/>
      <c r="J436" s="587">
        <v>97.02</v>
      </c>
      <c r="K436" s="236">
        <v>90.57</v>
      </c>
      <c r="L436" s="236">
        <v>100.22</v>
      </c>
      <c r="M436" s="236">
        <v>3.2</v>
      </c>
      <c r="N436" s="236">
        <v>3.08</v>
      </c>
      <c r="O436" s="236"/>
      <c r="P436" s="236"/>
      <c r="Q436" s="236">
        <v>21.9</v>
      </c>
      <c r="R436" s="236">
        <v>63</v>
      </c>
      <c r="S436" s="236">
        <v>1.66</v>
      </c>
      <c r="T436" s="236">
        <v>2.77</v>
      </c>
      <c r="U436" s="236">
        <v>0</v>
      </c>
      <c r="V436" s="236"/>
      <c r="W436" s="522">
        <v>2.5</v>
      </c>
      <c r="X436" s="236">
        <v>105</v>
      </c>
      <c r="Y436" s="522">
        <v>11</v>
      </c>
      <c r="Z436" s="236"/>
      <c r="AA436" s="236"/>
      <c r="AB436" s="236">
        <v>4.547413793103447E-2</v>
      </c>
      <c r="AC436" s="522">
        <v>9.4216369229720032E-3</v>
      </c>
      <c r="AD436" s="522">
        <v>3.3302878144695014</v>
      </c>
      <c r="AE436" s="57">
        <v>41826</v>
      </c>
      <c r="AF436" s="498">
        <v>6.0942000000000003E-2</v>
      </c>
      <c r="AG436" s="498">
        <v>3.476190476190476E-3</v>
      </c>
      <c r="AH436" s="236">
        <v>11.334199999999999</v>
      </c>
      <c r="AI436" s="236"/>
      <c r="AJ436" s="522">
        <v>0</v>
      </c>
      <c r="AK436" s="522">
        <v>9.4216369229720032E-3</v>
      </c>
      <c r="AL436" s="236">
        <v>-1.2016293279022473E-2</v>
      </c>
      <c r="AM436" s="236">
        <v>95.98</v>
      </c>
      <c r="AN436" s="522">
        <v>22.718052738336624</v>
      </c>
      <c r="AR436" s="452"/>
      <c r="AS436" s="145"/>
      <c r="AT436" s="223"/>
      <c r="AU436" s="22"/>
    </row>
    <row r="437" spans="1:47" ht="15.75">
      <c r="A437" s="263" t="s">
        <v>2227</v>
      </c>
      <c r="C437" t="s">
        <v>1343</v>
      </c>
      <c r="D437" s="554">
        <v>318180000</v>
      </c>
      <c r="E437">
        <v>1.86</v>
      </c>
      <c r="F437" s="620">
        <v>0.87</v>
      </c>
      <c r="G437" s="57"/>
      <c r="H437" s="636"/>
      <c r="I437" s="267"/>
      <c r="J437" s="587">
        <v>19.28</v>
      </c>
      <c r="K437" s="236">
        <v>16.7</v>
      </c>
      <c r="L437" s="236">
        <v>19.28</v>
      </c>
      <c r="M437" s="236">
        <v>0</v>
      </c>
      <c r="N437" s="236">
        <v>0</v>
      </c>
      <c r="O437" s="236"/>
      <c r="P437" s="236"/>
      <c r="Q437" s="236">
        <v>20.96</v>
      </c>
      <c r="R437" s="236">
        <v>1.44</v>
      </c>
      <c r="S437" s="236">
        <v>2.15</v>
      </c>
      <c r="T437" s="236">
        <v>0.95</v>
      </c>
      <c r="U437" s="236">
        <v>0</v>
      </c>
      <c r="V437" s="236"/>
      <c r="W437" s="522">
        <v>1.3</v>
      </c>
      <c r="X437" s="236">
        <v>25.5</v>
      </c>
      <c r="Y437" s="522">
        <v>4</v>
      </c>
      <c r="Z437" s="236"/>
      <c r="AA437" s="236"/>
      <c r="AB437" s="236">
        <v>4.9537289058247148E-2</v>
      </c>
      <c r="AC437" s="522">
        <v>1.446150925076454E-2</v>
      </c>
      <c r="AD437" s="522">
        <v>2.518031148301576</v>
      </c>
      <c r="AE437" s="57">
        <v>41826</v>
      </c>
      <c r="AF437" s="498">
        <v>0.136578</v>
      </c>
      <c r="AG437" s="498">
        <v>0.14555555555555558</v>
      </c>
      <c r="AH437" s="236">
        <v>13.4163</v>
      </c>
      <c r="AI437" s="236"/>
      <c r="AJ437" s="522">
        <v>0</v>
      </c>
      <c r="AK437" s="522">
        <v>1.446150925076454E-2</v>
      </c>
      <c r="AL437" s="236">
        <v>0.10360618202633098</v>
      </c>
      <c r="AM437" s="236">
        <v>18.14</v>
      </c>
      <c r="AN437" s="522">
        <v>1.7543859649125579</v>
      </c>
      <c r="AR437" s="452"/>
      <c r="AS437" s="145"/>
      <c r="AT437" s="223"/>
      <c r="AU437" s="22"/>
    </row>
    <row r="438" spans="1:47" ht="15.75">
      <c r="A438" s="263" t="s">
        <v>2228</v>
      </c>
      <c r="B438" t="s">
        <v>2229</v>
      </c>
      <c r="C438" t="s">
        <v>1343</v>
      </c>
      <c r="D438" s="554">
        <v>3360000000</v>
      </c>
      <c r="E438">
        <v>2.59</v>
      </c>
      <c r="F438" s="620">
        <v>6.61</v>
      </c>
      <c r="G438" s="57"/>
      <c r="H438" s="636"/>
      <c r="I438" s="267"/>
      <c r="J438" s="587">
        <v>107.9</v>
      </c>
      <c r="K438" s="236">
        <v>100</v>
      </c>
      <c r="L438" s="236">
        <v>118.33</v>
      </c>
      <c r="M438" s="236">
        <v>0</v>
      </c>
      <c r="N438" s="236">
        <v>0</v>
      </c>
      <c r="O438" s="236"/>
      <c r="P438" s="236"/>
      <c r="Q438" s="236">
        <v>13.42</v>
      </c>
      <c r="R438" s="236">
        <v>1.51</v>
      </c>
      <c r="S438" s="236">
        <v>1.68</v>
      </c>
      <c r="T438" s="236">
        <v>5.56</v>
      </c>
      <c r="U438" s="236">
        <v>0</v>
      </c>
      <c r="V438" s="236"/>
      <c r="W438" s="522">
        <v>2.5</v>
      </c>
      <c r="X438" s="236">
        <v>125</v>
      </c>
      <c r="Y438" s="522">
        <v>18</v>
      </c>
      <c r="Z438" s="236"/>
      <c r="AA438" s="236"/>
      <c r="AB438" s="236">
        <v>-8.814332798106983E-2</v>
      </c>
      <c r="AC438" s="522">
        <v>1.0081869121876166E-2</v>
      </c>
      <c r="AD438" s="522">
        <v>20.430778970189404</v>
      </c>
      <c r="AE438" s="57">
        <v>41826</v>
      </c>
      <c r="AF438" s="498">
        <v>0.17840700000000001</v>
      </c>
      <c r="AG438" s="498">
        <v>8.8874172185430464E-2</v>
      </c>
      <c r="AH438" s="236">
        <v>59.661900000000003</v>
      </c>
      <c r="AI438" s="236"/>
      <c r="AJ438" s="522">
        <v>0</v>
      </c>
      <c r="AK438" s="522">
        <v>1.0081869121876166E-2</v>
      </c>
      <c r="AL438" s="236">
        <v>5.4534792806880499E-2</v>
      </c>
      <c r="AM438" s="236">
        <v>104.58</v>
      </c>
      <c r="AN438" s="522">
        <v>12.343470483005319</v>
      </c>
      <c r="AR438" s="452"/>
      <c r="AS438" s="145"/>
      <c r="AT438" s="223"/>
      <c r="AU438" s="22"/>
    </row>
    <row r="439" spans="1:47" ht="15.75">
      <c r="A439" s="263" t="s">
        <v>2230</v>
      </c>
      <c r="B439" t="s">
        <v>2231</v>
      </c>
      <c r="C439" t="s">
        <v>1343</v>
      </c>
      <c r="D439" s="554">
        <v>463200000</v>
      </c>
      <c r="E439">
        <v>1.75</v>
      </c>
      <c r="F439" s="620">
        <v>0.33</v>
      </c>
      <c r="G439" s="57"/>
      <c r="H439" s="636"/>
      <c r="I439" s="267"/>
      <c r="J439" s="587">
        <v>11.82</v>
      </c>
      <c r="K439" s="236">
        <v>8.9499999999999993</v>
      </c>
      <c r="L439" s="236">
        <v>11.86</v>
      </c>
      <c r="M439" s="236">
        <v>0</v>
      </c>
      <c r="N439" s="236">
        <v>0</v>
      </c>
      <c r="O439" s="236"/>
      <c r="P439" s="236"/>
      <c r="Q439" s="236">
        <v>16.89</v>
      </c>
      <c r="R439" s="236">
        <v>1.61</v>
      </c>
      <c r="S439" s="236">
        <v>0.95</v>
      </c>
      <c r="T439" s="236">
        <v>3.27</v>
      </c>
      <c r="U439" s="236">
        <v>0</v>
      </c>
      <c r="V439" s="236"/>
      <c r="W439" s="522">
        <v>1</v>
      </c>
      <c r="X439" s="236">
        <v>14.5</v>
      </c>
      <c r="Y439" s="522">
        <v>2</v>
      </c>
      <c r="Z439" s="236"/>
      <c r="AA439" s="236"/>
      <c r="AB439" s="236">
        <v>0.15655577299412912</v>
      </c>
      <c r="AC439" s="522">
        <v>2.0315519810618389E-2</v>
      </c>
      <c r="AD439" s="522">
        <v>2.3576203740347172</v>
      </c>
      <c r="AE439" s="57">
        <v>41826</v>
      </c>
      <c r="AF439" s="498">
        <v>0.130275</v>
      </c>
      <c r="AG439" s="498">
        <v>0.10490683229813665</v>
      </c>
      <c r="AH439" s="236">
        <v>4.7023999999999999</v>
      </c>
      <c r="AI439" s="236"/>
      <c r="AJ439" s="522">
        <v>0</v>
      </c>
      <c r="AK439" s="522">
        <v>2.0315519810618389E-2</v>
      </c>
      <c r="AL439" s="236">
        <v>0.13110047846889963</v>
      </c>
      <c r="AM439" s="236">
        <v>11.01</v>
      </c>
      <c r="AN439" s="522">
        <v>19.277108433734824</v>
      </c>
      <c r="AR439" s="452"/>
      <c r="AS439" s="145"/>
      <c r="AT439" s="223"/>
      <c r="AU439" s="22"/>
    </row>
    <row r="440" spans="1:47" ht="15.75">
      <c r="A440" s="263" t="s">
        <v>2232</v>
      </c>
      <c r="B440" t="s">
        <v>2233</v>
      </c>
      <c r="C440" t="s">
        <v>1343</v>
      </c>
      <c r="D440" s="554">
        <v>3650000000</v>
      </c>
      <c r="E440">
        <v>0.97</v>
      </c>
      <c r="F440" s="620">
        <v>0.61</v>
      </c>
      <c r="G440" s="57"/>
      <c r="H440" s="636"/>
      <c r="I440" s="267"/>
      <c r="J440" s="587">
        <v>99.77</v>
      </c>
      <c r="K440" s="236">
        <v>86.76</v>
      </c>
      <c r="L440" s="236">
        <v>100.04</v>
      </c>
      <c r="M440" s="236">
        <v>0</v>
      </c>
      <c r="N440" s="236">
        <v>0</v>
      </c>
      <c r="O440" s="236"/>
      <c r="P440" s="236"/>
      <c r="Q440" s="236">
        <v>21.5</v>
      </c>
      <c r="R440" s="236">
        <v>0.42</v>
      </c>
      <c r="S440" s="236">
        <v>7.47</v>
      </c>
      <c r="T440" s="236">
        <v>4.42</v>
      </c>
      <c r="U440" s="236">
        <v>0</v>
      </c>
      <c r="V440" s="236"/>
      <c r="W440" s="522">
        <v>2.6</v>
      </c>
      <c r="X440" s="236">
        <v>93.5</v>
      </c>
      <c r="Y440" s="522">
        <v>14</v>
      </c>
      <c r="Z440" s="236"/>
      <c r="AA440" s="236"/>
      <c r="AB440" s="236">
        <v>9.2771084337349402E-2</v>
      </c>
      <c r="AC440" s="522">
        <v>1.1951534309346493E-2</v>
      </c>
      <c r="AD440" s="522">
        <v>3.7179007096566612</v>
      </c>
      <c r="AE440" s="57">
        <v>41819</v>
      </c>
      <c r="AF440" s="498">
        <v>8.5581000000000004E-2</v>
      </c>
      <c r="AG440" s="498">
        <v>0.51190476190476186</v>
      </c>
      <c r="AH440" s="236">
        <v>71.050799999999995</v>
      </c>
      <c r="AI440" s="236"/>
      <c r="AJ440" s="522">
        <v>0</v>
      </c>
      <c r="AK440" s="522">
        <v>1.1951534309346493E-2</v>
      </c>
      <c r="AL440" s="236">
        <v>7.2680356950865402E-2</v>
      </c>
      <c r="AM440" s="236">
        <v>95.19</v>
      </c>
      <c r="AN440" s="522">
        <v>16.279069767441939</v>
      </c>
      <c r="AR440" s="452"/>
      <c r="AS440" s="145"/>
      <c r="AT440" s="223"/>
      <c r="AU440" s="22"/>
    </row>
    <row r="441" spans="1:47" ht="15.75">
      <c r="A441" s="263" t="s">
        <v>2234</v>
      </c>
      <c r="B441" t="s">
        <v>2235</v>
      </c>
      <c r="C441" t="s">
        <v>1832</v>
      </c>
      <c r="F441" s="620"/>
      <c r="G441" s="57"/>
      <c r="H441" s="636"/>
      <c r="I441" s="267"/>
      <c r="J441" s="587">
        <v>9.65</v>
      </c>
      <c r="K441" s="236">
        <v>9.65</v>
      </c>
      <c r="L441" s="236">
        <v>12.75</v>
      </c>
      <c r="M441" s="236">
        <v>0</v>
      </c>
      <c r="N441" s="236"/>
      <c r="O441" s="236"/>
      <c r="P441" s="236"/>
      <c r="Q441" s="236"/>
      <c r="R441" s="236"/>
      <c r="S441" s="236"/>
      <c r="T441" s="236"/>
      <c r="U441" s="236">
        <v>0</v>
      </c>
      <c r="V441" s="236"/>
      <c r="X441" s="236"/>
      <c r="Z441" s="236"/>
      <c r="AA441" s="236"/>
      <c r="AB441" s="236">
        <v>-0.13725490196078433</v>
      </c>
      <c r="AC441" s="522">
        <v>0</v>
      </c>
      <c r="AD441" s="522">
        <v>2.0752628446655144</v>
      </c>
      <c r="AE441" s="57">
        <v>41500</v>
      </c>
      <c r="AH441" s="236"/>
      <c r="AI441" s="236"/>
      <c r="AJ441" s="522">
        <v>0</v>
      </c>
      <c r="AK441" s="522">
        <v>0</v>
      </c>
      <c r="AL441" s="236">
        <v>-0.17872340425531913</v>
      </c>
      <c r="AM441" s="236"/>
      <c r="AN441" s="522">
        <v>100</v>
      </c>
      <c r="AR441" s="452"/>
      <c r="AS441" s="145"/>
      <c r="AT441" s="223"/>
      <c r="AU441" s="22"/>
    </row>
    <row r="442" spans="1:47" ht="15.75">
      <c r="A442" s="263" t="s">
        <v>513</v>
      </c>
      <c r="B442" t="s">
        <v>2236</v>
      </c>
      <c r="C442" t="s">
        <v>685</v>
      </c>
      <c r="D442" s="554">
        <v>3500000000</v>
      </c>
      <c r="E442">
        <v>2.13</v>
      </c>
      <c r="F442" s="620">
        <v>4.12</v>
      </c>
      <c r="G442" s="57"/>
      <c r="H442" s="636"/>
      <c r="I442" s="267"/>
      <c r="J442" s="587">
        <v>69.5</v>
      </c>
      <c r="K442" s="236">
        <v>58.63</v>
      </c>
      <c r="L442" s="236">
        <v>73.34</v>
      </c>
      <c r="M442" s="236">
        <v>0</v>
      </c>
      <c r="N442" s="236">
        <v>0</v>
      </c>
      <c r="O442" s="236"/>
      <c r="P442" s="236"/>
      <c r="Q442" s="236">
        <v>14.91</v>
      </c>
      <c r="R442" s="236">
        <v>-37.04</v>
      </c>
      <c r="S442" s="236">
        <v>2</v>
      </c>
      <c r="T442" s="236">
        <v>1.51</v>
      </c>
      <c r="U442" s="236">
        <v>0</v>
      </c>
      <c r="V442" s="236"/>
      <c r="W442" s="522">
        <v>2.7</v>
      </c>
      <c r="X442" s="236">
        <v>70</v>
      </c>
      <c r="Y442" s="522">
        <v>15</v>
      </c>
      <c r="Z442" s="236">
        <v>1</v>
      </c>
      <c r="AA442" s="236"/>
      <c r="AB442" s="236">
        <v>-1.9607843137254909E-2</v>
      </c>
      <c r="AC442" s="522">
        <v>1.8288428652893735E-2</v>
      </c>
      <c r="AD442" s="522">
        <v>3.6304431690442422</v>
      </c>
      <c r="AE442" s="57">
        <v>41826</v>
      </c>
      <c r="AF442" s="498">
        <v>0.15204899999999999</v>
      </c>
      <c r="AG442" s="498">
        <v>-4.0253779697624189E-3</v>
      </c>
      <c r="AH442" s="236">
        <v>32.869900000000001</v>
      </c>
      <c r="AI442" s="236"/>
      <c r="AJ442" s="522">
        <v>0</v>
      </c>
      <c r="AK442" s="522">
        <v>1.8288428652893735E-2</v>
      </c>
      <c r="AL442" s="236">
        <v>0.16162460304195225</v>
      </c>
      <c r="AM442" s="236">
        <v>65.11</v>
      </c>
      <c r="AN442" s="522">
        <v>100</v>
      </c>
      <c r="AR442" s="452"/>
      <c r="AS442" s="145"/>
      <c r="AT442" s="223"/>
      <c r="AU442" s="22"/>
    </row>
    <row r="443" spans="1:47" ht="15.75">
      <c r="A443" s="263" t="s">
        <v>2237</v>
      </c>
      <c r="B443" t="s">
        <v>2238</v>
      </c>
      <c r="C443" t="s">
        <v>1553</v>
      </c>
      <c r="D443" s="554">
        <v>142160000</v>
      </c>
      <c r="E443">
        <v>0.6</v>
      </c>
      <c r="F443" s="620">
        <v>-0.17</v>
      </c>
      <c r="G443" s="57"/>
      <c r="H443" s="636"/>
      <c r="I443" s="267"/>
      <c r="J443" s="587">
        <v>5.66</v>
      </c>
      <c r="K443" s="236">
        <v>3.7</v>
      </c>
      <c r="L443" s="236">
        <v>5.66</v>
      </c>
      <c r="M443" s="236">
        <v>0</v>
      </c>
      <c r="N443" s="236">
        <v>0</v>
      </c>
      <c r="O443" s="236"/>
      <c r="P443" s="236"/>
      <c r="Q443" s="236">
        <v>15.3</v>
      </c>
      <c r="R443" s="236">
        <v>0</v>
      </c>
      <c r="S443" s="236">
        <v>4.79</v>
      </c>
      <c r="T443" s="236">
        <v>2.69</v>
      </c>
      <c r="U443" s="236">
        <v>0</v>
      </c>
      <c r="V443" s="236"/>
      <c r="W443" s="522">
        <v>2</v>
      </c>
      <c r="X443" s="236">
        <v>5.39</v>
      </c>
      <c r="Y443" s="522">
        <v>5</v>
      </c>
      <c r="Z443" s="236"/>
      <c r="AA443" s="236"/>
      <c r="AB443" s="236">
        <v>0.51742627345844505</v>
      </c>
      <c r="AC443" s="522">
        <v>3.0723943651694372E-2</v>
      </c>
      <c r="AD443" s="522">
        <v>5.8996093412124964</v>
      </c>
      <c r="AE443" s="57">
        <v>41826</v>
      </c>
      <c r="AH443" s="236"/>
      <c r="AI443" s="236" t="s">
        <v>2201</v>
      </c>
      <c r="AJ443" s="522">
        <v>0</v>
      </c>
      <c r="AK443" s="522">
        <v>3.0723943651694372E-2</v>
      </c>
      <c r="AL443" s="236">
        <v>0.35731414868105521</v>
      </c>
      <c r="AM443" s="236">
        <v>4.57</v>
      </c>
      <c r="AN443" s="522">
        <v>33.333333333333371</v>
      </c>
      <c r="AR443" s="452"/>
      <c r="AS443" s="145"/>
      <c r="AT443" s="223"/>
      <c r="AU443" s="22"/>
    </row>
    <row r="444" spans="1:47" ht="15.75">
      <c r="A444" s="263" t="s">
        <v>2239</v>
      </c>
      <c r="B444" t="s">
        <v>2240</v>
      </c>
      <c r="C444" t="s">
        <v>1343</v>
      </c>
      <c r="D444" s="554">
        <v>387760000</v>
      </c>
      <c r="E444">
        <v>1.62</v>
      </c>
      <c r="F444" s="620">
        <v>1.02</v>
      </c>
      <c r="G444" s="57"/>
      <c r="H444" s="636"/>
      <c r="I444" s="267"/>
      <c r="J444" s="587">
        <v>2.2999999999999998</v>
      </c>
      <c r="K444" s="236">
        <v>1.77</v>
      </c>
      <c r="L444" s="236">
        <v>2.46</v>
      </c>
      <c r="M444" s="236">
        <v>0</v>
      </c>
      <c r="N444" s="236">
        <v>0</v>
      </c>
      <c r="O444" s="236"/>
      <c r="P444" s="236"/>
      <c r="Q444" s="236">
        <v>25.56</v>
      </c>
      <c r="R444" s="236">
        <v>28.05</v>
      </c>
      <c r="S444" s="236">
        <v>0.7</v>
      </c>
      <c r="T444" s="236">
        <v>7.75</v>
      </c>
      <c r="U444" s="236">
        <v>0</v>
      </c>
      <c r="V444" s="236"/>
      <c r="W444" s="522">
        <v>3.2</v>
      </c>
      <c r="X444" s="236">
        <v>2.25</v>
      </c>
      <c r="Y444" s="522">
        <v>11</v>
      </c>
      <c r="Z444" s="236"/>
      <c r="AA444" s="236"/>
      <c r="AB444" s="236">
        <v>0.1855670103092783</v>
      </c>
      <c r="AC444" s="522">
        <v>2.2062065219964004E-2</v>
      </c>
      <c r="AD444" s="522">
        <v>9.9180087916304824</v>
      </c>
      <c r="AE444" s="57">
        <v>41826</v>
      </c>
      <c r="AF444" s="498">
        <v>0.122826</v>
      </c>
      <c r="AG444" s="498">
        <v>9.1122994652406402E-3</v>
      </c>
      <c r="AH444" s="236">
        <v>11.0543</v>
      </c>
      <c r="AI444" s="236"/>
      <c r="AJ444" s="522">
        <v>0</v>
      </c>
      <c r="AK444" s="522">
        <v>2.2062065219964004E-2</v>
      </c>
      <c r="AL444" s="236">
        <v>6.9767441860465074E-2</v>
      </c>
      <c r="AM444" s="236">
        <v>2.29</v>
      </c>
      <c r="AN444" s="522">
        <v>62.499999999999929</v>
      </c>
      <c r="AR444" s="452"/>
      <c r="AS444" s="145"/>
      <c r="AT444" s="223"/>
      <c r="AU444" s="22"/>
    </row>
    <row r="445" spans="1:47" ht="15.75">
      <c r="A445" s="263" t="s">
        <v>363</v>
      </c>
      <c r="B445" t="s">
        <v>364</v>
      </c>
      <c r="C445" t="s">
        <v>1343</v>
      </c>
      <c r="D445" s="554">
        <v>580060000</v>
      </c>
      <c r="E445">
        <v>1.27</v>
      </c>
      <c r="F445" s="620">
        <v>2.72</v>
      </c>
      <c r="G445" s="57"/>
      <c r="H445" s="636"/>
      <c r="I445" s="267"/>
      <c r="J445" s="587">
        <v>56.45</v>
      </c>
      <c r="K445" s="236">
        <v>45.58</v>
      </c>
      <c r="L445" s="236">
        <v>56.45</v>
      </c>
      <c r="M445" s="236">
        <v>0.2</v>
      </c>
      <c r="N445" s="236">
        <v>0.12</v>
      </c>
      <c r="O445" s="236"/>
      <c r="P445" s="236"/>
      <c r="Q445" s="236">
        <v>16.13</v>
      </c>
      <c r="R445" s="236">
        <v>1.94</v>
      </c>
      <c r="S445" s="236">
        <v>1</v>
      </c>
      <c r="T445" s="236">
        <v>1.79</v>
      </c>
      <c r="U445" s="236">
        <v>0</v>
      </c>
      <c r="V445" s="236"/>
      <c r="W445" s="522">
        <v>1.7</v>
      </c>
      <c r="X445" s="236">
        <v>56</v>
      </c>
      <c r="Y445" s="522">
        <v>3</v>
      </c>
      <c r="Z445" s="236"/>
      <c r="AA445" s="236"/>
      <c r="AB445" s="236">
        <v>0.18492863140218307</v>
      </c>
      <c r="AC445" s="522">
        <v>1.357340537312004E-2</v>
      </c>
      <c r="AD445" s="522">
        <v>4.6970423815637155</v>
      </c>
      <c r="AE445" s="57">
        <v>41826</v>
      </c>
      <c r="AF445" s="498">
        <v>0.102771</v>
      </c>
      <c r="AG445" s="498">
        <v>8.3144329896907204E-2</v>
      </c>
      <c r="AH445" s="236">
        <v>48.271999999999998</v>
      </c>
      <c r="AI445" s="236"/>
      <c r="AJ445" s="522">
        <v>0</v>
      </c>
      <c r="AK445" s="522">
        <v>1.357340537312004E-2</v>
      </c>
      <c r="AL445" s="236">
        <v>0.17019071310116088</v>
      </c>
      <c r="AM445" s="236">
        <v>51.81</v>
      </c>
      <c r="AN445" s="522">
        <v>2.031602708803689</v>
      </c>
      <c r="AR445" s="452"/>
      <c r="AS445" s="145"/>
      <c r="AT445" s="223"/>
      <c r="AU445" s="22"/>
    </row>
    <row r="446" spans="1:47" ht="15.75">
      <c r="A446" s="263" t="s">
        <v>2241</v>
      </c>
      <c r="B446" t="s">
        <v>2242</v>
      </c>
      <c r="C446" t="s">
        <v>1832</v>
      </c>
      <c r="F446" s="620"/>
      <c r="G446" s="57"/>
      <c r="H446" s="636"/>
      <c r="I446" s="267"/>
      <c r="J446" s="587">
        <v>24.3</v>
      </c>
      <c r="K446" s="236">
        <v>24.3</v>
      </c>
      <c r="L446" s="236">
        <v>27.51</v>
      </c>
      <c r="M446" s="236"/>
      <c r="N446" s="236"/>
      <c r="O446" s="236"/>
      <c r="P446" s="236"/>
      <c r="Q446" s="236"/>
      <c r="R446" s="236"/>
      <c r="S446" s="236"/>
      <c r="T446" s="236"/>
      <c r="U446" s="236">
        <v>0</v>
      </c>
      <c r="V446" s="236"/>
      <c r="X446" s="236"/>
      <c r="Z446" s="236"/>
      <c r="AA446" s="236"/>
      <c r="AB446" s="236">
        <v>1.8723729461215071E-2</v>
      </c>
      <c r="AC446" s="522">
        <v>2.117325802086609E-2</v>
      </c>
      <c r="AD446" s="522">
        <v>4.1093742115659344</v>
      </c>
      <c r="AE446" s="57">
        <v>41705</v>
      </c>
      <c r="AH446" s="236"/>
      <c r="AI446" s="236"/>
      <c r="AJ446" s="522">
        <v>0</v>
      </c>
      <c r="AK446" s="522">
        <v>2.117325802086609E-2</v>
      </c>
      <c r="AL446" s="236">
        <v>-8.128544423440448E-2</v>
      </c>
      <c r="AM446" s="236"/>
      <c r="AN446" s="522">
        <v>64.419475655430688</v>
      </c>
      <c r="AR446" s="452"/>
      <c r="AS446" s="145"/>
      <c r="AT446" s="223"/>
      <c r="AU446" s="22"/>
    </row>
    <row r="447" spans="1:47" ht="15.75">
      <c r="A447" s="263" t="s">
        <v>1</v>
      </c>
      <c r="B447" t="s">
        <v>2</v>
      </c>
      <c r="C447" t="s">
        <v>1343</v>
      </c>
      <c r="D447" s="554">
        <v>7300000000</v>
      </c>
      <c r="E447">
        <v>1.07</v>
      </c>
      <c r="F447" s="620">
        <v>2.2400000000000002</v>
      </c>
      <c r="G447" s="57"/>
      <c r="H447" s="636"/>
      <c r="I447" s="267"/>
      <c r="J447" s="587">
        <v>59.64</v>
      </c>
      <c r="K447" s="236">
        <v>52.16</v>
      </c>
      <c r="L447" s="236">
        <v>61.89</v>
      </c>
      <c r="M447" s="236">
        <v>0</v>
      </c>
      <c r="N447" s="236">
        <v>0</v>
      </c>
      <c r="O447" s="236"/>
      <c r="P447" s="236"/>
      <c r="Q447" s="236">
        <v>17.82</v>
      </c>
      <c r="R447" s="236">
        <v>1.38</v>
      </c>
      <c r="S447" s="236">
        <v>1.96</v>
      </c>
      <c r="T447" s="236">
        <v>5.91</v>
      </c>
      <c r="U447" s="236">
        <v>0</v>
      </c>
      <c r="V447" s="236"/>
      <c r="W447" s="522">
        <v>2.1</v>
      </c>
      <c r="X447" s="236">
        <v>68</v>
      </c>
      <c r="Y447" s="522">
        <v>25</v>
      </c>
      <c r="Z447" s="236"/>
      <c r="AA447" s="236"/>
      <c r="AB447" s="236">
        <v>0.15052950075642965</v>
      </c>
      <c r="AC447" s="522">
        <v>9.1287292172723741E-3</v>
      </c>
      <c r="AD447" s="522">
        <v>4.4143315796229752</v>
      </c>
      <c r="AE447" s="57">
        <v>41827</v>
      </c>
      <c r="AF447" s="498">
        <v>9.1311000000000003E-2</v>
      </c>
      <c r="AG447" s="498">
        <v>0.12913043478260872</v>
      </c>
      <c r="AH447" s="236">
        <v>60.022799999999997</v>
      </c>
      <c r="AI447" s="236"/>
      <c r="AJ447" s="522">
        <v>0</v>
      </c>
      <c r="AK447" s="522">
        <v>9.1287292172723741E-3</v>
      </c>
      <c r="AL447" s="236">
        <v>7.1890726096333568E-2</v>
      </c>
      <c r="AM447" s="236">
        <v>58.75</v>
      </c>
      <c r="AN447" s="522">
        <v>58.333333333333286</v>
      </c>
      <c r="AR447" s="452"/>
      <c r="AS447" s="145"/>
      <c r="AT447" s="223"/>
      <c r="AU447" s="22"/>
    </row>
    <row r="448" spans="1:47" ht="15.75">
      <c r="A448" s="263" t="s">
        <v>2243</v>
      </c>
      <c r="B448" t="s">
        <v>2244</v>
      </c>
      <c r="C448" t="s">
        <v>158</v>
      </c>
      <c r="D448" s="554">
        <v>648430000</v>
      </c>
      <c r="E448">
        <v>2.21</v>
      </c>
      <c r="F448" s="620">
        <v>0.24</v>
      </c>
      <c r="G448" s="57"/>
      <c r="H448" s="636"/>
      <c r="I448" s="267"/>
      <c r="J448" s="587">
        <v>24.96</v>
      </c>
      <c r="K448" s="236">
        <v>20.36</v>
      </c>
      <c r="L448" s="236">
        <v>25.28</v>
      </c>
      <c r="M448" s="236">
        <v>0</v>
      </c>
      <c r="N448" s="236">
        <v>0</v>
      </c>
      <c r="O448" s="236"/>
      <c r="P448" s="236"/>
      <c r="Q448" s="236">
        <v>40.89</v>
      </c>
      <c r="R448" s="236">
        <v>2.89</v>
      </c>
      <c r="S448" s="236">
        <v>6.36</v>
      </c>
      <c r="T448" s="236">
        <v>6.75</v>
      </c>
      <c r="U448" s="236">
        <v>0</v>
      </c>
      <c r="V448" s="236"/>
      <c r="W448" s="522">
        <v>2</v>
      </c>
      <c r="X448" s="236">
        <v>26</v>
      </c>
      <c r="Y448" s="522">
        <v>22</v>
      </c>
      <c r="Z448" s="236"/>
      <c r="AA448" s="236"/>
      <c r="AB448" s="236">
        <v>0.11365638766519832</v>
      </c>
      <c r="AC448" s="522">
        <v>1.4989944377501466E-2</v>
      </c>
      <c r="AD448" s="522">
        <v>5.49489135858874</v>
      </c>
      <c r="AE448" s="57">
        <v>41827</v>
      </c>
      <c r="AF448" s="498">
        <v>0.15663299999999999</v>
      </c>
      <c r="AG448" s="498">
        <v>0.1414878892733564</v>
      </c>
      <c r="AH448" s="236">
        <v>3.0316000000000001</v>
      </c>
      <c r="AI448" s="236"/>
      <c r="AJ448" s="522">
        <v>0</v>
      </c>
      <c r="AK448" s="522">
        <v>1.4989944377501466E-2</v>
      </c>
      <c r="AL448" s="236">
        <v>0.16093023255813957</v>
      </c>
      <c r="AM448" s="236">
        <v>23.26</v>
      </c>
      <c r="AN448" s="522">
        <v>29.104477611940268</v>
      </c>
      <c r="AR448" s="452"/>
      <c r="AS448" s="145"/>
      <c r="AT448" s="223"/>
      <c r="AU448" s="22"/>
    </row>
    <row r="449" spans="1:47" ht="15.75">
      <c r="A449" s="263" t="s">
        <v>2245</v>
      </c>
      <c r="B449" t="s">
        <v>2246</v>
      </c>
      <c r="C449" t="s">
        <v>2247</v>
      </c>
      <c r="D449" s="554">
        <v>4710000000</v>
      </c>
      <c r="E449">
        <v>0.83</v>
      </c>
      <c r="F449" s="620">
        <v>0.1</v>
      </c>
      <c r="G449" s="57"/>
      <c r="H449" s="636"/>
      <c r="I449" s="267"/>
      <c r="J449" s="587">
        <v>5.85</v>
      </c>
      <c r="K449" s="236">
        <v>5.34</v>
      </c>
      <c r="L449" s="236">
        <v>5.96</v>
      </c>
      <c r="M449" s="236">
        <v>7</v>
      </c>
      <c r="N449" s="236">
        <v>0.4</v>
      </c>
      <c r="O449" s="236"/>
      <c r="P449" s="236"/>
      <c r="Q449" s="236">
        <v>25.43</v>
      </c>
      <c r="R449" s="236">
        <v>-1.36</v>
      </c>
      <c r="S449" s="236">
        <v>1.24</v>
      </c>
      <c r="T449" s="236">
        <v>1.47</v>
      </c>
      <c r="U449" s="236">
        <v>0</v>
      </c>
      <c r="V449" s="236"/>
      <c r="W449" s="522">
        <v>2.9</v>
      </c>
      <c r="X449" s="236">
        <v>6</v>
      </c>
      <c r="Y449" s="522">
        <v>9</v>
      </c>
      <c r="Z449" s="236"/>
      <c r="AA449" s="236"/>
      <c r="AB449" s="236">
        <v>6.3636363636363574E-2</v>
      </c>
      <c r="AC449" s="522">
        <v>1.1755778277277159E-2</v>
      </c>
      <c r="AD449" s="522">
        <v>3.7464810964848811</v>
      </c>
      <c r="AE449" s="57">
        <v>41827</v>
      </c>
      <c r="AF449" s="498">
        <v>7.7559000000000003E-2</v>
      </c>
      <c r="AG449" s="498">
        <v>-0.18698529411764703</v>
      </c>
      <c r="AH449" s="236">
        <v>-2.7732999999999999</v>
      </c>
      <c r="AI449" s="236"/>
      <c r="AJ449" s="522">
        <v>0</v>
      </c>
      <c r="AK449" s="522">
        <v>1.1755778277277159E-2</v>
      </c>
      <c r="AL449" s="236">
        <v>0</v>
      </c>
      <c r="AM449" s="236">
        <v>5.76</v>
      </c>
      <c r="AN449" s="522">
        <v>13.333333333333613</v>
      </c>
      <c r="AR449" s="452"/>
      <c r="AS449" s="145"/>
      <c r="AT449" s="223"/>
      <c r="AU449" s="22"/>
    </row>
    <row r="450" spans="1:47" ht="15.75">
      <c r="A450" s="263" t="s">
        <v>2248</v>
      </c>
      <c r="B450" t="s">
        <v>2249</v>
      </c>
      <c r="C450" t="s">
        <v>1343</v>
      </c>
      <c r="D450" s="554">
        <v>1130000000</v>
      </c>
      <c r="E450">
        <v>1.01</v>
      </c>
      <c r="F450" s="620">
        <v>2.39</v>
      </c>
      <c r="G450" s="57"/>
      <c r="H450" s="636"/>
      <c r="I450" s="267"/>
      <c r="J450" s="587">
        <v>52.1</v>
      </c>
      <c r="K450" s="236">
        <v>48.38</v>
      </c>
      <c r="L450" s="236">
        <v>55.11</v>
      </c>
      <c r="M450" s="236">
        <v>5.3</v>
      </c>
      <c r="N450" s="236">
        <v>2.8</v>
      </c>
      <c r="O450" s="236"/>
      <c r="P450" s="236"/>
      <c r="Q450" s="236">
        <v>14.71</v>
      </c>
      <c r="R450" s="236">
        <v>1.35</v>
      </c>
      <c r="S450" s="236">
        <v>2.57</v>
      </c>
      <c r="T450" s="236">
        <v>140.46</v>
      </c>
      <c r="U450" s="236">
        <v>0</v>
      </c>
      <c r="V450" s="236"/>
      <c r="W450" s="522">
        <v>1.9</v>
      </c>
      <c r="X450" s="236">
        <v>58</v>
      </c>
      <c r="Y450" s="522">
        <v>5</v>
      </c>
      <c r="Z450" s="236"/>
      <c r="AA450" s="236"/>
      <c r="AB450" s="236">
        <v>3.5884218873909642E-2</v>
      </c>
      <c r="AC450" s="522">
        <v>8.971974070835902E-3</v>
      </c>
      <c r="AD450" s="522">
        <v>4.1091885316933796</v>
      </c>
      <c r="AE450" s="57">
        <v>41827</v>
      </c>
      <c r="AF450" s="498">
        <v>8.7873000000000007E-2</v>
      </c>
      <c r="AG450" s="498">
        <v>0.10896296296296296</v>
      </c>
      <c r="AH450" s="236">
        <v>-9.8089999999999993</v>
      </c>
      <c r="AI450" s="236"/>
      <c r="AJ450" s="522">
        <v>0</v>
      </c>
      <c r="AK450" s="522">
        <v>8.971974070835902E-3</v>
      </c>
      <c r="AL450" s="236">
        <v>5.9373729158194423E-2</v>
      </c>
      <c r="AM450" s="236">
        <v>52.54</v>
      </c>
      <c r="AN450" s="522">
        <v>100</v>
      </c>
      <c r="AR450" s="452"/>
      <c r="AS450" s="145"/>
      <c r="AT450" s="223"/>
      <c r="AU450" s="22"/>
    </row>
    <row r="451" spans="1:47" ht="15.75">
      <c r="A451" s="263" t="s">
        <v>2250</v>
      </c>
      <c r="B451" t="s">
        <v>2251</v>
      </c>
      <c r="C451" t="s">
        <v>2252</v>
      </c>
      <c r="F451" s="620"/>
      <c r="G451" s="57"/>
      <c r="H451" s="636"/>
      <c r="I451" s="267"/>
      <c r="J451" s="587">
        <v>29.89</v>
      </c>
      <c r="K451" s="236">
        <v>28.18</v>
      </c>
      <c r="L451" s="236">
        <v>29.89</v>
      </c>
      <c r="M451" s="236">
        <v>1.65</v>
      </c>
      <c r="N451" s="236"/>
      <c r="O451" s="236"/>
      <c r="P451" s="236"/>
      <c r="Q451" s="236"/>
      <c r="R451" s="236"/>
      <c r="S451" s="236"/>
      <c r="T451" s="236"/>
      <c r="U451" s="236">
        <v>0</v>
      </c>
      <c r="V451" s="236"/>
      <c r="X451" s="236"/>
      <c r="Z451" s="236"/>
      <c r="AA451" s="236"/>
      <c r="AB451" s="236">
        <v>3.186274509803922E-2</v>
      </c>
      <c r="AC451" s="522">
        <v>7.4004689743973531E-3</v>
      </c>
      <c r="AD451" s="522">
        <v>3.0008094869492883</v>
      </c>
      <c r="AE451" s="57">
        <v>41827</v>
      </c>
      <c r="AH451" s="236"/>
      <c r="AI451" s="236"/>
      <c r="AJ451" s="522">
        <v>0</v>
      </c>
      <c r="AK451" s="522">
        <v>7.4004689743973531E-3</v>
      </c>
      <c r="AL451" s="236">
        <v>3.2469775474956865E-2</v>
      </c>
      <c r="AM451" s="236"/>
      <c r="AN451" s="522">
        <v>19.811320754716817</v>
      </c>
      <c r="AR451" s="452"/>
      <c r="AS451" s="145"/>
      <c r="AT451" s="223"/>
      <c r="AU451" s="22"/>
    </row>
    <row r="452" spans="1:47" ht="15.75">
      <c r="A452" s="263" t="s">
        <v>2253</v>
      </c>
      <c r="B452" t="s">
        <v>2254</v>
      </c>
      <c r="C452" t="s">
        <v>1343</v>
      </c>
      <c r="D452" s="554">
        <v>3250000000</v>
      </c>
      <c r="E452">
        <v>2.16</v>
      </c>
      <c r="F452" s="620">
        <v>1.01</v>
      </c>
      <c r="G452" s="57"/>
      <c r="H452" s="636"/>
      <c r="I452" s="267"/>
      <c r="J452" s="587">
        <v>34.340000000000003</v>
      </c>
      <c r="K452" s="236">
        <v>32.57</v>
      </c>
      <c r="L452" s="236">
        <v>34.92</v>
      </c>
      <c r="M452" s="236">
        <v>0</v>
      </c>
      <c r="N452" s="236">
        <v>0</v>
      </c>
      <c r="O452" s="236"/>
      <c r="P452" s="236"/>
      <c r="Q452" s="236">
        <v>14.87</v>
      </c>
      <c r="R452" s="236">
        <v>1.1200000000000001</v>
      </c>
      <c r="S452" s="236">
        <v>1.07</v>
      </c>
      <c r="T452" s="236">
        <v>4.49</v>
      </c>
      <c r="U452" s="236">
        <v>0</v>
      </c>
      <c r="V452" s="236"/>
      <c r="W452" s="522">
        <v>2.8</v>
      </c>
      <c r="X452" s="236">
        <v>35</v>
      </c>
      <c r="Y452" s="522">
        <v>10</v>
      </c>
      <c r="Z452" s="236"/>
      <c r="AA452" s="236"/>
      <c r="AB452" s="236">
        <v>7.2152287381025526E-2</v>
      </c>
      <c r="AC452" s="522">
        <v>6.6010450641085256E-3</v>
      </c>
      <c r="AD452" s="522">
        <v>3.0655181355314007</v>
      </c>
      <c r="AE452" s="57">
        <v>41827</v>
      </c>
      <c r="AF452" s="498">
        <v>0.15376800000000002</v>
      </c>
      <c r="AG452" s="498">
        <v>0.1327678571428571</v>
      </c>
      <c r="AH452" s="236">
        <v>12.693099999999999</v>
      </c>
      <c r="AI452" s="236"/>
      <c r="AJ452" s="522">
        <v>0</v>
      </c>
      <c r="AK452" s="522">
        <v>6.6010450641085256E-3</v>
      </c>
      <c r="AL452" s="236">
        <v>4.2501517911354154E-2</v>
      </c>
      <c r="AM452" s="236">
        <v>34.04</v>
      </c>
      <c r="AN452" s="522">
        <v>38.271604938271508</v>
      </c>
      <c r="AR452" s="452"/>
      <c r="AS452" s="145"/>
      <c r="AT452" s="223"/>
      <c r="AU452" s="22"/>
    </row>
    <row r="453" spans="1:47" ht="15.75">
      <c r="A453" s="263" t="s">
        <v>2255</v>
      </c>
      <c r="B453" t="s">
        <v>2256</v>
      </c>
      <c r="C453" t="s">
        <v>2257</v>
      </c>
      <c r="F453" s="620"/>
      <c r="G453" s="57"/>
      <c r="H453" s="636"/>
      <c r="I453" s="267"/>
      <c r="J453" s="587">
        <v>38.32</v>
      </c>
      <c r="K453" s="236">
        <v>34.08</v>
      </c>
      <c r="L453" s="236">
        <v>38.43</v>
      </c>
      <c r="M453" s="236">
        <v>1.92</v>
      </c>
      <c r="N453" s="236"/>
      <c r="O453" s="236"/>
      <c r="P453" s="236"/>
      <c r="Q453" s="236"/>
      <c r="R453" s="236"/>
      <c r="S453" s="236"/>
      <c r="T453" s="236"/>
      <c r="U453" s="236">
        <v>0</v>
      </c>
      <c r="V453" s="236"/>
      <c r="X453" s="236"/>
      <c r="Z453" s="236"/>
      <c r="AA453" s="236"/>
      <c r="AB453" s="236">
        <v>8.6206896551724047E-2</v>
      </c>
      <c r="AC453" s="522">
        <v>7.5380611412277816E-3</v>
      </c>
      <c r="AD453" s="522">
        <v>3.1454269293902573</v>
      </c>
      <c r="AE453" s="57">
        <v>41827</v>
      </c>
      <c r="AH453" s="236"/>
      <c r="AI453" s="236"/>
      <c r="AJ453" s="522">
        <v>0</v>
      </c>
      <c r="AK453" s="522">
        <v>7.5380611412277816E-3</v>
      </c>
      <c r="AL453" s="236">
        <v>8.7400681044267819E-2</v>
      </c>
      <c r="AM453" s="236"/>
      <c r="AN453" s="522">
        <v>16.000000000000057</v>
      </c>
      <c r="AR453" s="452"/>
      <c r="AS453" s="145"/>
      <c r="AT453" s="223"/>
      <c r="AU453" s="22"/>
    </row>
    <row r="454" spans="1:47" ht="15.75">
      <c r="A454" s="263" t="s">
        <v>2258</v>
      </c>
      <c r="B454" t="s">
        <v>2259</v>
      </c>
      <c r="C454" t="s">
        <v>1343</v>
      </c>
      <c r="D454" s="554">
        <v>156400000</v>
      </c>
      <c r="E454">
        <v>1.18</v>
      </c>
      <c r="F454" s="620">
        <v>-1.06</v>
      </c>
      <c r="G454" s="57"/>
      <c r="H454" s="636"/>
      <c r="I454" s="267"/>
      <c r="J454" s="587">
        <v>7.48</v>
      </c>
      <c r="K454" s="236">
        <v>6.2</v>
      </c>
      <c r="L454" s="236">
        <v>8.74</v>
      </c>
      <c r="M454" s="236">
        <v>0</v>
      </c>
      <c r="N454" s="236">
        <v>0</v>
      </c>
      <c r="O454" s="236"/>
      <c r="P454" s="236"/>
      <c r="Q454" s="236">
        <v>24.03</v>
      </c>
      <c r="R454" s="236">
        <v>-16.73</v>
      </c>
      <c r="S454" s="236">
        <v>1.1599999999999999</v>
      </c>
      <c r="T454" s="236">
        <v>1.81</v>
      </c>
      <c r="U454" s="236">
        <v>0</v>
      </c>
      <c r="V454" s="236"/>
      <c r="W454" s="522">
        <v>1.7</v>
      </c>
      <c r="X454" s="236">
        <v>10</v>
      </c>
      <c r="Y454" s="522">
        <v>2</v>
      </c>
      <c r="Z454" s="236"/>
      <c r="AA454" s="236"/>
      <c r="AB454" s="236">
        <v>4.2936288088642728E-2</v>
      </c>
      <c r="AC454" s="522">
        <v>1.7334177486564965E-2</v>
      </c>
      <c r="AD454" s="522">
        <v>4.0817220225437296</v>
      </c>
      <c r="AE454" s="57">
        <v>41827</v>
      </c>
      <c r="AF454" s="498">
        <v>9.7614000000000006E-2</v>
      </c>
      <c r="AG454" s="498">
        <v>-1.4363419007770472E-2</v>
      </c>
      <c r="AH454" s="236">
        <v>-14.3687</v>
      </c>
      <c r="AI454" s="236"/>
      <c r="AJ454" s="522">
        <v>0</v>
      </c>
      <c r="AK454" s="522">
        <v>1.7334177486564965E-2</v>
      </c>
      <c r="AL454" s="236">
        <v>0.17057902973395944</v>
      </c>
      <c r="AM454" s="236">
        <v>7.49</v>
      </c>
      <c r="AN454" s="522">
        <v>96.052631578947341</v>
      </c>
      <c r="AR454" s="452"/>
      <c r="AS454" s="145"/>
      <c r="AT454" s="223"/>
      <c r="AU454" s="22"/>
    </row>
    <row r="455" spans="1:47" ht="15.75">
      <c r="A455" s="263" t="s">
        <v>905</v>
      </c>
      <c r="B455" t="s">
        <v>2260</v>
      </c>
      <c r="C455" t="s">
        <v>1809</v>
      </c>
      <c r="F455" s="620"/>
      <c r="G455" s="57"/>
      <c r="H455" s="636"/>
      <c r="I455" s="267"/>
      <c r="J455" s="587">
        <v>50.18</v>
      </c>
      <c r="K455" s="236">
        <v>39.130000000000003</v>
      </c>
      <c r="L455" s="236">
        <v>59.57</v>
      </c>
      <c r="M455" s="236">
        <v>0</v>
      </c>
      <c r="N455" s="236"/>
      <c r="O455" s="236"/>
      <c r="P455" s="236"/>
      <c r="Q455" s="236"/>
      <c r="R455" s="236"/>
      <c r="S455" s="236"/>
      <c r="T455" s="236"/>
      <c r="U455" s="236">
        <v>0</v>
      </c>
      <c r="V455" s="236"/>
      <c r="X455" s="236"/>
      <c r="Z455" s="236"/>
      <c r="AA455" s="236"/>
      <c r="AB455" s="236">
        <v>0.38768208535650378</v>
      </c>
      <c r="AC455" s="522">
        <v>3.1078392243766632E-2</v>
      </c>
      <c r="AD455" s="522">
        <v>3.1730957744907986</v>
      </c>
      <c r="AE455" s="57">
        <v>41827</v>
      </c>
      <c r="AH455" s="236"/>
      <c r="AI455" s="236"/>
      <c r="AJ455" s="522">
        <v>0</v>
      </c>
      <c r="AK455" s="522">
        <v>3.1078392243766632E-2</v>
      </c>
      <c r="AL455" s="236">
        <v>0.1153589686597021</v>
      </c>
      <c r="AM455" s="236"/>
      <c r="AN455" s="522">
        <v>81.212121212121176</v>
      </c>
      <c r="AR455" s="452"/>
      <c r="AS455" s="145"/>
      <c r="AT455" s="223"/>
      <c r="AU455" s="22"/>
    </row>
    <row r="456" spans="1:47" ht="15.75">
      <c r="A456" s="263" t="s">
        <v>907</v>
      </c>
      <c r="B456" t="s">
        <v>2261</v>
      </c>
      <c r="C456" t="s">
        <v>1809</v>
      </c>
      <c r="F456" s="620"/>
      <c r="G456" s="57"/>
      <c r="H456" s="636"/>
      <c r="I456" s="267"/>
      <c r="J456" s="587">
        <v>15.05</v>
      </c>
      <c r="K456" s="236">
        <v>12.07</v>
      </c>
      <c r="L456" s="236">
        <v>18.89</v>
      </c>
      <c r="M456" s="236">
        <v>0</v>
      </c>
      <c r="N456" s="236"/>
      <c r="O456" s="236"/>
      <c r="P456" s="236"/>
      <c r="Q456" s="236"/>
      <c r="R456" s="236"/>
      <c r="S456" s="236"/>
      <c r="T456" s="236"/>
      <c r="U456" s="236">
        <v>0</v>
      </c>
      <c r="V456" s="236"/>
      <c r="X456" s="236"/>
      <c r="Z456" s="236"/>
      <c r="AA456" s="236"/>
      <c r="AB456" s="236">
        <v>-0.15874790385690329</v>
      </c>
      <c r="AC456" s="522">
        <v>2.8900916516185263E-2</v>
      </c>
      <c r="AD456" s="522">
        <v>3.4165798447003537</v>
      </c>
      <c r="AE456" s="57">
        <v>41831</v>
      </c>
      <c r="AH456" s="236"/>
      <c r="AI456" s="236"/>
      <c r="AJ456" s="522">
        <v>0</v>
      </c>
      <c r="AK456" s="522">
        <v>2.8900916516185263E-2</v>
      </c>
      <c r="AL456" s="236">
        <v>-4.1401273885350233E-2</v>
      </c>
      <c r="AM456" s="236"/>
      <c r="AN456" s="522">
        <v>15.15151515151517</v>
      </c>
      <c r="AR456" s="452"/>
      <c r="AS456" s="145"/>
      <c r="AT456" s="223"/>
      <c r="AU456" s="22"/>
    </row>
    <row r="457" spans="1:47" ht="15.75">
      <c r="A457" s="263" t="s">
        <v>2262</v>
      </c>
      <c r="B457" t="s">
        <v>2263</v>
      </c>
      <c r="C457" t="s">
        <v>1343</v>
      </c>
      <c r="D457" s="554">
        <v>2070000000</v>
      </c>
      <c r="E457">
        <v>2.99</v>
      </c>
      <c r="F457" s="620">
        <v>-0.16</v>
      </c>
      <c r="G457" s="57"/>
      <c r="H457" s="636"/>
      <c r="I457" s="267"/>
      <c r="J457" s="587">
        <v>65.650000000000006</v>
      </c>
      <c r="K457" s="236">
        <v>43.21</v>
      </c>
      <c r="L457" s="236">
        <v>67.290000000000006</v>
      </c>
      <c r="M457" s="236">
        <v>0</v>
      </c>
      <c r="N457" s="236">
        <v>0</v>
      </c>
      <c r="O457" s="236"/>
      <c r="P457" s="236"/>
      <c r="Q457" s="236">
        <v>17</v>
      </c>
      <c r="R457" s="236">
        <v>1.86</v>
      </c>
      <c r="S457" s="236">
        <v>0.89</v>
      </c>
      <c r="T457" s="236">
        <v>3.88</v>
      </c>
      <c r="U457" s="236">
        <v>0</v>
      </c>
      <c r="V457" s="236"/>
      <c r="W457" s="522">
        <v>1.9</v>
      </c>
      <c r="X457" s="236">
        <v>72</v>
      </c>
      <c r="Y457" s="522">
        <v>9</v>
      </c>
      <c r="Z457" s="236"/>
      <c r="AA457" s="236"/>
      <c r="AB457" s="236">
        <v>0.4326165637641049</v>
      </c>
      <c r="AC457" s="522">
        <v>1.9832219969606799E-2</v>
      </c>
      <c r="AD457" s="522">
        <v>6.3435210238480444</v>
      </c>
      <c r="AE457" s="57">
        <v>41827</v>
      </c>
      <c r="AF457" s="498">
        <v>0.20132700000000003</v>
      </c>
      <c r="AG457" s="498">
        <v>9.139784946236558E-2</v>
      </c>
      <c r="AH457" s="236">
        <v>-1.2653000000000001</v>
      </c>
      <c r="AI457" s="236"/>
      <c r="AJ457" s="522">
        <v>0</v>
      </c>
      <c r="AK457" s="522">
        <v>1.9832219969606799E-2</v>
      </c>
      <c r="AL457" s="236">
        <v>0.269825918762089</v>
      </c>
      <c r="AM457" s="236">
        <v>56.72</v>
      </c>
      <c r="AN457" s="522">
        <v>20.062695924764867</v>
      </c>
      <c r="AR457" s="452"/>
      <c r="AS457" s="145"/>
      <c r="AT457" s="223"/>
      <c r="AU457" s="22"/>
    </row>
    <row r="458" spans="1:47" ht="15.75">
      <c r="A458" s="263" t="s">
        <v>2264</v>
      </c>
      <c r="B458" t="s">
        <v>2265</v>
      </c>
      <c r="C458" t="s">
        <v>2266</v>
      </c>
      <c r="F458" s="620"/>
      <c r="G458" s="57"/>
      <c r="H458" s="636"/>
      <c r="I458" s="267"/>
      <c r="J458" s="587">
        <v>18.760000000000002</v>
      </c>
      <c r="K458" s="236">
        <v>17.55</v>
      </c>
      <c r="L458" s="236">
        <v>18.940000000000001</v>
      </c>
      <c r="M458" s="236"/>
      <c r="N458" s="236"/>
      <c r="O458" s="236"/>
      <c r="P458" s="236"/>
      <c r="Q458" s="236"/>
      <c r="R458" s="236"/>
      <c r="S458" s="236"/>
      <c r="T458" s="236"/>
      <c r="U458" s="236">
        <v>0</v>
      </c>
      <c r="V458" s="236"/>
      <c r="X458" s="236"/>
      <c r="Z458" s="236"/>
      <c r="AA458" s="236"/>
      <c r="AB458" s="236">
        <v>5.2661064425770177E-2</v>
      </c>
      <c r="AC458" s="522">
        <v>6.7085641439148256E-3</v>
      </c>
      <c r="AD458" s="522">
        <v>2.653801349604469</v>
      </c>
      <c r="AE458" s="57">
        <v>41827</v>
      </c>
      <c r="AH458" s="236"/>
      <c r="AI458" s="236"/>
      <c r="AJ458" s="522">
        <v>0</v>
      </c>
      <c r="AK458" s="522">
        <v>6.7085641439148256E-3</v>
      </c>
      <c r="AL458" s="236">
        <v>3.5320088300220778E-2</v>
      </c>
      <c r="AM458" s="236"/>
      <c r="AN458" s="522">
        <v>56.140350877192731</v>
      </c>
      <c r="AR458" s="452"/>
      <c r="AS458" s="145"/>
      <c r="AT458" s="223"/>
      <c r="AU458" s="22"/>
    </row>
    <row r="459" spans="1:47" ht="15.75">
      <c r="A459" s="263" t="s">
        <v>2267</v>
      </c>
      <c r="B459" t="s">
        <v>2268</v>
      </c>
      <c r="C459" t="s">
        <v>1611</v>
      </c>
      <c r="D459" s="554">
        <v>5330000000</v>
      </c>
      <c r="E459">
        <v>1.83</v>
      </c>
      <c r="F459" s="620">
        <v>1.47</v>
      </c>
      <c r="G459" s="57"/>
      <c r="H459" s="636"/>
      <c r="I459" s="267"/>
      <c r="J459" s="587">
        <v>31.94</v>
      </c>
      <c r="K459" s="236">
        <v>25.77</v>
      </c>
      <c r="L459" s="236">
        <v>32.200000000000003</v>
      </c>
      <c r="M459" s="236">
        <v>2.7</v>
      </c>
      <c r="N459" s="236">
        <v>0.8</v>
      </c>
      <c r="O459" s="236"/>
      <c r="P459" s="236"/>
      <c r="Q459" s="236">
        <v>12.89</v>
      </c>
      <c r="R459" s="236">
        <v>1.21</v>
      </c>
      <c r="S459" s="236">
        <v>1.37</v>
      </c>
      <c r="T459" s="236">
        <v>2.69</v>
      </c>
      <c r="U459" s="236">
        <v>0</v>
      </c>
      <c r="V459" s="236"/>
      <c r="W459" s="522">
        <v>1.8</v>
      </c>
      <c r="X459" s="236">
        <v>34</v>
      </c>
      <c r="Y459" s="522">
        <v>8</v>
      </c>
      <c r="Z459" s="236"/>
      <c r="AA459" s="236"/>
      <c r="AB459" s="236">
        <v>0.15702479338842992</v>
      </c>
      <c r="AC459" s="522">
        <v>9.9204766250510553E-3</v>
      </c>
      <c r="AD459" s="522">
        <v>5.3112141290242239</v>
      </c>
      <c r="AE459" s="57">
        <v>41827</v>
      </c>
      <c r="AF459" s="498">
        <v>0.13485900000000001</v>
      </c>
      <c r="AG459" s="498">
        <v>0.10652892561983472</v>
      </c>
      <c r="AH459" s="236">
        <v>8.3066999999999993</v>
      </c>
      <c r="AI459" s="236"/>
      <c r="AJ459" s="522">
        <v>0</v>
      </c>
      <c r="AK459" s="522">
        <v>9.9204766250510553E-3</v>
      </c>
      <c r="AL459" s="236">
        <v>0.16867910720819623</v>
      </c>
      <c r="AM459" s="236">
        <v>29.1</v>
      </c>
      <c r="AN459" s="522">
        <v>13.402061855670141</v>
      </c>
      <c r="AR459" s="452"/>
      <c r="AS459" s="145"/>
      <c r="AT459" s="223"/>
      <c r="AU459" s="22"/>
    </row>
    <row r="460" spans="1:47" ht="15.75">
      <c r="A460" s="263" t="s">
        <v>365</v>
      </c>
      <c r="B460" t="s">
        <v>366</v>
      </c>
      <c r="C460" t="s">
        <v>1343</v>
      </c>
      <c r="D460" s="554">
        <v>2660000000</v>
      </c>
      <c r="E460">
        <v>1.02</v>
      </c>
      <c r="F460" s="620">
        <v>3.92</v>
      </c>
      <c r="G460" s="57"/>
      <c r="H460" s="636"/>
      <c r="I460" s="267"/>
      <c r="J460" s="587">
        <v>81.8</v>
      </c>
      <c r="K460" s="236">
        <v>71.010000000000005</v>
      </c>
      <c r="L460" s="236">
        <v>82.77</v>
      </c>
      <c r="M460" s="236">
        <v>0</v>
      </c>
      <c r="N460" s="236">
        <v>0</v>
      </c>
      <c r="O460" s="236"/>
      <c r="P460" s="236"/>
      <c r="Q460" s="236">
        <v>13.24</v>
      </c>
      <c r="R460" s="236">
        <v>1.01</v>
      </c>
      <c r="S460" s="236">
        <v>0.75</v>
      </c>
      <c r="T460" s="236">
        <v>2.12</v>
      </c>
      <c r="U460" s="236">
        <v>0</v>
      </c>
      <c r="V460" s="236"/>
      <c r="W460" s="522">
        <v>2.5</v>
      </c>
      <c r="X460" s="236">
        <v>84</v>
      </c>
      <c r="Y460" s="522">
        <v>9</v>
      </c>
      <c r="Z460" s="236"/>
      <c r="AA460" s="236"/>
      <c r="AB460" s="236">
        <v>0.10832886984467044</v>
      </c>
      <c r="AC460" s="522">
        <v>1.1451702467009404E-2</v>
      </c>
      <c r="AD460" s="522">
        <v>4.8438887237980266</v>
      </c>
      <c r="AE460" s="57">
        <v>41827</v>
      </c>
      <c r="AF460" s="498">
        <v>8.8445999999999997E-2</v>
      </c>
      <c r="AG460" s="498">
        <v>0.13108910891089109</v>
      </c>
      <c r="AH460" s="236">
        <v>111.7753</v>
      </c>
      <c r="AI460" s="236"/>
      <c r="AJ460" s="522">
        <v>0</v>
      </c>
      <c r="AK460" s="522">
        <v>1.1451702467009404E-2</v>
      </c>
      <c r="AL460" s="236">
        <v>7.702435813034883E-2</v>
      </c>
      <c r="AM460" s="236">
        <v>77.22</v>
      </c>
      <c r="AN460" s="522">
        <v>31.435643564356397</v>
      </c>
      <c r="AR460" s="452"/>
      <c r="AS460" s="145"/>
      <c r="AT460" s="223"/>
      <c r="AU460" s="22"/>
    </row>
    <row r="461" spans="1:47" ht="15.75">
      <c r="A461" s="263" t="s">
        <v>2269</v>
      </c>
      <c r="B461" t="s">
        <v>2270</v>
      </c>
      <c r="C461" t="s">
        <v>1343</v>
      </c>
      <c r="D461" s="554">
        <v>31140000000</v>
      </c>
      <c r="E461">
        <v>0.98</v>
      </c>
      <c r="F461" s="620">
        <v>6.76</v>
      </c>
      <c r="G461" s="57"/>
      <c r="H461" s="636"/>
      <c r="I461" s="267"/>
      <c r="J461" s="587">
        <v>115.53</v>
      </c>
      <c r="K461" s="236">
        <v>104.43</v>
      </c>
      <c r="L461" s="236">
        <v>120.25</v>
      </c>
      <c r="M461" s="236">
        <v>2.1</v>
      </c>
      <c r="N461" s="236">
        <v>2.48</v>
      </c>
      <c r="O461" s="236"/>
      <c r="P461" s="236"/>
      <c r="Q461" s="236">
        <v>14.75</v>
      </c>
      <c r="R461" s="236">
        <v>2.02</v>
      </c>
      <c r="S461" s="236">
        <v>1.27</v>
      </c>
      <c r="T461" s="236">
        <v>2.89</v>
      </c>
      <c r="U461" s="236">
        <v>0</v>
      </c>
      <c r="V461" s="236"/>
      <c r="W461" s="522">
        <v>2.1</v>
      </c>
      <c r="X461" s="236">
        <v>125</v>
      </c>
      <c r="Y461" s="522">
        <v>19</v>
      </c>
      <c r="Z461" s="236"/>
      <c r="AA461" s="236"/>
      <c r="AB461" s="236">
        <v>8.5298262094880201E-2</v>
      </c>
      <c r="AC461" s="522">
        <v>8.1043567186613735E-3</v>
      </c>
      <c r="AD461" s="522">
        <v>3.650554634656368</v>
      </c>
      <c r="AE461" s="57">
        <v>41830</v>
      </c>
      <c r="AF461" s="498">
        <v>8.6154000000000008E-2</v>
      </c>
      <c r="AG461" s="498">
        <v>7.3019801980198015E-2</v>
      </c>
      <c r="AH461" s="236">
        <v>102.4631</v>
      </c>
      <c r="AI461" s="236"/>
      <c r="AJ461" s="522">
        <v>0</v>
      </c>
      <c r="AK461" s="522">
        <v>8.1043567186613735E-3</v>
      </c>
      <c r="AL461" s="236">
        <v>5.6580779944290192E-3</v>
      </c>
      <c r="AM461" s="236">
        <v>117.85</v>
      </c>
      <c r="AN461" s="522">
        <v>49.433962264150921</v>
      </c>
      <c r="AR461" s="452"/>
      <c r="AS461" s="145"/>
      <c r="AT461" s="223"/>
      <c r="AU461" s="22"/>
    </row>
    <row r="462" spans="1:47" ht="15.75">
      <c r="A462" s="263" t="s">
        <v>2271</v>
      </c>
      <c r="B462" t="s">
        <v>2272</v>
      </c>
      <c r="C462" t="s">
        <v>2021</v>
      </c>
      <c r="F462" s="620"/>
      <c r="G462" s="57"/>
      <c r="H462" s="636"/>
      <c r="I462" s="267"/>
      <c r="J462" s="587">
        <v>26.06</v>
      </c>
      <c r="K462" s="236">
        <v>22.04</v>
      </c>
      <c r="L462" s="236">
        <v>26.5</v>
      </c>
      <c r="M462" s="236">
        <v>0.72</v>
      </c>
      <c r="N462" s="236"/>
      <c r="O462" s="236"/>
      <c r="P462" s="236"/>
      <c r="Q462" s="236"/>
      <c r="R462" s="236"/>
      <c r="S462" s="236"/>
      <c r="T462" s="236"/>
      <c r="U462" s="236">
        <v>0</v>
      </c>
      <c r="V462" s="236"/>
      <c r="X462" s="236"/>
      <c r="Z462" s="236"/>
      <c r="AA462" s="236"/>
      <c r="AB462" s="236">
        <v>0.11861544955677494</v>
      </c>
      <c r="AC462" s="522">
        <v>1.3639961531061048E-2</v>
      </c>
      <c r="AD462" s="522">
        <v>3.7625875170572778</v>
      </c>
      <c r="AE462" s="57">
        <v>41827</v>
      </c>
      <c r="AH462" s="236"/>
      <c r="AI462" s="236"/>
      <c r="AJ462" s="522">
        <v>0</v>
      </c>
      <c r="AK462" s="522">
        <v>1.3639961531061048E-2</v>
      </c>
      <c r="AL462" s="236">
        <v>0.11319948739854756</v>
      </c>
      <c r="AM462" s="236"/>
      <c r="AN462" s="522">
        <v>46.099290780141871</v>
      </c>
      <c r="AR462" s="452"/>
      <c r="AS462" s="145"/>
      <c r="AT462" s="223"/>
      <c r="AU462" s="22"/>
    </row>
    <row r="463" spans="1:47" ht="15.75">
      <c r="A463" s="263" t="s">
        <v>2273</v>
      </c>
      <c r="B463" t="s">
        <v>2274</v>
      </c>
      <c r="C463" t="s">
        <v>2040</v>
      </c>
      <c r="F463" s="620"/>
      <c r="G463" s="57"/>
      <c r="H463" s="636"/>
      <c r="I463" s="267"/>
      <c r="J463" s="587">
        <v>41.86</v>
      </c>
      <c r="K463" s="236">
        <v>33.1</v>
      </c>
      <c r="L463" s="236">
        <v>43.07</v>
      </c>
      <c r="M463" s="236">
        <v>0</v>
      </c>
      <c r="N463" s="236"/>
      <c r="O463" s="236"/>
      <c r="P463" s="236"/>
      <c r="Q463" s="236"/>
      <c r="R463" s="236"/>
      <c r="S463" s="236"/>
      <c r="T463" s="236"/>
      <c r="U463" s="236">
        <v>0</v>
      </c>
      <c r="V463" s="236"/>
      <c r="X463" s="236"/>
      <c r="Z463" s="236"/>
      <c r="AA463" s="236"/>
      <c r="AB463" s="236">
        <v>0.19798938843898345</v>
      </c>
      <c r="AC463" s="522">
        <v>2.4233308449989211E-2</v>
      </c>
      <c r="AD463" s="522">
        <v>2.4963544442830909</v>
      </c>
      <c r="AE463" s="57">
        <v>41827</v>
      </c>
      <c r="AH463" s="236"/>
      <c r="AI463" s="236"/>
      <c r="AJ463" s="522">
        <v>0</v>
      </c>
      <c r="AK463" s="522">
        <v>2.4233308449989211E-2</v>
      </c>
      <c r="AL463" s="236">
        <v>0.19497573508421348</v>
      </c>
      <c r="AM463" s="236"/>
      <c r="AN463" s="522">
        <v>45.19867549668875</v>
      </c>
      <c r="AR463" s="452"/>
      <c r="AS463" s="145"/>
      <c r="AT463" s="223"/>
      <c r="AU463" s="22"/>
    </row>
    <row r="464" spans="1:47" ht="15.75">
      <c r="A464" s="263" t="s">
        <v>2275</v>
      </c>
      <c r="C464" t="s">
        <v>1343</v>
      </c>
      <c r="D464" s="554">
        <v>144950000000</v>
      </c>
      <c r="E464">
        <v>1.17</v>
      </c>
      <c r="F464" s="620">
        <v>1.22</v>
      </c>
      <c r="G464" s="57"/>
      <c r="H464" s="636"/>
      <c r="I464" s="267"/>
      <c r="J464" s="587">
        <v>26.71</v>
      </c>
      <c r="K464" s="236">
        <v>25.22</v>
      </c>
      <c r="L464" s="236">
        <v>27.22</v>
      </c>
      <c r="M464" s="236">
        <v>3.3</v>
      </c>
      <c r="N464" s="236">
        <v>0.88</v>
      </c>
      <c r="O464" s="236"/>
      <c r="P464" s="236"/>
      <c r="Q464" s="236">
        <v>14.69</v>
      </c>
      <c r="R464" s="236">
        <v>1.86</v>
      </c>
      <c r="S464" s="236">
        <v>1.86</v>
      </c>
      <c r="T464" s="236">
        <v>2.04</v>
      </c>
      <c r="U464" s="236">
        <v>0</v>
      </c>
      <c r="V464" s="236"/>
      <c r="W464" s="522">
        <v>2.2999999999999998</v>
      </c>
      <c r="X464" s="236">
        <v>28</v>
      </c>
      <c r="Y464" s="522">
        <v>10</v>
      </c>
      <c r="Z464" s="236"/>
      <c r="AA464" s="236"/>
      <c r="AB464" s="236">
        <v>4.6765393608729514E-2</v>
      </c>
      <c r="AC464" s="522">
        <v>6.6070332912005212E-3</v>
      </c>
      <c r="AD464" s="522">
        <v>2.4736074702606641</v>
      </c>
      <c r="AE464" s="57">
        <v>41827</v>
      </c>
      <c r="AF464" s="498">
        <v>9.7041000000000002E-2</v>
      </c>
      <c r="AG464" s="498">
        <v>7.8978494623655915E-2</v>
      </c>
      <c r="AH464" s="236">
        <v>6.7427999999999999</v>
      </c>
      <c r="AI464" s="236"/>
      <c r="AJ464" s="522">
        <v>0</v>
      </c>
      <c r="AK464" s="522">
        <v>6.6070332912005212E-3</v>
      </c>
      <c r="AL464" s="236">
        <v>1.2125805229253515E-2</v>
      </c>
      <c r="AM464" s="236">
        <v>26.73</v>
      </c>
      <c r="AN464" s="522">
        <v>29.411764705882192</v>
      </c>
      <c r="AR464" s="452"/>
      <c r="AS464" s="145"/>
      <c r="AT464" s="223"/>
      <c r="AU464" s="22"/>
    </row>
    <row r="465" spans="1:47" ht="15.75">
      <c r="A465" s="263" t="s">
        <v>2276</v>
      </c>
      <c r="B465" t="s">
        <v>2277</v>
      </c>
      <c r="C465" t="s">
        <v>1343</v>
      </c>
      <c r="D465" s="554">
        <v>4390000000</v>
      </c>
      <c r="E465">
        <v>1.33</v>
      </c>
      <c r="F465" s="620">
        <v>3.13</v>
      </c>
      <c r="G465" s="57"/>
      <c r="H465" s="636"/>
      <c r="I465" s="267"/>
      <c r="J465" s="587">
        <v>54.26</v>
      </c>
      <c r="K465" s="236">
        <v>51.04</v>
      </c>
      <c r="L465" s="236">
        <v>55.65</v>
      </c>
      <c r="M465" s="236">
        <v>3.1</v>
      </c>
      <c r="N465" s="236">
        <v>1.68</v>
      </c>
      <c r="O465" s="236"/>
      <c r="P465" s="236"/>
      <c r="Q465" s="236">
        <v>16.010000000000002</v>
      </c>
      <c r="R465" s="236">
        <v>1.98</v>
      </c>
      <c r="S465" s="236">
        <v>0.6</v>
      </c>
      <c r="T465" s="236">
        <v>2.08</v>
      </c>
      <c r="U465" s="236">
        <v>0</v>
      </c>
      <c r="V465" s="236"/>
      <c r="W465" s="522">
        <v>2.4</v>
      </c>
      <c r="X465" s="236">
        <v>58</v>
      </c>
      <c r="Y465" s="522">
        <v>4</v>
      </c>
      <c r="Z465" s="236"/>
      <c r="AA465" s="236"/>
      <c r="AB465" s="236">
        <v>6.3240351547573459E-2</v>
      </c>
      <c r="AC465" s="522">
        <v>7.3616384624296963E-3</v>
      </c>
      <c r="AD465" s="522">
        <v>3.810787387104773</v>
      </c>
      <c r="AE465" s="57">
        <v>41827</v>
      </c>
      <c r="AF465" s="498">
        <v>0.106209</v>
      </c>
      <c r="AG465" s="498">
        <v>8.0858585858585866E-2</v>
      </c>
      <c r="AH465" s="236">
        <v>25.281500000000001</v>
      </c>
      <c r="AI465" s="236"/>
      <c r="AJ465" s="522">
        <v>0</v>
      </c>
      <c r="AK465" s="522">
        <v>7.3616384624296963E-3</v>
      </c>
      <c r="AL465" s="236">
        <v>2.7721308445758379E-3</v>
      </c>
      <c r="AM465" s="236">
        <v>54.36</v>
      </c>
      <c r="AN465" s="522">
        <v>52.380952380952351</v>
      </c>
      <c r="AR465" s="452"/>
      <c r="AS465" s="145"/>
      <c r="AT465" s="223"/>
      <c r="AU465" s="22"/>
    </row>
    <row r="466" spans="1:47" ht="15.75">
      <c r="A466" s="263" t="s">
        <v>2278</v>
      </c>
      <c r="B466" t="s">
        <v>2279</v>
      </c>
      <c r="C466" t="s">
        <v>1350</v>
      </c>
      <c r="D466" s="554">
        <v>2540000000</v>
      </c>
      <c r="E466">
        <v>1.74</v>
      </c>
      <c r="F466" s="620">
        <v>1.65</v>
      </c>
      <c r="G466" s="57"/>
      <c r="H466" s="636"/>
      <c r="I466" s="267"/>
      <c r="J466" s="587">
        <v>27.48</v>
      </c>
      <c r="K466" s="236">
        <v>25.28</v>
      </c>
      <c r="L466" s="236">
        <v>28.87</v>
      </c>
      <c r="M466" s="236">
        <v>3.4</v>
      </c>
      <c r="N466" s="236">
        <v>0.9</v>
      </c>
      <c r="O466" s="236"/>
      <c r="P466" s="236"/>
      <c r="Q466" s="236">
        <v>15.74</v>
      </c>
      <c r="R466" s="236">
        <v>5.39</v>
      </c>
      <c r="S466" s="236">
        <v>0.92</v>
      </c>
      <c r="T466" s="236">
        <v>2.0299999999999998</v>
      </c>
      <c r="U466" s="236">
        <v>0</v>
      </c>
      <c r="V466" s="236"/>
      <c r="W466" s="522">
        <v>3.1</v>
      </c>
      <c r="X466" s="236">
        <v>27</v>
      </c>
      <c r="Y466" s="522">
        <v>13</v>
      </c>
      <c r="Z466" s="236"/>
      <c r="AA466" s="236"/>
      <c r="AB466" s="236">
        <v>-9.0025207057976234E-3</v>
      </c>
      <c r="AC466" s="522">
        <v>1.0334280847944782E-2</v>
      </c>
      <c r="AD466" s="522">
        <v>4.7878791671127718</v>
      </c>
      <c r="AE466" s="57">
        <v>41827</v>
      </c>
      <c r="AF466" s="498">
        <v>0.12970200000000001</v>
      </c>
      <c r="AG466" s="498">
        <v>2.9202226345083487E-2</v>
      </c>
      <c r="AH466" s="236">
        <v>7.7893999999999997</v>
      </c>
      <c r="AI466" s="236"/>
      <c r="AJ466" s="522">
        <v>0</v>
      </c>
      <c r="AK466" s="522">
        <v>1.0334280847944782E-2</v>
      </c>
      <c r="AL466" s="236">
        <v>-5.4288816503799704E-3</v>
      </c>
      <c r="AM466" s="236">
        <v>26.62</v>
      </c>
      <c r="AN466" s="522">
        <v>40.284360189573469</v>
      </c>
      <c r="AR466" s="452"/>
      <c r="AS466" s="145"/>
      <c r="AT466" s="223"/>
      <c r="AU466" s="22"/>
    </row>
    <row r="467" spans="1:47" ht="15.75">
      <c r="A467" s="263" t="s">
        <v>2280</v>
      </c>
      <c r="B467" t="s">
        <v>2281</v>
      </c>
      <c r="C467" t="s">
        <v>1343</v>
      </c>
      <c r="D467" s="554">
        <v>1920000000</v>
      </c>
      <c r="E467">
        <v>1.55</v>
      </c>
      <c r="F467" s="620">
        <v>-0.35</v>
      </c>
      <c r="G467" s="57"/>
      <c r="H467" s="636"/>
      <c r="I467" s="267"/>
      <c r="J467" s="587">
        <v>12.27</v>
      </c>
      <c r="K467" s="236">
        <v>10.5</v>
      </c>
      <c r="L467" s="236">
        <v>12.65</v>
      </c>
      <c r="M467" s="236">
        <v>1</v>
      </c>
      <c r="N467" s="236">
        <v>0.12</v>
      </c>
      <c r="O467" s="236"/>
      <c r="P467" s="236"/>
      <c r="Q467" s="236">
        <v>15.36</v>
      </c>
      <c r="R467" s="236">
        <v>-2.5299999999999998</v>
      </c>
      <c r="S467" s="236">
        <v>0.32</v>
      </c>
      <c r="T467" s="236">
        <v>1.1100000000000001</v>
      </c>
      <c r="U467" s="236">
        <v>0</v>
      </c>
      <c r="V467" s="236"/>
      <c r="W467" s="522">
        <v>2</v>
      </c>
      <c r="X467" s="236">
        <v>15</v>
      </c>
      <c r="Y467" s="522">
        <v>1</v>
      </c>
      <c r="Z467" s="236"/>
      <c r="AA467" s="236"/>
      <c r="AB467" s="236">
        <v>4.7185430463576185E-2</v>
      </c>
      <c r="AC467" s="522">
        <v>1.584482417792259E-2</v>
      </c>
      <c r="AD467" s="522">
        <v>7.6818846933233313</v>
      </c>
      <c r="AE467" s="57">
        <v>41827</v>
      </c>
      <c r="AF467" s="498">
        <v>0.118815</v>
      </c>
      <c r="AG467" s="498">
        <v>-6.071146245059289E-2</v>
      </c>
      <c r="AH467" s="236">
        <v>-4.0978000000000003</v>
      </c>
      <c r="AI467" s="236"/>
      <c r="AJ467" s="522">
        <v>0</v>
      </c>
      <c r="AK467" s="522">
        <v>1.584482417792259E-2</v>
      </c>
      <c r="AL467" s="236">
        <v>8.5840707964601665E-2</v>
      </c>
      <c r="AM467" s="236">
        <v>11.92</v>
      </c>
      <c r="AN467" s="522">
        <v>51.724137931034541</v>
      </c>
      <c r="AR467" s="452"/>
      <c r="AS467" s="145"/>
      <c r="AT467" s="223"/>
      <c r="AU467" s="22"/>
    </row>
    <row r="468" spans="1:47" ht="15.75">
      <c r="A468" s="263" t="s">
        <v>2282</v>
      </c>
      <c r="B468" t="s">
        <v>2283</v>
      </c>
      <c r="C468" t="s">
        <v>2021</v>
      </c>
      <c r="D468" s="554">
        <v>3620000000</v>
      </c>
      <c r="E468">
        <v>0.46</v>
      </c>
      <c r="F468" s="620">
        <v>-3.6</v>
      </c>
      <c r="G468" s="57"/>
      <c r="H468" s="636"/>
      <c r="I468" s="267"/>
      <c r="J468" s="587">
        <v>27.37</v>
      </c>
      <c r="K468" s="236">
        <v>22.77</v>
      </c>
      <c r="L468" s="236">
        <v>27.91</v>
      </c>
      <c r="M468" s="236">
        <v>2.2000000000000002</v>
      </c>
      <c r="N468" s="236">
        <v>0.6</v>
      </c>
      <c r="O468" s="236"/>
      <c r="P468" s="236"/>
      <c r="Q468" s="236">
        <v>26.38</v>
      </c>
      <c r="R468" s="236">
        <v>3.07</v>
      </c>
      <c r="S468" s="236">
        <v>6.21</v>
      </c>
      <c r="T468" s="236">
        <v>1.1499999999999999</v>
      </c>
      <c r="U468" s="236">
        <v>0</v>
      </c>
      <c r="V468" s="236"/>
      <c r="W468" s="522">
        <v>2.2999999999999998</v>
      </c>
      <c r="X468" s="236">
        <v>31</v>
      </c>
      <c r="Y468" s="522">
        <v>23</v>
      </c>
      <c r="Z468" s="236">
        <v>1</v>
      </c>
      <c r="AA468" s="236"/>
      <c r="AB468" s="236">
        <v>0.13494667760459406</v>
      </c>
      <c r="AC468" s="522">
        <v>1.2199000275114674E-2</v>
      </c>
      <c r="AD468" s="522">
        <v>3.6113638190373094</v>
      </c>
      <c r="AE468" s="57">
        <v>41827</v>
      </c>
      <c r="AF468" s="498">
        <v>5.6358000000000005E-2</v>
      </c>
      <c r="AG468" s="498">
        <v>8.5928338762214979E-2</v>
      </c>
      <c r="AH468" s="236">
        <v>-259.18619999999999</v>
      </c>
      <c r="AI468" s="236"/>
      <c r="AJ468" s="522">
        <v>0</v>
      </c>
      <c r="AK468" s="522">
        <v>1.2199000275114674E-2</v>
      </c>
      <c r="AL468" s="236">
        <v>0.11759902000816672</v>
      </c>
      <c r="AM468" s="236">
        <v>25.19</v>
      </c>
      <c r="AN468" s="522">
        <v>59.398496240601517</v>
      </c>
      <c r="AR468" s="452"/>
      <c r="AS468" s="145"/>
      <c r="AT468" s="223"/>
      <c r="AU468" s="22"/>
    </row>
    <row r="469" spans="1:47" ht="15.75">
      <c r="A469" s="263" t="s">
        <v>1656</v>
      </c>
      <c r="B469" t="s">
        <v>1657</v>
      </c>
      <c r="C469" t="s">
        <v>1343</v>
      </c>
      <c r="D469" s="554">
        <v>250150000</v>
      </c>
      <c r="E469">
        <v>2.4700000000000002</v>
      </c>
      <c r="F469" s="620">
        <v>1.1100000000000001</v>
      </c>
      <c r="G469" s="57"/>
      <c r="H469" s="636"/>
      <c r="I469" s="267"/>
      <c r="J469" s="587">
        <v>47.06</v>
      </c>
      <c r="K469" s="236">
        <v>45.81</v>
      </c>
      <c r="L469" s="236">
        <v>52.44</v>
      </c>
      <c r="M469" s="236">
        <v>3.8</v>
      </c>
      <c r="N469" s="236">
        <v>1.8</v>
      </c>
      <c r="O469" s="236"/>
      <c r="P469" s="236"/>
      <c r="Q469" s="236">
        <v>21.06</v>
      </c>
      <c r="R469" s="236">
        <v>1.4</v>
      </c>
      <c r="S469" s="236">
        <v>5.45</v>
      </c>
      <c r="T469" s="236">
        <v>5.77</v>
      </c>
      <c r="U469" s="236">
        <v>0</v>
      </c>
      <c r="V469" s="236"/>
      <c r="W469" s="522">
        <v>2.9</v>
      </c>
      <c r="X469" s="236">
        <v>49</v>
      </c>
      <c r="Y469" s="522">
        <v>9</v>
      </c>
      <c r="Z469" s="236"/>
      <c r="AA469" s="236"/>
      <c r="AB469" s="236">
        <v>-7.7467482785003899E-2</v>
      </c>
      <c r="AC469" s="522">
        <v>1.6513551134227065E-2</v>
      </c>
      <c r="AD469" s="522">
        <v>2.9244597917052513</v>
      </c>
      <c r="AE469" s="57">
        <v>41827</v>
      </c>
      <c r="AF469" s="498">
        <v>0.17153100000000002</v>
      </c>
      <c r="AG469" s="498">
        <v>0.15042857142857144</v>
      </c>
      <c r="AH469" s="236">
        <v>-7.8411999999999997</v>
      </c>
      <c r="AI469" s="236"/>
      <c r="AJ469" s="522">
        <v>0</v>
      </c>
      <c r="AK469" s="522">
        <v>1.6513551134227065E-2</v>
      </c>
      <c r="AL469" s="236">
        <v>-1.6715419974926812E-2</v>
      </c>
      <c r="AM469" s="236">
        <v>48.36</v>
      </c>
      <c r="AN469" s="522">
        <v>61.630695443645109</v>
      </c>
      <c r="AR469" s="452"/>
      <c r="AS469" s="145"/>
      <c r="AT469" s="223"/>
      <c r="AU469" s="22"/>
    </row>
    <row r="470" spans="1:47" ht="15.75">
      <c r="A470" s="263" t="s">
        <v>2284</v>
      </c>
      <c r="B470" t="s">
        <v>2285</v>
      </c>
      <c r="C470" t="s">
        <v>2286</v>
      </c>
      <c r="D470" s="554">
        <v>102220000</v>
      </c>
      <c r="E470">
        <v>1.61</v>
      </c>
      <c r="F470" s="620">
        <v>1</v>
      </c>
      <c r="G470" s="57"/>
      <c r="H470" s="636"/>
      <c r="I470" s="267"/>
      <c r="J470" s="587">
        <v>34.380000000000003</v>
      </c>
      <c r="K470" s="236">
        <v>26.7</v>
      </c>
      <c r="L470" s="236">
        <v>35.31</v>
      </c>
      <c r="M470" s="236">
        <v>0.5</v>
      </c>
      <c r="N470" s="236">
        <v>0.16</v>
      </c>
      <c r="O470" s="236"/>
      <c r="P470" s="236"/>
      <c r="Q470" s="236">
        <v>17.63</v>
      </c>
      <c r="R470" s="236">
        <v>1.51</v>
      </c>
      <c r="S470" s="236">
        <v>3.49</v>
      </c>
      <c r="T470" s="236">
        <v>3.37</v>
      </c>
      <c r="U470" s="236">
        <v>0</v>
      </c>
      <c r="V470" s="236"/>
      <c r="W470" s="522">
        <v>2</v>
      </c>
      <c r="X470" s="236">
        <v>46</v>
      </c>
      <c r="Y470" s="522">
        <v>3</v>
      </c>
      <c r="Z470" s="236"/>
      <c r="AA470" s="236"/>
      <c r="AB470" s="236">
        <v>0.1003427859146151</v>
      </c>
      <c r="AC470" s="522">
        <v>1.4896088764110952E-2</v>
      </c>
      <c r="AD470" s="522">
        <v>4.3757914845494952</v>
      </c>
      <c r="AE470" s="57">
        <v>41827</v>
      </c>
      <c r="AF470" s="498">
        <v>0.122253</v>
      </c>
      <c r="AG470" s="498">
        <v>0.1167549668874172</v>
      </c>
      <c r="AH470" s="236">
        <v>13.4681</v>
      </c>
      <c r="AI470" s="236"/>
      <c r="AJ470" s="522">
        <v>0</v>
      </c>
      <c r="AK470" s="522">
        <v>1.4896088764110952E-2</v>
      </c>
      <c r="AL470" s="236">
        <v>0.24610366074664744</v>
      </c>
      <c r="AM470" s="236">
        <v>31.6</v>
      </c>
      <c r="AN470" s="522">
        <v>33.818181818181813</v>
      </c>
      <c r="AR470" s="452"/>
      <c r="AS470" s="145"/>
      <c r="AT470" s="223"/>
      <c r="AU470" s="22"/>
    </row>
    <row r="471" spans="1:47" ht="15.75">
      <c r="A471" s="263" t="s">
        <v>2287</v>
      </c>
      <c r="B471" t="s">
        <v>2288</v>
      </c>
      <c r="C471" t="s">
        <v>1360</v>
      </c>
      <c r="D471" s="554">
        <v>1810000000</v>
      </c>
      <c r="E471">
        <v>2.0099999999999998</v>
      </c>
      <c r="F471" s="620">
        <v>3.69</v>
      </c>
      <c r="G471" s="57"/>
      <c r="H471" s="636"/>
      <c r="I471" s="267"/>
      <c r="J471" s="587">
        <v>82.32</v>
      </c>
      <c r="K471" s="236">
        <v>69.66</v>
      </c>
      <c r="L471" s="236">
        <v>83.77</v>
      </c>
      <c r="M471" s="236">
        <v>0</v>
      </c>
      <c r="N471" s="236">
        <v>0</v>
      </c>
      <c r="O471" s="236"/>
      <c r="P471" s="236"/>
      <c r="Q471" s="236">
        <v>16.440000000000001</v>
      </c>
      <c r="R471" s="236">
        <v>1.05</v>
      </c>
      <c r="S471" s="236">
        <v>0.95</v>
      </c>
      <c r="T471" s="236">
        <v>3.26</v>
      </c>
      <c r="U471" s="236">
        <v>0</v>
      </c>
      <c r="V471" s="236"/>
      <c r="W471" s="522">
        <v>1.9</v>
      </c>
      <c r="X471" s="236">
        <v>91</v>
      </c>
      <c r="Y471" s="522">
        <v>9</v>
      </c>
      <c r="Z471" s="236"/>
      <c r="AA471" s="236"/>
      <c r="AB471" s="236">
        <v>0.11977008421334036</v>
      </c>
      <c r="AC471" s="522">
        <v>1.5991553979851889E-2</v>
      </c>
      <c r="AD471" s="522">
        <v>6.3380703192065901</v>
      </c>
      <c r="AE471" s="57">
        <v>41827</v>
      </c>
      <c r="AF471" s="498">
        <v>0.145173</v>
      </c>
      <c r="AG471" s="498">
        <v>0.15657142857142858</v>
      </c>
      <c r="AH471" s="236">
        <v>54.336500000000001</v>
      </c>
      <c r="AI471" s="236"/>
      <c r="AJ471" s="522">
        <v>0</v>
      </c>
      <c r="AK471" s="522">
        <v>1.5991553979851889E-2</v>
      </c>
      <c r="AL471" s="236">
        <v>0.12443655238355417</v>
      </c>
      <c r="AM471" s="236">
        <v>78.58</v>
      </c>
      <c r="AN471" s="522">
        <v>56.805807622504553</v>
      </c>
      <c r="AR471" s="452"/>
      <c r="AS471" s="145"/>
      <c r="AT471" s="223"/>
      <c r="AU471" s="22"/>
    </row>
    <row r="472" spans="1:47" ht="15.75">
      <c r="A472" s="263" t="s">
        <v>644</v>
      </c>
      <c r="B472" t="s">
        <v>645</v>
      </c>
      <c r="C472" t="s">
        <v>1343</v>
      </c>
      <c r="D472" s="554">
        <v>13670000000</v>
      </c>
      <c r="E472">
        <v>1.01</v>
      </c>
      <c r="F472" s="620">
        <v>2.7</v>
      </c>
      <c r="G472" s="57"/>
      <c r="H472" s="636"/>
      <c r="I472" s="267"/>
      <c r="J472" s="587">
        <v>87.25</v>
      </c>
      <c r="K472" s="236">
        <v>65.48</v>
      </c>
      <c r="L472" s="236">
        <v>87.9</v>
      </c>
      <c r="M472" s="236">
        <v>0</v>
      </c>
      <c r="N472" s="236">
        <v>0</v>
      </c>
      <c r="O472" s="236"/>
      <c r="P472" s="236"/>
      <c r="Q472" s="236">
        <v>11.12</v>
      </c>
      <c r="R472" s="236">
        <v>0.49</v>
      </c>
      <c r="S472" s="236">
        <v>9.8800000000000008</v>
      </c>
      <c r="T472" s="236">
        <v>10.06</v>
      </c>
      <c r="U472" s="236">
        <v>0</v>
      </c>
      <c r="V472" s="236"/>
      <c r="W472" s="522">
        <v>1.7</v>
      </c>
      <c r="X472" s="236">
        <v>100</v>
      </c>
      <c r="Y472" s="522">
        <v>23</v>
      </c>
      <c r="Z472" s="236"/>
      <c r="AA472" s="236"/>
      <c r="AB472" s="236">
        <v>0.19364475828354163</v>
      </c>
      <c r="AC472" s="522">
        <v>1.2767730732812234E-2</v>
      </c>
      <c r="AD472" s="522">
        <v>8.2988613857690154</v>
      </c>
      <c r="AE472" s="57">
        <v>41827</v>
      </c>
      <c r="AF472" s="498">
        <v>8.7873000000000007E-2</v>
      </c>
      <c r="AG472" s="498">
        <v>0.22693877551020403</v>
      </c>
      <c r="AH472" s="236">
        <v>112.4046</v>
      </c>
      <c r="AI472" s="236"/>
      <c r="AJ472" s="522">
        <v>0</v>
      </c>
      <c r="AK472" s="522">
        <v>1.2767730732812234E-2</v>
      </c>
      <c r="AL472" s="236">
        <v>6.3375990249847691E-2</v>
      </c>
      <c r="AM472" s="236">
        <v>81.790000000000006</v>
      </c>
      <c r="AN472" s="522">
        <v>10.575427682737256</v>
      </c>
      <c r="AR472" s="452"/>
      <c r="AS472" s="145"/>
      <c r="AT472" s="223"/>
      <c r="AU472" s="22"/>
    </row>
    <row r="473" spans="1:47" ht="15.75">
      <c r="A473" s="263" t="s">
        <v>646</v>
      </c>
      <c r="B473" t="s">
        <v>647</v>
      </c>
      <c r="C473" t="s">
        <v>1343</v>
      </c>
      <c r="D473" s="554">
        <v>17910000000</v>
      </c>
      <c r="E473">
        <v>0.24</v>
      </c>
      <c r="F473" s="620">
        <v>2.73</v>
      </c>
      <c r="G473" s="57"/>
      <c r="H473" s="636"/>
      <c r="I473" s="267"/>
      <c r="J473" s="587">
        <v>53.42</v>
      </c>
      <c r="K473" s="236">
        <v>50.84</v>
      </c>
      <c r="L473" s="236">
        <v>55.56</v>
      </c>
      <c r="M473" s="236">
        <v>3</v>
      </c>
      <c r="N473" s="236">
        <v>1.64</v>
      </c>
      <c r="O473" s="236"/>
      <c r="P473" s="236"/>
      <c r="Q473" s="236">
        <v>16.54</v>
      </c>
      <c r="R473" s="236">
        <v>2.56</v>
      </c>
      <c r="S473" s="236">
        <v>1.81</v>
      </c>
      <c r="T473" s="236">
        <v>4.97</v>
      </c>
      <c r="U473" s="236">
        <v>0</v>
      </c>
      <c r="V473" s="236"/>
      <c r="W473" s="522">
        <v>2.7</v>
      </c>
      <c r="X473" s="236">
        <v>53</v>
      </c>
      <c r="Y473" s="522">
        <v>13</v>
      </c>
      <c r="Z473" s="236"/>
      <c r="AA473" s="236"/>
      <c r="AB473" s="236">
        <v>3.2703912789565893E-2</v>
      </c>
      <c r="AC473" s="522">
        <v>5.7106606021472672E-3</v>
      </c>
      <c r="AD473" s="522">
        <v>8.0679603323299123</v>
      </c>
      <c r="AE473" s="57">
        <v>41827</v>
      </c>
      <c r="AF473" s="498">
        <v>4.3751999999999999E-2</v>
      </c>
      <c r="AG473" s="498">
        <v>6.4609374999999997E-2</v>
      </c>
      <c r="AH473" s="236">
        <v>166.4238</v>
      </c>
      <c r="AI473" s="236" t="s">
        <v>1346</v>
      </c>
      <c r="AJ473" s="522">
        <v>0</v>
      </c>
      <c r="AK473" s="522">
        <v>5.7106606021472672E-3</v>
      </c>
      <c r="AL473" s="236">
        <v>-5.5845122859269763E-3</v>
      </c>
      <c r="AM473" s="236">
        <v>54.05</v>
      </c>
      <c r="AN473" s="522">
        <v>0</v>
      </c>
      <c r="AR473" s="452"/>
      <c r="AS473" s="145"/>
      <c r="AT473" s="223"/>
      <c r="AU473" s="22"/>
    </row>
    <row r="474" spans="1:47" ht="15.75">
      <c r="A474" s="263" t="s">
        <v>2289</v>
      </c>
      <c r="B474" t="s">
        <v>2283</v>
      </c>
      <c r="C474" t="s">
        <v>2021</v>
      </c>
      <c r="F474" s="620"/>
      <c r="G474" s="57"/>
      <c r="H474" s="636"/>
      <c r="I474" s="267"/>
      <c r="J474" s="587">
        <v>126.91</v>
      </c>
      <c r="K474" s="236">
        <v>119.7</v>
      </c>
      <c r="L474" s="236">
        <v>128.04</v>
      </c>
      <c r="M474" s="236"/>
      <c r="N474" s="236"/>
      <c r="O474" s="236"/>
      <c r="P474" s="236"/>
      <c r="Q474" s="236"/>
      <c r="R474" s="236"/>
      <c r="S474" s="236"/>
      <c r="T474" s="236"/>
      <c r="U474" s="236">
        <v>0</v>
      </c>
      <c r="V474" s="236"/>
      <c r="X474" s="236"/>
      <c r="Z474" s="236">
        <v>1</v>
      </c>
      <c r="AA474" s="236"/>
      <c r="AB474" s="236">
        <v>3.0553529459437519E-2</v>
      </c>
      <c r="AC474" s="522">
        <v>5.3669369140737517E-3</v>
      </c>
      <c r="AD474" s="522">
        <v>8.563965349722773</v>
      </c>
      <c r="AE474" s="57">
        <v>41827</v>
      </c>
      <c r="AH474" s="236"/>
      <c r="AI474" s="236"/>
      <c r="AJ474" s="522">
        <v>0</v>
      </c>
      <c r="AK474" s="522">
        <v>5.3669369140737517E-3</v>
      </c>
      <c r="AL474" s="236">
        <v>1.8702841547599922E-2</v>
      </c>
      <c r="AM474" s="236"/>
      <c r="AN474" s="522">
        <v>46.511627906976877</v>
      </c>
      <c r="AR474" s="452"/>
      <c r="AS474" s="145"/>
      <c r="AT474" s="223"/>
      <c r="AU474" s="22"/>
    </row>
    <row r="475" spans="1:47" ht="15.75">
      <c r="A475" s="263" t="s">
        <v>2290</v>
      </c>
      <c r="B475" t="s">
        <v>2291</v>
      </c>
      <c r="C475" t="s">
        <v>2292</v>
      </c>
      <c r="F475" s="620"/>
      <c r="G475" s="57"/>
      <c r="H475" s="636"/>
      <c r="I475" s="267"/>
      <c r="J475" s="587">
        <v>8.2200000000000006</v>
      </c>
      <c r="K475" s="236">
        <v>7.4</v>
      </c>
      <c r="L475" s="236">
        <v>8.9600000000000009</v>
      </c>
      <c r="M475" s="236"/>
      <c r="N475" s="236"/>
      <c r="O475" s="236"/>
      <c r="P475" s="236"/>
      <c r="Q475" s="236"/>
      <c r="R475" s="236"/>
      <c r="S475" s="236"/>
      <c r="T475" s="236"/>
      <c r="U475" s="236">
        <v>0</v>
      </c>
      <c r="V475" s="236"/>
      <c r="W475" s="522">
        <v>2.7</v>
      </c>
      <c r="X475" s="236">
        <v>10</v>
      </c>
      <c r="Y475" s="522">
        <v>5</v>
      </c>
      <c r="Z475" s="236"/>
      <c r="AA475" s="236"/>
      <c r="AB475" s="236">
        <v>-7.4860335195530731E-2</v>
      </c>
      <c r="AC475" s="522">
        <v>1.7551989791541413E-2</v>
      </c>
      <c r="AD475" s="522">
        <v>6.9572086273710099</v>
      </c>
      <c r="AE475" s="57">
        <v>41827</v>
      </c>
      <c r="AH475" s="236"/>
      <c r="AI475" s="236"/>
      <c r="AJ475" s="522">
        <v>0</v>
      </c>
      <c r="AK475" s="522">
        <v>1.7551989791541413E-2</v>
      </c>
      <c r="AL475" s="236">
        <v>7.3107049608355151E-2</v>
      </c>
      <c r="AM475" s="236"/>
      <c r="AN475" s="522">
        <v>9.0909090909089088</v>
      </c>
      <c r="AR475" s="452"/>
      <c r="AS475" s="145"/>
      <c r="AT475" s="223"/>
      <c r="AU475" s="22"/>
    </row>
    <row r="476" spans="1:47" ht="15.75">
      <c r="A476" s="263" t="s">
        <v>2293</v>
      </c>
      <c r="B476" t="s">
        <v>2294</v>
      </c>
      <c r="C476" t="s">
        <v>1354</v>
      </c>
      <c r="D476" s="554">
        <v>477320000</v>
      </c>
      <c r="E476">
        <v>1.51</v>
      </c>
      <c r="F476" s="620">
        <v>3.21</v>
      </c>
      <c r="G476" s="57"/>
      <c r="H476" s="636"/>
      <c r="I476" s="267"/>
      <c r="J476" s="587">
        <v>43.8</v>
      </c>
      <c r="K476" s="236">
        <v>42.47</v>
      </c>
      <c r="L476" s="236">
        <v>46.48</v>
      </c>
      <c r="M476" s="236">
        <v>2.2000000000000002</v>
      </c>
      <c r="N476" s="236">
        <v>1</v>
      </c>
      <c r="O476" s="236"/>
      <c r="P476" s="236"/>
      <c r="Q476" s="236">
        <v>9.49</v>
      </c>
      <c r="R476" s="236">
        <v>0.76</v>
      </c>
      <c r="S476" s="236">
        <v>2.4900000000000002</v>
      </c>
      <c r="T476" s="236">
        <v>1.1000000000000001</v>
      </c>
      <c r="U476" s="236">
        <v>0</v>
      </c>
      <c r="V476" s="236"/>
      <c r="W476" s="522">
        <v>2.2000000000000002</v>
      </c>
      <c r="X476" s="236">
        <v>50</v>
      </c>
      <c r="Y476" s="522">
        <v>9</v>
      </c>
      <c r="Z476" s="236"/>
      <c r="AA476" s="236"/>
      <c r="AB476" s="236">
        <v>-1.1725663716814183E-2</v>
      </c>
      <c r="AC476" s="522">
        <v>1.0250296365300253E-2</v>
      </c>
      <c r="AD476" s="522">
        <v>2.7435790491983196</v>
      </c>
      <c r="AE476" s="57">
        <v>41827</v>
      </c>
      <c r="AF476" s="498">
        <v>0.116523</v>
      </c>
      <c r="AG476" s="498">
        <v>0.12486842105263156</v>
      </c>
      <c r="AH476" s="236">
        <v>40.357100000000003</v>
      </c>
      <c r="AI476" s="236"/>
      <c r="AJ476" s="522">
        <v>0</v>
      </c>
      <c r="AK476" s="522">
        <v>1.0250296365300253E-2</v>
      </c>
      <c r="AL476" s="236">
        <v>-2.2975685924604087E-2</v>
      </c>
      <c r="AM476" s="236">
        <v>45.53</v>
      </c>
      <c r="AN476" s="522">
        <v>66.279069767441939</v>
      </c>
      <c r="AR476" s="452"/>
      <c r="AS476" s="145"/>
      <c r="AT476" s="223"/>
      <c r="AU476" s="22"/>
    </row>
    <row r="477" spans="1:47" ht="15.75">
      <c r="A477" s="263" t="s">
        <v>862</v>
      </c>
      <c r="B477" t="s">
        <v>2295</v>
      </c>
      <c r="C477" t="s">
        <v>2021</v>
      </c>
      <c r="F477" s="620"/>
      <c r="G477" s="57"/>
      <c r="H477" s="636"/>
      <c r="I477" s="267"/>
      <c r="J477" s="587">
        <v>83.5</v>
      </c>
      <c r="K477" s="236">
        <v>82.11</v>
      </c>
      <c r="L477" s="236">
        <v>94.4</v>
      </c>
      <c r="M477" s="236">
        <v>0</v>
      </c>
      <c r="N477" s="236"/>
      <c r="O477" s="236"/>
      <c r="P477" s="236"/>
      <c r="Q477" s="236"/>
      <c r="R477" s="236"/>
      <c r="S477" s="236"/>
      <c r="T477" s="236"/>
      <c r="U477" s="236">
        <v>0</v>
      </c>
      <c r="V477" s="236"/>
      <c r="X477" s="236"/>
      <c r="Z477" s="236">
        <v>1</v>
      </c>
      <c r="AA477" s="236"/>
      <c r="AB477" s="236">
        <v>-7.162749248078415E-2</v>
      </c>
      <c r="AC477" s="522">
        <v>1.0598099898253817E-2</v>
      </c>
      <c r="AD477" s="522">
        <v>8.4523837989708301</v>
      </c>
      <c r="AE477" s="57">
        <v>41827</v>
      </c>
      <c r="AH477" s="236"/>
      <c r="AI477" s="236"/>
      <c r="AJ477" s="522">
        <v>0</v>
      </c>
      <c r="AK477" s="522">
        <v>1.0598099898253817E-2</v>
      </c>
      <c r="AL477" s="236">
        <v>-4.2979942693409739E-2</v>
      </c>
      <c r="AM477" s="236"/>
      <c r="AN477" s="522">
        <v>55.873015873015937</v>
      </c>
      <c r="AR477" s="452"/>
      <c r="AS477" s="145"/>
      <c r="AT477" s="223"/>
      <c r="AU477" s="22"/>
    </row>
    <row r="478" spans="1:47" ht="15.75">
      <c r="A478" s="263" t="s">
        <v>273</v>
      </c>
      <c r="B478" t="s">
        <v>274</v>
      </c>
      <c r="C478" t="s">
        <v>1361</v>
      </c>
      <c r="D478" s="554">
        <v>84980000</v>
      </c>
      <c r="E478">
        <v>0.9</v>
      </c>
      <c r="F478" s="620">
        <v>0.78</v>
      </c>
      <c r="G478" s="57"/>
      <c r="H478" s="636"/>
      <c r="I478" s="267"/>
      <c r="J478" s="587">
        <v>58.74</v>
      </c>
      <c r="K478" s="236">
        <v>40.020000000000003</v>
      </c>
      <c r="L478" s="236">
        <v>60.54</v>
      </c>
      <c r="M478" s="236">
        <v>3.2</v>
      </c>
      <c r="N478" s="236">
        <v>1.8</v>
      </c>
      <c r="O478" s="236"/>
      <c r="P478" s="236"/>
      <c r="Q478" s="236">
        <v>52.04</v>
      </c>
      <c r="R478" s="236">
        <v>-33.57</v>
      </c>
      <c r="S478" s="236">
        <v>57.3</v>
      </c>
      <c r="T478" s="236">
        <v>2.74</v>
      </c>
      <c r="U478" s="236">
        <v>0</v>
      </c>
      <c r="V478" s="236"/>
      <c r="W478" s="522">
        <v>2.5</v>
      </c>
      <c r="X478" s="236">
        <v>57</v>
      </c>
      <c r="Y478" s="522">
        <v>12</v>
      </c>
      <c r="Z478" s="236">
        <v>1</v>
      </c>
      <c r="AA478" s="236"/>
      <c r="AB478" s="236">
        <v>0.46864365580943118</v>
      </c>
      <c r="AC478" s="522">
        <v>1.486624669653196E-2</v>
      </c>
      <c r="AD478" s="522">
        <v>5.7593091205365541</v>
      </c>
      <c r="AE478" s="57">
        <v>41827</v>
      </c>
      <c r="AF478" s="498">
        <v>8.1570000000000004E-2</v>
      </c>
      <c r="AG478" s="498">
        <v>-1.5501936252606494E-2</v>
      </c>
      <c r="AH478" s="236">
        <v>-19.675699999999999</v>
      </c>
      <c r="AI478" s="236"/>
      <c r="AJ478" s="522">
        <v>0</v>
      </c>
      <c r="AK478" s="522">
        <v>1.486624669653196E-2</v>
      </c>
      <c r="AL478" s="236">
        <v>0.34447241931792183</v>
      </c>
      <c r="AM478" s="236">
        <v>50.84</v>
      </c>
      <c r="AN478" s="522">
        <v>55.178268251273337</v>
      </c>
      <c r="AR478" s="452"/>
      <c r="AS478" s="145"/>
      <c r="AT478" s="223"/>
      <c r="AU478" s="22"/>
    </row>
    <row r="479" spans="1:47" ht="15.75">
      <c r="A479" s="263" t="s">
        <v>2296</v>
      </c>
      <c r="B479" t="s">
        <v>2297</v>
      </c>
      <c r="C479" t="s">
        <v>1343</v>
      </c>
      <c r="D479" s="554">
        <v>472390000</v>
      </c>
      <c r="E479">
        <v>1.46</v>
      </c>
      <c r="F479" s="620">
        <v>0.76</v>
      </c>
      <c r="G479" s="57"/>
      <c r="H479" s="636"/>
      <c r="I479" s="267"/>
      <c r="J479" s="587">
        <v>16.8</v>
      </c>
      <c r="K479" s="236">
        <v>15.15</v>
      </c>
      <c r="L479" s="236">
        <v>19.75</v>
      </c>
      <c r="M479" s="236">
        <v>2.2000000000000002</v>
      </c>
      <c r="N479" s="236">
        <v>0.36</v>
      </c>
      <c r="O479" s="236"/>
      <c r="P479" s="236"/>
      <c r="Q479" s="236">
        <v>13.38</v>
      </c>
      <c r="R479" s="236">
        <v>1.48</v>
      </c>
      <c r="S479" s="236">
        <v>0.63</v>
      </c>
      <c r="T479" s="236">
        <v>1.06</v>
      </c>
      <c r="U479" s="236">
        <v>0</v>
      </c>
      <c r="V479" s="236"/>
      <c r="W479" s="522">
        <v>2</v>
      </c>
      <c r="X479" s="236">
        <v>22.5</v>
      </c>
      <c r="Y479" s="522">
        <v>4</v>
      </c>
      <c r="Z479" s="236"/>
      <c r="AA479" s="236"/>
      <c r="AB479" s="236">
        <v>-0.11932687404385516</v>
      </c>
      <c r="AC479" s="522">
        <v>1.8650566014713162E-2</v>
      </c>
      <c r="AD479" s="522">
        <v>3.5062715015742167</v>
      </c>
      <c r="AE479" s="57">
        <v>41827</v>
      </c>
      <c r="AF479" s="498">
        <v>0.113658</v>
      </c>
      <c r="AG479" s="498">
        <v>9.0405405405405398E-2</v>
      </c>
      <c r="AH479" s="236">
        <v>6.3959999999999999</v>
      </c>
      <c r="AI479" s="236"/>
      <c r="AJ479" s="522">
        <v>0</v>
      </c>
      <c r="AK479" s="522">
        <v>1.8650566014713162E-2</v>
      </c>
      <c r="AL479" s="236">
        <v>4.2830540037244028E-2</v>
      </c>
      <c r="AM479" s="236">
        <v>16.350000000000001</v>
      </c>
      <c r="AN479" s="522">
        <v>43.396226415094326</v>
      </c>
      <c r="AR479" s="452"/>
      <c r="AS479" s="145"/>
      <c r="AT479" s="223"/>
      <c r="AU479" s="22"/>
    </row>
    <row r="480" spans="1:47" ht="15.75">
      <c r="A480" s="263" t="s">
        <v>2298</v>
      </c>
      <c r="B480" t="s">
        <v>2299</v>
      </c>
      <c r="C480" t="s">
        <v>1343</v>
      </c>
      <c r="D480" s="554">
        <v>1780000000</v>
      </c>
      <c r="E480">
        <v>0.96</v>
      </c>
      <c r="F480" s="620">
        <v>1.49</v>
      </c>
      <c r="G480" s="57"/>
      <c r="H480" s="636"/>
      <c r="I480" s="267"/>
      <c r="J480" s="587">
        <v>26.07</v>
      </c>
      <c r="K480" s="236">
        <v>24.28</v>
      </c>
      <c r="L480" s="236">
        <v>27.22</v>
      </c>
      <c r="M480" s="236">
        <v>1.6</v>
      </c>
      <c r="N480" s="236">
        <v>0.44</v>
      </c>
      <c r="O480" s="236"/>
      <c r="P480" s="236"/>
      <c r="Q480" s="236">
        <v>10.94</v>
      </c>
      <c r="R480" s="236">
        <v>1.45</v>
      </c>
      <c r="S480" s="236">
        <v>0.65</v>
      </c>
      <c r="T480" s="236">
        <v>1.65</v>
      </c>
      <c r="U480" s="236">
        <v>0</v>
      </c>
      <c r="V480" s="236"/>
      <c r="W480" s="522">
        <v>2</v>
      </c>
      <c r="X480" s="236">
        <v>31</v>
      </c>
      <c r="Y480" s="522">
        <v>3</v>
      </c>
      <c r="Z480" s="236"/>
      <c r="AA480" s="236"/>
      <c r="AB480" s="236">
        <v>-1.4754703061600831E-2</v>
      </c>
      <c r="AC480" s="522">
        <v>1.1322823614970138E-2</v>
      </c>
      <c r="AD480" s="522">
        <v>3.075893634810702</v>
      </c>
      <c r="AE480" s="57">
        <v>41827</v>
      </c>
      <c r="AF480" s="498">
        <v>8.5008E-2</v>
      </c>
      <c r="AG480" s="498">
        <v>7.5448275862068967E-2</v>
      </c>
      <c r="AH480" s="236">
        <v>26.2151</v>
      </c>
      <c r="AI480" s="236"/>
      <c r="AJ480" s="522">
        <v>0</v>
      </c>
      <c r="AK480" s="522">
        <v>1.1322823614970138E-2</v>
      </c>
      <c r="AL480" s="236">
        <v>-1.1494252873563654E-3</v>
      </c>
      <c r="AM480" s="236">
        <v>26.44</v>
      </c>
      <c r="AN480" s="522">
        <v>51.948051948051969</v>
      </c>
      <c r="AR480" s="452"/>
      <c r="AS480" s="145"/>
      <c r="AT480" s="223"/>
      <c r="AU480" s="22"/>
    </row>
    <row r="481" spans="1:47" ht="15.75">
      <c r="A481" s="263" t="s">
        <v>2300</v>
      </c>
      <c r="B481" t="s">
        <v>2301</v>
      </c>
      <c r="C481" t="s">
        <v>1343</v>
      </c>
      <c r="D481" s="554">
        <v>8290000000</v>
      </c>
      <c r="E481">
        <v>1.68</v>
      </c>
      <c r="F481" s="620">
        <v>1.22</v>
      </c>
      <c r="G481" s="57"/>
      <c r="H481" s="636"/>
      <c r="I481" s="267"/>
      <c r="J481" s="587">
        <v>22.25</v>
      </c>
      <c r="K481" s="236">
        <v>20.28</v>
      </c>
      <c r="L481" s="236">
        <v>22.33</v>
      </c>
      <c r="M481" s="236">
        <v>1.8</v>
      </c>
      <c r="N481" s="236">
        <v>0.4</v>
      </c>
      <c r="O481" s="236"/>
      <c r="P481" s="236"/>
      <c r="Q481" s="236">
        <v>13.34</v>
      </c>
      <c r="R481" s="236">
        <v>0.99</v>
      </c>
      <c r="S481" s="236">
        <v>3.52</v>
      </c>
      <c r="T481" s="236">
        <v>1.51</v>
      </c>
      <c r="U481" s="236">
        <v>0</v>
      </c>
      <c r="V481" s="236"/>
      <c r="W481" s="522">
        <v>2.5</v>
      </c>
      <c r="X481" s="236">
        <v>22</v>
      </c>
      <c r="Y481" s="522">
        <v>16</v>
      </c>
      <c r="Z481" s="236"/>
      <c r="AA481" s="236"/>
      <c r="AB481" s="236">
        <v>6.9956875898418647E-2</v>
      </c>
      <c r="AC481" s="522">
        <v>8.2155629282532634E-3</v>
      </c>
      <c r="AD481" s="522">
        <v>3.8367001397523017</v>
      </c>
      <c r="AE481" s="57">
        <v>41827</v>
      </c>
      <c r="AF481" s="498">
        <v>0.12626399999999999</v>
      </c>
      <c r="AG481" s="498">
        <v>0.13474747474747473</v>
      </c>
      <c r="AH481" s="236">
        <v>13.585699999999999</v>
      </c>
      <c r="AI481" s="236"/>
      <c r="AJ481" s="522">
        <v>0</v>
      </c>
      <c r="AK481" s="522">
        <v>8.2155629282532634E-3</v>
      </c>
      <c r="AL481" s="236">
        <v>5.851569933396767E-2</v>
      </c>
      <c r="AM481" s="236">
        <v>21.49</v>
      </c>
      <c r="AN481" s="522">
        <v>23.958333333333162</v>
      </c>
      <c r="AR481" s="452"/>
      <c r="AS481" s="145"/>
      <c r="AT481" s="223"/>
      <c r="AU481" s="22"/>
    </row>
    <row r="482" spans="1:47" ht="15.75">
      <c r="A482" s="263" t="s">
        <v>2302</v>
      </c>
      <c r="B482" t="s">
        <v>2303</v>
      </c>
      <c r="C482" t="s">
        <v>1359</v>
      </c>
      <c r="D482" s="554">
        <v>155950000000</v>
      </c>
      <c r="E482">
        <v>1.78</v>
      </c>
      <c r="F482" s="620">
        <v>1.87</v>
      </c>
      <c r="G482" s="57"/>
      <c r="H482" s="636"/>
      <c r="I482" s="267"/>
      <c r="J482" s="587">
        <v>37.21</v>
      </c>
      <c r="K482" s="236">
        <v>31.67</v>
      </c>
      <c r="L482" s="236">
        <v>37.74</v>
      </c>
      <c r="M482" s="236">
        <v>3.3</v>
      </c>
      <c r="N482" s="236">
        <v>1.2</v>
      </c>
      <c r="O482" s="236"/>
      <c r="P482" s="236"/>
      <c r="Q482" s="236">
        <v>7.91</v>
      </c>
      <c r="R482" s="236">
        <v>0.56000000000000005</v>
      </c>
      <c r="S482" s="236">
        <v>0.39</v>
      </c>
      <c r="T482" s="236">
        <v>1.54</v>
      </c>
      <c r="U482" s="236">
        <v>0</v>
      </c>
      <c r="V482" s="236"/>
      <c r="W482" s="522">
        <v>2.1</v>
      </c>
      <c r="X482" s="236">
        <v>45</v>
      </c>
      <c r="Y482" s="522">
        <v>15</v>
      </c>
      <c r="Z482" s="236">
        <v>1</v>
      </c>
      <c r="AA482" s="236"/>
      <c r="AB482" s="236">
        <v>0.10804462712859658</v>
      </c>
      <c r="AC482" s="522">
        <v>1.1334595777262226E-2</v>
      </c>
      <c r="AD482" s="522">
        <v>3.695754336342207</v>
      </c>
      <c r="AE482" s="57">
        <v>41827</v>
      </c>
      <c r="AF482" s="498">
        <v>0.131994</v>
      </c>
      <c r="AG482" s="498">
        <v>0.14124999999999999</v>
      </c>
      <c r="AH482" s="236">
        <v>10.229900000000001</v>
      </c>
      <c r="AI482" s="236"/>
      <c r="AJ482" s="522">
        <v>0</v>
      </c>
      <c r="AK482" s="522">
        <v>1.1334595777262226E-2</v>
      </c>
      <c r="AL482" s="236">
        <v>9.5378274948483999E-2</v>
      </c>
      <c r="AM482" s="236">
        <v>34.590000000000003</v>
      </c>
      <c r="AN482" s="522">
        <v>43.968871595330711</v>
      </c>
      <c r="AR482" s="452"/>
      <c r="AS482" s="145"/>
      <c r="AT482" s="223"/>
      <c r="AU482" s="22"/>
    </row>
    <row r="483" spans="1:47" ht="15.75">
      <c r="A483" s="263" t="s">
        <v>2304</v>
      </c>
      <c r="B483" t="s">
        <v>2305</v>
      </c>
      <c r="C483" t="s">
        <v>1350</v>
      </c>
      <c r="D483" s="554">
        <v>4500000000</v>
      </c>
      <c r="E483">
        <v>0.61</v>
      </c>
      <c r="F483" s="620">
        <v>3.53</v>
      </c>
      <c r="G483" s="57"/>
      <c r="H483" s="636"/>
      <c r="I483" s="267"/>
      <c r="J483" s="587">
        <v>125.24</v>
      </c>
      <c r="K483" s="236">
        <v>90.43</v>
      </c>
      <c r="L483" s="236">
        <v>125.84</v>
      </c>
      <c r="M483" s="236">
        <v>0.8</v>
      </c>
      <c r="N483" s="236">
        <v>1</v>
      </c>
      <c r="O483" s="236"/>
      <c r="P483" s="236"/>
      <c r="Q483" s="236">
        <v>30.85</v>
      </c>
      <c r="R483" s="236">
        <v>1.95</v>
      </c>
      <c r="S483" s="236">
        <v>4.49</v>
      </c>
      <c r="T483" s="236">
        <v>6.14</v>
      </c>
      <c r="U483" s="236">
        <v>0</v>
      </c>
      <c r="V483" s="236"/>
      <c r="W483" s="522">
        <v>2.5</v>
      </c>
      <c r="X483" s="236">
        <v>125</v>
      </c>
      <c r="Y483" s="522">
        <v>9</v>
      </c>
      <c r="Z483" s="236">
        <v>1</v>
      </c>
      <c r="AA483" s="236"/>
      <c r="AB483" s="236">
        <v>0.14583714547118021</v>
      </c>
      <c r="AC483" s="522">
        <v>1.9705550411024956E-2</v>
      </c>
      <c r="AD483" s="522">
        <v>7.7960482198868286</v>
      </c>
      <c r="AE483" s="57">
        <v>41826</v>
      </c>
      <c r="AF483" s="498">
        <v>6.4953000000000011E-2</v>
      </c>
      <c r="AG483" s="498">
        <v>0.15820512820512822</v>
      </c>
      <c r="AH483" s="236">
        <v>147.90989999999999</v>
      </c>
      <c r="AI483" s="236"/>
      <c r="AJ483" s="522">
        <v>0</v>
      </c>
      <c r="AK483" s="522">
        <v>1.9705550411024956E-2</v>
      </c>
      <c r="AL483" s="236">
        <v>0.1053839364518976</v>
      </c>
      <c r="AM483" s="236">
        <v>118.42</v>
      </c>
      <c r="AN483" s="522">
        <v>21.792035398230095</v>
      </c>
      <c r="AR483" s="452"/>
      <c r="AS483" s="145"/>
      <c r="AT483" s="223"/>
      <c r="AU483" s="22"/>
    </row>
    <row r="484" spans="1:47" ht="15.75">
      <c r="A484" s="263" t="s">
        <v>128</v>
      </c>
      <c r="B484" t="s">
        <v>442</v>
      </c>
      <c r="C484" t="s">
        <v>1343</v>
      </c>
      <c r="D484" s="554">
        <v>9170000000</v>
      </c>
      <c r="E484">
        <v>0.92</v>
      </c>
      <c r="F484" s="620">
        <v>3.13</v>
      </c>
      <c r="G484" s="57"/>
      <c r="H484" s="636"/>
      <c r="I484" s="267"/>
      <c r="J484" s="587">
        <v>41.76</v>
      </c>
      <c r="K484" s="236">
        <v>35.53</v>
      </c>
      <c r="L484" s="236">
        <v>44</v>
      </c>
      <c r="M484" s="236">
        <v>3.3</v>
      </c>
      <c r="N484" s="236">
        <v>1.32</v>
      </c>
      <c r="O484" s="236"/>
      <c r="P484" s="236"/>
      <c r="Q484" s="236">
        <v>9.6</v>
      </c>
      <c r="R484" s="236">
        <v>0.74</v>
      </c>
      <c r="S484" s="236">
        <v>0.51</v>
      </c>
      <c r="T484" s="236">
        <v>2.06</v>
      </c>
      <c r="U484" s="236">
        <v>0</v>
      </c>
      <c r="V484" s="236"/>
      <c r="W484" s="522">
        <v>2.2999999999999998</v>
      </c>
      <c r="X484" s="236">
        <v>52</v>
      </c>
      <c r="Y484" s="522">
        <v>17</v>
      </c>
      <c r="Z484" s="236"/>
      <c r="AA484" s="236"/>
      <c r="AB484" s="236">
        <v>-1.0660980810234607E-2</v>
      </c>
      <c r="AC484" s="522">
        <v>1.8631920383324535E-2</v>
      </c>
      <c r="AD484" s="522">
        <v>3.4703886017240593</v>
      </c>
      <c r="AE484" s="57">
        <v>41826</v>
      </c>
      <c r="AF484" s="498">
        <v>8.2716000000000012E-2</v>
      </c>
      <c r="AG484" s="498">
        <v>0.12972972972972971</v>
      </c>
      <c r="AH484" s="236">
        <v>55.936</v>
      </c>
      <c r="AI484" s="236"/>
      <c r="AJ484" s="522">
        <v>0</v>
      </c>
      <c r="AK484" s="522">
        <v>1.8631920383324535E-2</v>
      </c>
      <c r="AL484" s="236">
        <v>0.13911620294599022</v>
      </c>
      <c r="AM484" s="236">
        <v>38.340000000000003</v>
      </c>
      <c r="AN484" s="522">
        <v>13.496932515337392</v>
      </c>
      <c r="AR484" s="452"/>
      <c r="AS484" s="145"/>
      <c r="AT484" s="223"/>
      <c r="AU484" s="22"/>
    </row>
    <row r="485" spans="1:47" ht="15.75">
      <c r="A485" s="263" t="s">
        <v>2306</v>
      </c>
      <c r="B485" t="s">
        <v>2307</v>
      </c>
      <c r="C485" t="s">
        <v>2308</v>
      </c>
      <c r="D485" s="554">
        <v>4190000000</v>
      </c>
      <c r="E485">
        <v>1.56</v>
      </c>
      <c r="F485" s="620">
        <v>2.5499999999999998</v>
      </c>
      <c r="G485" s="57"/>
      <c r="H485" s="636"/>
      <c r="I485" s="267"/>
      <c r="J485" s="587">
        <v>47.96</v>
      </c>
      <c r="K485" s="236">
        <v>32.200000000000003</v>
      </c>
      <c r="L485" s="236">
        <v>47.96</v>
      </c>
      <c r="M485" s="236">
        <v>0</v>
      </c>
      <c r="N485" s="236">
        <v>0</v>
      </c>
      <c r="O485" s="236"/>
      <c r="P485" s="236"/>
      <c r="Q485" s="236">
        <v>30.94</v>
      </c>
      <c r="R485" s="236">
        <v>0.9</v>
      </c>
      <c r="S485" s="236">
        <v>1.24</v>
      </c>
      <c r="T485" s="236">
        <v>4.95</v>
      </c>
      <c r="U485" s="236">
        <v>0</v>
      </c>
      <c r="V485" s="236"/>
      <c r="W485" s="522">
        <v>2.7</v>
      </c>
      <c r="X485" s="236">
        <v>42</v>
      </c>
      <c r="Y485" s="522">
        <v>3</v>
      </c>
      <c r="Z485" s="236"/>
      <c r="AA485" s="236"/>
      <c r="AB485" s="236">
        <v>0.45157384987893467</v>
      </c>
      <c r="AC485" s="522">
        <v>1.3240621614679385E-2</v>
      </c>
      <c r="AD485" s="522">
        <v>4.4602467297062933</v>
      </c>
      <c r="AE485" s="57">
        <v>41826</v>
      </c>
      <c r="AF485" s="498">
        <v>0.11938799999999999</v>
      </c>
      <c r="AG485" s="498">
        <v>0.34377777777777779</v>
      </c>
      <c r="AH485" s="236">
        <v>95.230999999999995</v>
      </c>
      <c r="AI485" s="236"/>
      <c r="AJ485" s="522">
        <v>0</v>
      </c>
      <c r="AK485" s="522">
        <v>1.3240621614679385E-2</v>
      </c>
      <c r="AL485" s="236">
        <v>0.2294283517046912</v>
      </c>
      <c r="AM485" s="236">
        <v>43.93</v>
      </c>
      <c r="AN485" s="522">
        <v>33.888888888889042</v>
      </c>
      <c r="AR485" s="452"/>
      <c r="AS485" s="145"/>
      <c r="AT485" s="223"/>
      <c r="AU485" s="22"/>
    </row>
    <row r="486" spans="1:47" ht="15.75">
      <c r="A486" s="263" t="s">
        <v>2309</v>
      </c>
      <c r="C486" t="s">
        <v>1343</v>
      </c>
      <c r="D486" s="554">
        <v>1340000000</v>
      </c>
      <c r="E486">
        <v>1.1100000000000001</v>
      </c>
      <c r="F486" s="620">
        <v>3.93</v>
      </c>
      <c r="G486" s="57"/>
      <c r="H486" s="636"/>
      <c r="I486" s="267"/>
      <c r="J486" s="587">
        <v>67.08</v>
      </c>
      <c r="K486" s="236">
        <v>62.77</v>
      </c>
      <c r="L486" s="236">
        <v>68.400000000000006</v>
      </c>
      <c r="M486" s="236">
        <v>2</v>
      </c>
      <c r="N486" s="236">
        <v>1.32</v>
      </c>
      <c r="O486" s="236"/>
      <c r="P486" s="236"/>
      <c r="Q486" s="236">
        <v>13.89</v>
      </c>
      <c r="R486" s="236">
        <v>1.31</v>
      </c>
      <c r="S486" s="236">
        <v>2.35</v>
      </c>
      <c r="T486" s="236">
        <v>2.2000000000000002</v>
      </c>
      <c r="U486" s="236">
        <v>0</v>
      </c>
      <c r="V486" s="236"/>
      <c r="W486" s="522">
        <v>2.2999999999999998</v>
      </c>
      <c r="X486" s="236">
        <v>73</v>
      </c>
      <c r="Y486" s="522">
        <v>5</v>
      </c>
      <c r="Z486" s="236"/>
      <c r="AA486" s="236"/>
      <c r="AB486" s="236">
        <v>4.5742954109488313E-3</v>
      </c>
      <c r="AC486" s="522">
        <v>1.1928033553114016E-2</v>
      </c>
      <c r="AD486" s="522">
        <v>3.812228771103729</v>
      </c>
      <c r="AE486" s="57">
        <v>41827</v>
      </c>
      <c r="AF486" s="498">
        <v>9.3603000000000006E-2</v>
      </c>
      <c r="AG486" s="498">
        <v>0.10603053435114504</v>
      </c>
      <c r="AH486" s="236">
        <v>60.786499999999997</v>
      </c>
      <c r="AI486" s="236"/>
      <c r="AJ486" s="522">
        <v>0</v>
      </c>
      <c r="AK486" s="522">
        <v>1.1928033553114016E-2</v>
      </c>
      <c r="AL486" s="236">
        <v>4.894448788115708E-2</v>
      </c>
      <c r="AM486" s="236">
        <v>65.010000000000005</v>
      </c>
      <c r="AN486" s="522">
        <v>37.2159090909092</v>
      </c>
      <c r="AR486" s="452"/>
      <c r="AS486" s="145"/>
      <c r="AT486" s="223"/>
      <c r="AU486" s="22"/>
    </row>
    <row r="487" spans="1:47" ht="15.75">
      <c r="A487" s="263" t="s">
        <v>2310</v>
      </c>
      <c r="B487" t="s">
        <v>2311</v>
      </c>
      <c r="C487" t="s">
        <v>1343</v>
      </c>
      <c r="D487" s="554">
        <v>1240000000</v>
      </c>
      <c r="E487">
        <v>0.94</v>
      </c>
      <c r="F487" s="620">
        <v>1.7</v>
      </c>
      <c r="G487" s="57"/>
      <c r="H487" s="636"/>
      <c r="I487" s="267"/>
      <c r="J487" s="587">
        <v>29.99</v>
      </c>
      <c r="K487" s="236">
        <v>28.32</v>
      </c>
      <c r="L487" s="236">
        <v>31.07</v>
      </c>
      <c r="M487" s="236">
        <v>2.2000000000000002</v>
      </c>
      <c r="N487" s="236">
        <v>0.64</v>
      </c>
      <c r="O487" s="236"/>
      <c r="P487" s="236"/>
      <c r="Q487" s="236">
        <v>15.07</v>
      </c>
      <c r="R487" s="236">
        <v>1.3</v>
      </c>
      <c r="S487" s="236">
        <v>3.51</v>
      </c>
      <c r="T487" s="236">
        <v>3.14</v>
      </c>
      <c r="U487" s="236">
        <v>0</v>
      </c>
      <c r="V487" s="236"/>
      <c r="W487" s="522">
        <v>2.7</v>
      </c>
      <c r="X487" s="236">
        <v>37</v>
      </c>
      <c r="Y487" s="522">
        <v>7</v>
      </c>
      <c r="Z487" s="236"/>
      <c r="AA487" s="236"/>
      <c r="AB487" s="236">
        <v>-3.4760218860637328E-2</v>
      </c>
      <c r="AC487" s="522">
        <v>1.1260510818141348E-2</v>
      </c>
      <c r="AD487" s="522">
        <v>5.068609576418619</v>
      </c>
      <c r="AE487" s="57">
        <v>41826</v>
      </c>
      <c r="AF487" s="498">
        <v>8.3861999999999992E-2</v>
      </c>
      <c r="AG487" s="498">
        <v>0.11592307692307692</v>
      </c>
      <c r="AH487" s="236">
        <v>30.662099999999999</v>
      </c>
      <c r="AI487" s="236"/>
      <c r="AJ487" s="522">
        <v>0</v>
      </c>
      <c r="AK487" s="522">
        <v>1.1260510818141348E-2</v>
      </c>
      <c r="AL487" s="236">
        <v>3.7357315807678947E-2</v>
      </c>
      <c r="AM487" s="236">
        <v>29.08</v>
      </c>
      <c r="AN487" s="522">
        <v>8.3916083916084574</v>
      </c>
      <c r="AR487" s="452"/>
      <c r="AS487" s="145"/>
      <c r="AT487" s="223"/>
      <c r="AU487" s="22"/>
    </row>
    <row r="488" spans="1:47" ht="15.75">
      <c r="A488" s="263" t="s">
        <v>2312</v>
      </c>
      <c r="B488" t="s">
        <v>2313</v>
      </c>
      <c r="C488" t="s">
        <v>1343</v>
      </c>
      <c r="D488" s="554">
        <v>9420000000</v>
      </c>
      <c r="E488">
        <v>2.17</v>
      </c>
      <c r="F488" s="620">
        <v>1.29</v>
      </c>
      <c r="G488" s="57"/>
      <c r="H488" s="636"/>
      <c r="I488" s="267"/>
      <c r="J488" s="587">
        <v>17.2</v>
      </c>
      <c r="K488" s="236">
        <v>15.98</v>
      </c>
      <c r="L488" s="236">
        <v>18.600000000000001</v>
      </c>
      <c r="M488" s="236">
        <v>0</v>
      </c>
      <c r="N488" s="236">
        <v>0</v>
      </c>
      <c r="O488" s="236"/>
      <c r="P488" s="236"/>
      <c r="Q488" s="236">
        <v>10.24</v>
      </c>
      <c r="R488" s="236">
        <v>2.4300000000000002</v>
      </c>
      <c r="S488" s="236">
        <v>0.93</v>
      </c>
      <c r="T488" s="236">
        <v>0.56000000000000005</v>
      </c>
      <c r="U488" s="236">
        <v>0</v>
      </c>
      <c r="V488" s="236"/>
      <c r="W488" s="522">
        <v>2.4</v>
      </c>
      <c r="X488" s="236">
        <v>20</v>
      </c>
      <c r="Y488" s="522">
        <v>9</v>
      </c>
      <c r="Z488" s="236"/>
      <c r="AA488" s="236"/>
      <c r="AB488" s="236">
        <v>-1.5092230296254866E-2</v>
      </c>
      <c r="AC488" s="522">
        <v>1.3741039891099991E-2</v>
      </c>
      <c r="AD488" s="522">
        <v>3.4265718330092976</v>
      </c>
      <c r="AE488" s="57">
        <v>41827</v>
      </c>
      <c r="AF488" s="498">
        <v>0.15434100000000001</v>
      </c>
      <c r="AG488" s="498">
        <v>4.2139917695473247E-2</v>
      </c>
      <c r="AH488" s="236">
        <v>11.8497</v>
      </c>
      <c r="AI488" s="236"/>
      <c r="AJ488" s="522">
        <v>0</v>
      </c>
      <c r="AK488" s="522">
        <v>1.3741039891099991E-2</v>
      </c>
      <c r="AL488" s="236">
        <v>-1.9384264538198397E-2</v>
      </c>
      <c r="AM488" s="236">
        <v>17.5</v>
      </c>
      <c r="AN488" s="522">
        <v>55.445544554455431</v>
      </c>
      <c r="AR488" s="452"/>
      <c r="AS488" s="145"/>
      <c r="AT488" s="223"/>
      <c r="AU488" s="22"/>
    </row>
    <row r="489" spans="1:47" ht="15.75">
      <c r="A489" s="263" t="s">
        <v>2314</v>
      </c>
      <c r="B489" t="s">
        <v>2315</v>
      </c>
      <c r="C489" t="s">
        <v>1343</v>
      </c>
      <c r="D489" s="554">
        <v>4230000000</v>
      </c>
      <c r="E489">
        <v>3.2</v>
      </c>
      <c r="F489" s="620">
        <v>-1.36</v>
      </c>
      <c r="G489" s="57"/>
      <c r="H489" s="636"/>
      <c r="I489" s="267"/>
      <c r="J489" s="587">
        <v>5.43</v>
      </c>
      <c r="K489" s="236">
        <v>4.92</v>
      </c>
      <c r="L489" s="236">
        <v>6.84</v>
      </c>
      <c r="M489" s="236">
        <v>0</v>
      </c>
      <c r="N489" s="236">
        <v>0</v>
      </c>
      <c r="O489" s="236"/>
      <c r="P489" s="236"/>
      <c r="Q489" s="236">
        <v>24.73</v>
      </c>
      <c r="R489" s="236">
        <v>-5.54</v>
      </c>
      <c r="S489" s="236">
        <v>0.36</v>
      </c>
      <c r="T489" s="236">
        <v>6</v>
      </c>
      <c r="U489" s="236">
        <v>0</v>
      </c>
      <c r="V489" s="236"/>
      <c r="W489" s="522">
        <v>2.6</v>
      </c>
      <c r="X489" s="236">
        <v>8</v>
      </c>
      <c r="Y489" s="522">
        <v>7</v>
      </c>
      <c r="Z489" s="236"/>
      <c r="AA489" s="236"/>
      <c r="AB489" s="236">
        <v>0.12601626016260165</v>
      </c>
      <c r="AC489" s="522">
        <v>2.5681807021107169E-2</v>
      </c>
      <c r="AD489" s="522">
        <v>2.7832762038532444</v>
      </c>
      <c r="AE489" s="57">
        <v>41827</v>
      </c>
      <c r="AF489" s="498">
        <v>0.21335999999999999</v>
      </c>
      <c r="AG489" s="498">
        <v>-4.4638989169675097E-2</v>
      </c>
      <c r="AH489" s="236">
        <v>-6.7809999999999997</v>
      </c>
      <c r="AI489" s="236"/>
      <c r="AJ489" s="522">
        <v>0</v>
      </c>
      <c r="AK489" s="522">
        <v>2.5681807021107169E-2</v>
      </c>
      <c r="AL489" s="236">
        <v>-0.11993517017828204</v>
      </c>
      <c r="AM489" s="236">
        <v>5.78</v>
      </c>
      <c r="AN489" s="522">
        <v>64.912280701754412</v>
      </c>
      <c r="AR489" s="452"/>
      <c r="AS489" s="145"/>
      <c r="AT489" s="223"/>
      <c r="AU489" s="22"/>
    </row>
    <row r="490" spans="1:47" ht="15.75">
      <c r="A490" s="263" t="s">
        <v>162</v>
      </c>
      <c r="B490" t="s">
        <v>263</v>
      </c>
      <c r="C490" t="s">
        <v>158</v>
      </c>
      <c r="D490" s="554">
        <v>62290000000</v>
      </c>
      <c r="E490">
        <v>1.1399999999999999</v>
      </c>
      <c r="F490" s="620">
        <v>19.09</v>
      </c>
      <c r="G490" s="57"/>
      <c r="H490" s="636"/>
      <c r="I490" s="267"/>
      <c r="J490" s="587">
        <v>579.17999999999995</v>
      </c>
      <c r="K490" s="236">
        <v>509.96</v>
      </c>
      <c r="L490" s="236">
        <v>584.73</v>
      </c>
      <c r="M490" s="236">
        <v>0</v>
      </c>
      <c r="N490" s="236">
        <v>0</v>
      </c>
      <c r="O490" s="236"/>
      <c r="P490" s="236"/>
      <c r="Q490" s="236">
        <v>0</v>
      </c>
      <c r="R490" s="236">
        <v>0</v>
      </c>
      <c r="S490" s="236">
        <v>6.18</v>
      </c>
      <c r="T490" s="236">
        <v>4.2</v>
      </c>
      <c r="U490" s="236">
        <v>0</v>
      </c>
      <c r="V490" s="236"/>
      <c r="W490" s="522">
        <v>0</v>
      </c>
      <c r="X490" s="236">
        <v>0</v>
      </c>
      <c r="Y490" s="522">
        <v>0</v>
      </c>
      <c r="Z490" s="236">
        <v>1</v>
      </c>
      <c r="AA490" s="236"/>
      <c r="AB490" s="236">
        <v>4.3755631645341457E-2</v>
      </c>
      <c r="AC490" s="522">
        <v>1.1767820049480392E-2</v>
      </c>
      <c r="AD490" s="522">
        <v>3.620266522225716</v>
      </c>
      <c r="AE490" s="57">
        <v>41831</v>
      </c>
      <c r="AH490" s="236"/>
      <c r="AI490" s="236"/>
      <c r="AJ490" s="522">
        <v>0</v>
      </c>
      <c r="AK490" s="522">
        <v>1.1767820049480392E-2</v>
      </c>
      <c r="AL490" s="236">
        <v>2.3376623376623207E-2</v>
      </c>
      <c r="AM490" s="236">
        <v>563.42999999999995</v>
      </c>
      <c r="AN490" s="522">
        <v>58.756705585358283</v>
      </c>
      <c r="AR490" s="452"/>
      <c r="AS490" s="145"/>
      <c r="AT490" s="223"/>
      <c r="AU490" s="22"/>
    </row>
    <row r="491" spans="1:47" ht="15.75">
      <c r="A491" s="263" t="s">
        <v>3613</v>
      </c>
      <c r="B491" t="s">
        <v>3614</v>
      </c>
      <c r="C491" t="s">
        <v>158</v>
      </c>
      <c r="D491" s="554">
        <v>62290000000</v>
      </c>
      <c r="E491">
        <v>0.93</v>
      </c>
      <c r="F491" s="620">
        <v>19.09</v>
      </c>
      <c r="G491" s="57"/>
      <c r="H491" s="636"/>
      <c r="I491" s="267"/>
      <c r="J491" s="587">
        <v>590</v>
      </c>
      <c r="K491" s="236">
        <v>518</v>
      </c>
      <c r="L491" s="236">
        <v>593.08000000000004</v>
      </c>
      <c r="M491" s="236">
        <v>0</v>
      </c>
      <c r="N491" s="236">
        <v>0</v>
      </c>
      <c r="O491" s="236"/>
      <c r="P491" s="236"/>
      <c r="Q491" s="236">
        <v>18.55</v>
      </c>
      <c r="R491" s="236">
        <v>1.38</v>
      </c>
      <c r="S491" s="236">
        <v>6.42</v>
      </c>
      <c r="T491" s="236">
        <v>4.3600000000000003</v>
      </c>
      <c r="U491" s="236">
        <v>0</v>
      </c>
      <c r="V491" s="236"/>
      <c r="W491" s="522">
        <v>1.9</v>
      </c>
      <c r="X491" s="236">
        <v>665</v>
      </c>
      <c r="Y491" s="522">
        <v>40</v>
      </c>
      <c r="Z491" s="236"/>
      <c r="AA491" s="236"/>
      <c r="AB491" s="236">
        <v>4.4136546891780162E-2</v>
      </c>
      <c r="AC491" s="522">
        <v>1.2066122356137986E-2</v>
      </c>
      <c r="AD491" s="522">
        <v>3.7108867268293904</v>
      </c>
      <c r="AE491" s="57">
        <v>41827</v>
      </c>
      <c r="AF491" s="498">
        <v>8.3289000000000002E-2</v>
      </c>
      <c r="AG491" s="498">
        <v>0.13442028985507248</v>
      </c>
      <c r="AH491" s="236">
        <v>613.28250000000003</v>
      </c>
      <c r="AI491" s="236"/>
      <c r="AJ491" s="522">
        <v>0</v>
      </c>
      <c r="AK491" s="522">
        <v>1.2066122356137986E-2</v>
      </c>
      <c r="AL491" s="236">
        <v>9.4965016795649754E-2</v>
      </c>
      <c r="AM491" s="236">
        <v>565.17999999999995</v>
      </c>
      <c r="AN491" s="522">
        <v>32.390572390572771</v>
      </c>
      <c r="AR491" s="452"/>
      <c r="AS491" s="145"/>
      <c r="AT491" s="223"/>
      <c r="AU491" s="22"/>
    </row>
    <row r="492" spans="1:47" ht="15.75">
      <c r="A492" s="263" t="s">
        <v>2316</v>
      </c>
      <c r="B492" t="s">
        <v>2317</v>
      </c>
      <c r="C492" t="s">
        <v>1343</v>
      </c>
      <c r="D492" s="554">
        <v>14500000000</v>
      </c>
      <c r="E492">
        <v>0.68</v>
      </c>
      <c r="F492" s="620">
        <v>4.49</v>
      </c>
      <c r="G492" s="57"/>
      <c r="H492" s="636"/>
      <c r="I492" s="267"/>
      <c r="J492" s="587">
        <v>88.31</v>
      </c>
      <c r="K492" s="236">
        <v>83.17</v>
      </c>
      <c r="L492" s="236">
        <v>89.05</v>
      </c>
      <c r="M492" s="236">
        <v>2.6</v>
      </c>
      <c r="N492" s="236">
        <v>2.2999999999999998</v>
      </c>
      <c r="O492" s="236"/>
      <c r="P492" s="236"/>
      <c r="Q492" s="236">
        <v>17.940000000000001</v>
      </c>
      <c r="R492" s="236">
        <v>2.59</v>
      </c>
      <c r="S492" s="236">
        <v>0.94</v>
      </c>
      <c r="T492" s="236">
        <v>4.0199999999999996</v>
      </c>
      <c r="U492" s="236">
        <v>0</v>
      </c>
      <c r="V492" s="236"/>
      <c r="W492" s="522">
        <v>2.9</v>
      </c>
      <c r="X492" s="236">
        <v>91.5</v>
      </c>
      <c r="Y492" s="522">
        <v>8</v>
      </c>
      <c r="Z492" s="236"/>
      <c r="AA492" s="236"/>
      <c r="AB492" s="236">
        <v>3.2823010902342825E-2</v>
      </c>
      <c r="AC492" s="522">
        <v>8.1700588370475242E-3</v>
      </c>
      <c r="AD492" s="522">
        <v>2.8882381974616425</v>
      </c>
      <c r="AE492" s="57">
        <v>41827</v>
      </c>
      <c r="AF492" s="498">
        <v>6.8963999999999998E-2</v>
      </c>
      <c r="AG492" s="498">
        <v>6.9266409266409271E-2</v>
      </c>
      <c r="AH492" s="236">
        <v>77.625699999999995</v>
      </c>
      <c r="AI492" s="236"/>
      <c r="AJ492" s="522">
        <v>0</v>
      </c>
      <c r="AK492" s="522">
        <v>8.1700588370475242E-3</v>
      </c>
      <c r="AL492" s="236">
        <v>4.7195541325744148E-2</v>
      </c>
      <c r="AM492" s="236">
        <v>86.16</v>
      </c>
      <c r="AN492" s="522">
        <v>26.582278481012565</v>
      </c>
      <c r="AR492" s="452"/>
      <c r="AS492" s="145"/>
      <c r="AT492" s="223"/>
      <c r="AU492" s="22"/>
    </row>
    <row r="493" spans="1:47" ht="15.75">
      <c r="A493" s="263" t="s">
        <v>8</v>
      </c>
      <c r="B493" t="s">
        <v>9</v>
      </c>
      <c r="C493" t="s">
        <v>1343</v>
      </c>
      <c r="D493" s="554">
        <v>9220000000</v>
      </c>
      <c r="E493">
        <v>1.33</v>
      </c>
      <c r="F493" s="620">
        <v>4.62</v>
      </c>
      <c r="G493" s="57"/>
      <c r="H493" s="636"/>
      <c r="I493" s="267"/>
      <c r="J493" s="587">
        <v>85.39</v>
      </c>
      <c r="K493" s="236">
        <v>60.8</v>
      </c>
      <c r="L493" s="236">
        <v>87.34</v>
      </c>
      <c r="M493" s="236">
        <v>0.8</v>
      </c>
      <c r="N493" s="236">
        <v>0.68</v>
      </c>
      <c r="O493" s="236"/>
      <c r="P493" s="236"/>
      <c r="Q493" s="236">
        <v>13.3</v>
      </c>
      <c r="R493" s="236">
        <v>0.69</v>
      </c>
      <c r="S493" s="236">
        <v>0.22</v>
      </c>
      <c r="T493" s="236">
        <v>1.92</v>
      </c>
      <c r="U493" s="236">
        <v>0</v>
      </c>
      <c r="V493" s="236"/>
      <c r="W493" s="522">
        <v>2.4</v>
      </c>
      <c r="X493" s="236">
        <v>77</v>
      </c>
      <c r="Y493" s="522">
        <v>9</v>
      </c>
      <c r="Z493" s="236"/>
      <c r="AA493" s="236"/>
      <c r="AB493" s="236">
        <v>0.31397622987814061</v>
      </c>
      <c r="AC493" s="522">
        <v>1.1158169090810813E-2</v>
      </c>
      <c r="AD493" s="522">
        <v>8.2598499518717166</v>
      </c>
      <c r="AE493" s="57">
        <v>41827</v>
      </c>
      <c r="AF493" s="498">
        <v>0.106209</v>
      </c>
      <c r="AG493" s="498">
        <v>0.19275362318840583</v>
      </c>
      <c r="AH493" s="236">
        <v>104.7347</v>
      </c>
      <c r="AI493" s="236"/>
      <c r="AJ493" s="522">
        <v>0</v>
      </c>
      <c r="AK493" s="522">
        <v>1.1158169090810813E-2</v>
      </c>
      <c r="AL493" s="236">
        <v>0.10322997416020664</v>
      </c>
      <c r="AM493" s="236">
        <v>81.05</v>
      </c>
      <c r="AN493" s="522">
        <v>32.55425709515859</v>
      </c>
      <c r="AR493" s="452"/>
      <c r="AS493" s="145"/>
      <c r="AT493" s="223"/>
      <c r="AU493" s="22"/>
    </row>
    <row r="494" spans="1:47" ht="15.75">
      <c r="A494" s="263" t="s">
        <v>2318</v>
      </c>
      <c r="B494" t="s">
        <v>2319</v>
      </c>
      <c r="C494" t="s">
        <v>2320</v>
      </c>
      <c r="D494" s="554">
        <v>4450000000</v>
      </c>
      <c r="E494">
        <v>1.96</v>
      </c>
      <c r="F494" s="620">
        <v>0.43</v>
      </c>
      <c r="G494" s="57"/>
      <c r="H494" s="636"/>
      <c r="I494" s="267"/>
      <c r="J494" s="587">
        <v>11.52</v>
      </c>
      <c r="K494" s="236">
        <v>9.73</v>
      </c>
      <c r="L494" s="236">
        <v>11.8</v>
      </c>
      <c r="M494" s="236">
        <v>0</v>
      </c>
      <c r="N494" s="236">
        <v>0</v>
      </c>
      <c r="O494" s="236"/>
      <c r="P494" s="236"/>
      <c r="Q494" s="236">
        <v>14.93</v>
      </c>
      <c r="R494" s="236">
        <v>0.69</v>
      </c>
      <c r="S494" s="236">
        <v>0.86</v>
      </c>
      <c r="T494" s="236">
        <v>3.5</v>
      </c>
      <c r="U494" s="236">
        <v>0</v>
      </c>
      <c r="V494" s="236"/>
      <c r="W494" s="522">
        <v>1.4</v>
      </c>
      <c r="X494" s="236">
        <v>12.6</v>
      </c>
      <c r="Y494" s="522">
        <v>7</v>
      </c>
      <c r="Z494" s="236"/>
      <c r="AA494" s="236"/>
      <c r="AB494" s="236">
        <v>0.144672531769306</v>
      </c>
      <c r="AC494" s="522">
        <v>1.1071930851083279E-2</v>
      </c>
      <c r="AD494" s="522">
        <v>3.2015953273766691</v>
      </c>
      <c r="AE494" s="57">
        <v>41827</v>
      </c>
      <c r="AF494" s="498">
        <v>0.14230799999999999</v>
      </c>
      <c r="AG494" s="498">
        <v>0.21637681159420297</v>
      </c>
      <c r="AH494" s="236">
        <v>7.9851999999999999</v>
      </c>
      <c r="AI494" s="236"/>
      <c r="AJ494" s="522">
        <v>0</v>
      </c>
      <c r="AK494" s="522">
        <v>1.1071930851083279E-2</v>
      </c>
      <c r="AL494" s="236">
        <v>7.7642656688493933E-2</v>
      </c>
      <c r="AM494" s="236">
        <v>11.24</v>
      </c>
      <c r="AN494" s="522">
        <v>58.3333333333333</v>
      </c>
      <c r="AR494" s="452"/>
      <c r="AS494" s="145"/>
      <c r="AT494" s="223"/>
      <c r="AU494" s="22"/>
    </row>
    <row r="495" spans="1:47" ht="15.75">
      <c r="A495" s="263" t="s">
        <v>2321</v>
      </c>
      <c r="B495" t="s">
        <v>2322</v>
      </c>
      <c r="C495" t="s">
        <v>2323</v>
      </c>
      <c r="D495" s="554">
        <v>325780000</v>
      </c>
      <c r="E495">
        <v>1.96</v>
      </c>
      <c r="F495" s="620">
        <v>2.36</v>
      </c>
      <c r="G495" s="57"/>
      <c r="H495" s="636"/>
      <c r="I495" s="267"/>
      <c r="J495" s="587">
        <v>63.83</v>
      </c>
      <c r="K495" s="236">
        <v>59.38</v>
      </c>
      <c r="L495" s="236">
        <v>75.19</v>
      </c>
      <c r="M495" s="236">
        <v>0</v>
      </c>
      <c r="N495" s="236">
        <v>0</v>
      </c>
      <c r="O495" s="236"/>
      <c r="P495" s="236"/>
      <c r="Q495" s="236">
        <v>56.96</v>
      </c>
      <c r="R495" s="236">
        <v>2.57</v>
      </c>
      <c r="S495" s="236">
        <v>16.8</v>
      </c>
      <c r="T495" s="236">
        <v>2.57</v>
      </c>
      <c r="U495" s="236">
        <v>0</v>
      </c>
      <c r="V495" s="236"/>
      <c r="W495" s="522">
        <v>2.2000000000000002</v>
      </c>
      <c r="X495" s="236">
        <v>79</v>
      </c>
      <c r="Y495" s="522">
        <v>22</v>
      </c>
      <c r="Z495" s="236">
        <v>1</v>
      </c>
      <c r="AA495" s="236"/>
      <c r="AB495" s="236">
        <v>-0.11029309626336987</v>
      </c>
      <c r="AC495" s="522">
        <v>1.6532307026031041E-2</v>
      </c>
      <c r="AD495" s="522">
        <v>28.435049684400511</v>
      </c>
      <c r="AE495" s="57">
        <v>41827</v>
      </c>
      <c r="AF495" s="498">
        <v>0.14230799999999999</v>
      </c>
      <c r="AG495" s="498">
        <v>0.22163424124513623</v>
      </c>
      <c r="AH495" s="236">
        <v>44.612000000000002</v>
      </c>
      <c r="AI495" s="236"/>
      <c r="AJ495" s="522">
        <v>0</v>
      </c>
      <c r="AK495" s="522">
        <v>1.6532307026031041E-2</v>
      </c>
      <c r="AL495" s="236">
        <v>1.3657297125615364E-2</v>
      </c>
      <c r="AM495" s="236">
        <v>63.45</v>
      </c>
      <c r="AN495" s="522">
        <v>38.51351351351358</v>
      </c>
      <c r="AR495" s="452"/>
      <c r="AS495" s="145"/>
      <c r="AT495" s="223"/>
      <c r="AU495" s="22"/>
    </row>
    <row r="496" spans="1:47" ht="15.75">
      <c r="A496" s="263" t="s">
        <v>514</v>
      </c>
      <c r="B496" t="s">
        <v>515</v>
      </c>
      <c r="C496" t="s">
        <v>1362</v>
      </c>
      <c r="D496" s="554">
        <v>3010000000</v>
      </c>
      <c r="E496">
        <v>1.21</v>
      </c>
      <c r="F496" s="620">
        <v>2.19</v>
      </c>
      <c r="G496" s="57"/>
      <c r="H496" s="636"/>
      <c r="I496" s="267"/>
      <c r="J496" s="587">
        <v>33.590000000000003</v>
      </c>
      <c r="K496" s="236">
        <v>25.82</v>
      </c>
      <c r="L496" s="236">
        <v>34.03</v>
      </c>
      <c r="M496" s="236">
        <v>0.5</v>
      </c>
      <c r="N496" s="236">
        <v>0.16</v>
      </c>
      <c r="O496" s="236"/>
      <c r="P496" s="236"/>
      <c r="Q496" s="236">
        <v>14.67</v>
      </c>
      <c r="R496" s="236">
        <v>1.1499999999999999</v>
      </c>
      <c r="S496" s="236">
        <v>0.42</v>
      </c>
      <c r="T496" s="236">
        <v>2.14</v>
      </c>
      <c r="U496" s="236">
        <v>0</v>
      </c>
      <c r="V496" s="236"/>
      <c r="W496" s="522">
        <v>2.1</v>
      </c>
      <c r="X496" s="236">
        <v>35</v>
      </c>
      <c r="Y496" s="522">
        <v>7</v>
      </c>
      <c r="Z496" s="236"/>
      <c r="AA496" s="236"/>
      <c r="AB496" s="236">
        <v>7.1473551637279586E-2</v>
      </c>
      <c r="AC496" s="522">
        <v>2.0381824086360405E-2</v>
      </c>
      <c r="AD496" s="522">
        <v>2.6723571922123264</v>
      </c>
      <c r="AE496" s="57">
        <v>41827</v>
      </c>
      <c r="AF496" s="498">
        <v>9.9333000000000005E-2</v>
      </c>
      <c r="AG496" s="498">
        <v>0.12756521739130436</v>
      </c>
      <c r="AH496" s="236">
        <v>46.886000000000003</v>
      </c>
      <c r="AI496" s="236"/>
      <c r="AJ496" s="522">
        <v>0</v>
      </c>
      <c r="AK496" s="522">
        <v>2.0381824086360405E-2</v>
      </c>
      <c r="AL496" s="236">
        <v>0.20610412926391389</v>
      </c>
      <c r="AM496" s="236">
        <v>30.55</v>
      </c>
      <c r="AN496" s="522">
        <v>30.364372469635555</v>
      </c>
      <c r="AR496" s="452"/>
      <c r="AS496" s="145"/>
      <c r="AT496" s="223"/>
      <c r="AU496" s="22"/>
    </row>
    <row r="497" spans="1:47" ht="15.75">
      <c r="A497" s="263" t="s">
        <v>188</v>
      </c>
      <c r="B497" t="s">
        <v>189</v>
      </c>
      <c r="C497" t="s">
        <v>1350</v>
      </c>
      <c r="D497" s="554">
        <v>16190000000</v>
      </c>
      <c r="E497">
        <v>1.41</v>
      </c>
      <c r="F497" s="620">
        <v>2.61</v>
      </c>
      <c r="G497" s="57"/>
      <c r="H497" s="636"/>
      <c r="I497" s="267"/>
      <c r="J497" s="587">
        <v>41.67</v>
      </c>
      <c r="K497" s="236">
        <v>37.799999999999997</v>
      </c>
      <c r="L497" s="236">
        <v>42.06</v>
      </c>
      <c r="M497" s="236">
        <v>2.1</v>
      </c>
      <c r="N497" s="236">
        <v>0.88</v>
      </c>
      <c r="O497" s="236"/>
      <c r="P497" s="236"/>
      <c r="Q497" s="236">
        <v>12.55</v>
      </c>
      <c r="R497" s="236">
        <v>1.1000000000000001</v>
      </c>
      <c r="S497" s="236">
        <v>1.1399999999999999</v>
      </c>
      <c r="T497" s="236">
        <v>6.1</v>
      </c>
      <c r="U497" s="236">
        <v>0</v>
      </c>
      <c r="V497" s="236"/>
      <c r="W497" s="522">
        <v>2.5</v>
      </c>
      <c r="X497" s="236">
        <v>44</v>
      </c>
      <c r="Y497" s="522">
        <v>29</v>
      </c>
      <c r="Z497" s="236"/>
      <c r="AA497" s="236"/>
      <c r="AB497" s="236">
        <v>3.042198233562321E-2</v>
      </c>
      <c r="AC497" s="522">
        <v>1.1346465115039998E-2</v>
      </c>
      <c r="AD497" s="522">
        <v>2.5102866699742328</v>
      </c>
      <c r="AE497" s="57">
        <v>41827</v>
      </c>
      <c r="AF497" s="498">
        <v>0.110793</v>
      </c>
      <c r="AG497" s="498">
        <v>0.11409090909090908</v>
      </c>
      <c r="AH497" s="236">
        <v>32.269100000000002</v>
      </c>
      <c r="AI497" s="236"/>
      <c r="AJ497" s="522">
        <v>0</v>
      </c>
      <c r="AK497" s="522">
        <v>1.1346465115039998E-2</v>
      </c>
      <c r="AL497" s="236">
        <v>1.1653313911143579E-2</v>
      </c>
      <c r="AM497" s="236">
        <v>41.26</v>
      </c>
      <c r="AN497" s="522">
        <v>24.817518248174963</v>
      </c>
      <c r="AR497" s="452"/>
      <c r="AS497" s="145"/>
      <c r="AT497" s="223"/>
      <c r="AU497" s="22"/>
    </row>
    <row r="498" spans="1:47" ht="15.75">
      <c r="A498" s="263" t="s">
        <v>2324</v>
      </c>
      <c r="B498" t="s">
        <v>2325</v>
      </c>
      <c r="C498" t="s">
        <v>1362</v>
      </c>
      <c r="D498" s="554">
        <v>3100000000</v>
      </c>
      <c r="E498">
        <v>1.62</v>
      </c>
      <c r="F498" s="620">
        <v>3.17</v>
      </c>
      <c r="G498" s="57"/>
      <c r="H498" s="636"/>
      <c r="I498" s="267"/>
      <c r="J498" s="587">
        <v>93.51</v>
      </c>
      <c r="K498" s="236">
        <v>90.72</v>
      </c>
      <c r="L498" s="236">
        <v>101.67</v>
      </c>
      <c r="M498" s="236">
        <v>0</v>
      </c>
      <c r="N498" s="236">
        <v>0</v>
      </c>
      <c r="O498" s="236"/>
      <c r="P498" s="236"/>
      <c r="Q498" s="236">
        <v>17.23</v>
      </c>
      <c r="R498" s="236">
        <v>1.75</v>
      </c>
      <c r="S498" s="236">
        <v>2.35</v>
      </c>
      <c r="T498" s="236">
        <v>13.07</v>
      </c>
      <c r="U498" s="236">
        <v>0</v>
      </c>
      <c r="V498" s="236"/>
      <c r="W498" s="522">
        <v>2.2000000000000002</v>
      </c>
      <c r="X498" s="236">
        <v>111</v>
      </c>
      <c r="Y498" s="522">
        <v>10</v>
      </c>
      <c r="Z498" s="236"/>
      <c r="AA498" s="236"/>
      <c r="AB498" s="236">
        <v>-4.8502994011976039E-2</v>
      </c>
      <c r="AC498" s="522">
        <v>1.0209669111060662E-2</v>
      </c>
      <c r="AD498" s="522">
        <v>4.8819260932029689</v>
      </c>
      <c r="AE498" s="57">
        <v>41827</v>
      </c>
      <c r="AF498" s="498">
        <v>0.122826</v>
      </c>
      <c r="AG498" s="498">
        <v>9.845714285714284E-2</v>
      </c>
      <c r="AH498" s="236">
        <v>47.893000000000001</v>
      </c>
      <c r="AI498" s="236"/>
      <c r="AJ498" s="522">
        <v>0</v>
      </c>
      <c r="AK498" s="522">
        <v>1.0209669111060662E-2</v>
      </c>
      <c r="AL498" s="236">
        <v>7.6508620689656037E-3</v>
      </c>
      <c r="AM498" s="236">
        <v>93.09</v>
      </c>
      <c r="AN498" s="522">
        <v>56.083650190114071</v>
      </c>
      <c r="AR498" s="452"/>
      <c r="AS498" s="145"/>
      <c r="AT498" s="223"/>
      <c r="AU498" s="22"/>
    </row>
    <row r="499" spans="1:47" ht="15.75">
      <c r="A499" s="263" t="s">
        <v>2326</v>
      </c>
      <c r="B499" t="s">
        <v>2327</v>
      </c>
      <c r="C499" t="s">
        <v>1727</v>
      </c>
      <c r="F499" s="620"/>
      <c r="G499" s="57"/>
      <c r="H499" s="636"/>
      <c r="I499" s="267"/>
      <c r="J499" s="587">
        <v>7.63</v>
      </c>
      <c r="K499" s="236">
        <v>5.92</v>
      </c>
      <c r="L499" s="236">
        <v>7.75</v>
      </c>
      <c r="M499" s="236">
        <v>0</v>
      </c>
      <c r="N499" s="236"/>
      <c r="O499" s="236"/>
      <c r="P499" s="236"/>
      <c r="Q499" s="236"/>
      <c r="R499" s="236"/>
      <c r="S499" s="236"/>
      <c r="T499" s="236"/>
      <c r="U499" s="236">
        <v>0</v>
      </c>
      <c r="V499" s="236"/>
      <c r="X499" s="236"/>
      <c r="Z499" s="236"/>
      <c r="AA499" s="236"/>
      <c r="AB499" s="236">
        <v>0.20341614906832292</v>
      </c>
      <c r="AC499" s="522">
        <v>3.2461208422633496E-2</v>
      </c>
      <c r="AD499" s="522">
        <v>3.6362336805761246</v>
      </c>
      <c r="AE499" s="57">
        <v>41827</v>
      </c>
      <c r="AH499" s="236"/>
      <c r="AI499" s="236"/>
      <c r="AJ499" s="522">
        <v>0</v>
      </c>
      <c r="AK499" s="522">
        <v>3.2461208422633496E-2</v>
      </c>
      <c r="AL499" s="236">
        <v>0.1996855345911949</v>
      </c>
      <c r="AM499" s="236"/>
      <c r="AN499" s="522">
        <v>23.076923076923094</v>
      </c>
      <c r="AR499" s="452"/>
      <c r="AS499" s="145"/>
      <c r="AT499" s="223"/>
      <c r="AU499" s="22"/>
    </row>
    <row r="500" spans="1:47" ht="15.75">
      <c r="A500" s="263" t="s">
        <v>2328</v>
      </c>
      <c r="B500" t="s">
        <v>2329</v>
      </c>
      <c r="C500" t="s">
        <v>1343</v>
      </c>
      <c r="D500" s="554">
        <v>13340000</v>
      </c>
      <c r="E500">
        <v>1.0900000000000001</v>
      </c>
      <c r="F500" s="620">
        <v>-0.11</v>
      </c>
      <c r="G500" s="57"/>
      <c r="H500" s="636"/>
      <c r="I500" s="267"/>
      <c r="J500" s="587">
        <v>3.44</v>
      </c>
      <c r="K500" s="236">
        <v>3.22</v>
      </c>
      <c r="L500" s="236">
        <v>3.7</v>
      </c>
      <c r="M500" s="236">
        <v>1.7</v>
      </c>
      <c r="N500" s="236">
        <v>0.06</v>
      </c>
      <c r="O500" s="236"/>
      <c r="P500" s="236"/>
      <c r="Q500" s="236">
        <v>0</v>
      </c>
      <c r="R500" s="236">
        <v>0</v>
      </c>
      <c r="S500" s="236">
        <v>4.05</v>
      </c>
      <c r="T500" s="236">
        <v>1.55</v>
      </c>
      <c r="U500" s="236">
        <v>0</v>
      </c>
      <c r="V500" s="236"/>
      <c r="W500" s="522">
        <v>1</v>
      </c>
      <c r="X500" s="236">
        <v>0</v>
      </c>
      <c r="Y500" s="522">
        <v>0</v>
      </c>
      <c r="Z500" s="236"/>
      <c r="AA500" s="236"/>
      <c r="AB500" s="236">
        <v>8.6956521739130363E-2</v>
      </c>
      <c r="AC500" s="522">
        <v>1.6953492794540906E-2</v>
      </c>
      <c r="AD500" s="522">
        <v>4.7614292395004769</v>
      </c>
      <c r="AE500" s="57">
        <v>41827</v>
      </c>
      <c r="AH500" s="236"/>
      <c r="AI500" s="236"/>
      <c r="AJ500" s="522">
        <v>0</v>
      </c>
      <c r="AK500" s="522">
        <v>1.6953492794540906E-2</v>
      </c>
      <c r="AL500" s="236">
        <v>-3.9106145251396683E-2</v>
      </c>
      <c r="AM500" s="236">
        <v>3.46</v>
      </c>
      <c r="AN500" s="522">
        <v>58.82352941176471</v>
      </c>
      <c r="AR500" s="452"/>
      <c r="AS500" s="145"/>
      <c r="AT500" s="223"/>
      <c r="AU500" s="22"/>
    </row>
    <row r="501" spans="1:47" ht="15.75">
      <c r="A501" s="263" t="s">
        <v>915</v>
      </c>
      <c r="B501" t="s">
        <v>2330</v>
      </c>
      <c r="C501" t="s">
        <v>158</v>
      </c>
      <c r="D501" s="554">
        <v>2730000000</v>
      </c>
      <c r="E501">
        <v>0.67</v>
      </c>
      <c r="F501" s="620">
        <v>-0.19</v>
      </c>
      <c r="G501" s="57"/>
      <c r="H501" s="636"/>
      <c r="I501" s="267"/>
      <c r="J501" s="587">
        <v>6.58</v>
      </c>
      <c r="K501" s="236">
        <v>5.33</v>
      </c>
      <c r="L501" s="236">
        <v>7.63</v>
      </c>
      <c r="M501" s="236">
        <v>0</v>
      </c>
      <c r="N501" s="236">
        <v>0</v>
      </c>
      <c r="O501" s="236"/>
      <c r="P501" s="236"/>
      <c r="Q501" s="236">
        <v>26.32</v>
      </c>
      <c r="R501" s="236">
        <v>2.38</v>
      </c>
      <c r="S501" s="236">
        <v>1.62</v>
      </c>
      <c r="T501" s="236">
        <v>5.37</v>
      </c>
      <c r="U501" s="236">
        <v>0</v>
      </c>
      <c r="V501" s="236"/>
      <c r="W501" s="522">
        <v>2.7</v>
      </c>
      <c r="X501" s="236">
        <v>8</v>
      </c>
      <c r="Y501" s="522">
        <v>18</v>
      </c>
      <c r="Z501" s="236">
        <v>1</v>
      </c>
      <c r="AA501" s="236"/>
      <c r="AB501" s="236">
        <v>-0.10719131614654002</v>
      </c>
      <c r="AC501" s="522">
        <v>2.7080155592104745E-2</v>
      </c>
      <c r="AD501" s="522">
        <v>15.342437871012878</v>
      </c>
      <c r="AE501" s="57">
        <v>41831</v>
      </c>
      <c r="AF501" s="498">
        <v>6.8391000000000007E-2</v>
      </c>
      <c r="AG501" s="498">
        <v>0.11058823529411764</v>
      </c>
      <c r="AH501" s="236">
        <v>-8.1475000000000009</v>
      </c>
      <c r="AI501" s="236"/>
      <c r="AJ501" s="522">
        <v>0</v>
      </c>
      <c r="AK501" s="522">
        <v>2.7080155592104745E-2</v>
      </c>
      <c r="AL501" s="236">
        <v>4.9441786283891627E-2</v>
      </c>
      <c r="AM501" s="236">
        <v>6.26</v>
      </c>
      <c r="AN501" s="522">
        <v>55.294117647058819</v>
      </c>
      <c r="AR501" s="452"/>
      <c r="AS501" s="145"/>
      <c r="AT501" s="223"/>
      <c r="AU501" s="22"/>
    </row>
    <row r="502" spans="1:47" ht="15.75">
      <c r="A502" s="263" t="s">
        <v>696</v>
      </c>
      <c r="C502" t="s">
        <v>1348</v>
      </c>
      <c r="D502" s="554">
        <v>33440000000</v>
      </c>
      <c r="E502">
        <v>1.98</v>
      </c>
      <c r="F502" s="620">
        <v>15.18</v>
      </c>
      <c r="G502" s="57"/>
      <c r="H502" s="636"/>
      <c r="I502" s="267"/>
      <c r="J502" s="587">
        <v>167.49</v>
      </c>
      <c r="K502" s="236">
        <v>152.19999999999999</v>
      </c>
      <c r="L502" s="236">
        <v>170.24</v>
      </c>
      <c r="M502" s="236">
        <v>1.3</v>
      </c>
      <c r="N502" s="236">
        <v>2.2000000000000002</v>
      </c>
      <c r="O502" s="236"/>
      <c r="P502" s="236"/>
      <c r="Q502" s="236">
        <v>9.94</v>
      </c>
      <c r="R502" s="236">
        <v>1.56</v>
      </c>
      <c r="S502" s="236">
        <v>2.36</v>
      </c>
      <c r="T502" s="236">
        <v>1.1000000000000001</v>
      </c>
      <c r="U502" s="236">
        <v>0</v>
      </c>
      <c r="V502" s="236"/>
      <c r="W502" s="522">
        <v>3</v>
      </c>
      <c r="X502" s="236">
        <v>175</v>
      </c>
      <c r="Y502" s="522">
        <v>23</v>
      </c>
      <c r="Z502" s="236">
        <v>1</v>
      </c>
      <c r="AA502" s="236"/>
      <c r="AB502" s="236">
        <v>2.4794388001935137E-2</v>
      </c>
      <c r="AC502" s="522">
        <v>9.0935181610515003E-3</v>
      </c>
      <c r="AD502" s="522">
        <v>2.9206641993132805</v>
      </c>
      <c r="AE502" s="57">
        <v>41827</v>
      </c>
      <c r="AF502" s="498">
        <v>0.14345400000000005</v>
      </c>
      <c r="AG502" s="498">
        <v>6.3717948717948711E-2</v>
      </c>
      <c r="AH502" s="236">
        <v>140.8605</v>
      </c>
      <c r="AI502" s="236"/>
      <c r="AJ502" s="522">
        <v>0</v>
      </c>
      <c r="AK502" s="522">
        <v>9.0935181610515003E-3</v>
      </c>
      <c r="AL502" s="236">
        <v>6.5932667218227034E-2</v>
      </c>
      <c r="AM502" s="236">
        <v>164.24</v>
      </c>
      <c r="AN502" s="522">
        <v>53.641456582632941</v>
      </c>
      <c r="AR502" s="452"/>
      <c r="AS502" s="145"/>
      <c r="AT502" s="223"/>
      <c r="AU502" s="22"/>
    </row>
    <row r="503" spans="1:47" ht="15.75">
      <c r="A503" s="263" t="s">
        <v>2331</v>
      </c>
      <c r="B503" t="s">
        <v>2332</v>
      </c>
      <c r="C503" t="s">
        <v>1348</v>
      </c>
      <c r="D503" s="554">
        <v>172680000</v>
      </c>
      <c r="E503">
        <v>1.1100000000000001</v>
      </c>
      <c r="F503" s="620">
        <v>2.4500000000000002</v>
      </c>
      <c r="G503" s="57"/>
      <c r="H503" s="636"/>
      <c r="I503" s="267"/>
      <c r="J503" s="587">
        <v>31.66</v>
      </c>
      <c r="K503" s="236">
        <v>27.84</v>
      </c>
      <c r="L503" s="236">
        <v>32.96</v>
      </c>
      <c r="M503" s="236">
        <v>2.6</v>
      </c>
      <c r="N503" s="236">
        <v>0.8</v>
      </c>
      <c r="O503" s="236"/>
      <c r="P503" s="236"/>
      <c r="Q503" s="236">
        <v>13.3</v>
      </c>
      <c r="R503" s="236">
        <v>2.29</v>
      </c>
      <c r="S503" s="236">
        <v>2.5499999999999998</v>
      </c>
      <c r="T503" s="236">
        <v>1.33</v>
      </c>
      <c r="U503" s="236">
        <v>0</v>
      </c>
      <c r="V503" s="236"/>
      <c r="W503" s="522">
        <v>2.8</v>
      </c>
      <c r="X503" s="236">
        <v>33.5</v>
      </c>
      <c r="Y503" s="522">
        <v>4</v>
      </c>
      <c r="Z503" s="236"/>
      <c r="AA503" s="236"/>
      <c r="AB503" s="236">
        <v>0.10390516039051606</v>
      </c>
      <c r="AC503" s="522">
        <v>1.20352424437681E-2</v>
      </c>
      <c r="AD503" s="522">
        <v>2.4235542227001456</v>
      </c>
      <c r="AE503" s="57">
        <v>41830</v>
      </c>
      <c r="AF503" s="498">
        <v>9.3603000000000006E-2</v>
      </c>
      <c r="AG503" s="498">
        <v>5.8078602620087336E-2</v>
      </c>
      <c r="AH503" s="236">
        <v>31.566299999999998</v>
      </c>
      <c r="AI503" s="236"/>
      <c r="AJ503" s="522">
        <v>0</v>
      </c>
      <c r="AK503" s="522">
        <v>1.20352424437681E-2</v>
      </c>
      <c r="AL503" s="236">
        <v>0.10660608178958408</v>
      </c>
      <c r="AM503" s="236">
        <v>30.35</v>
      </c>
      <c r="AN503" s="522">
        <v>74.285714285714178</v>
      </c>
      <c r="AR503" s="452"/>
      <c r="AS503" s="145"/>
      <c r="AT503" s="223"/>
      <c r="AU503" s="22"/>
    </row>
    <row r="504" spans="1:47" ht="15.75">
      <c r="A504" s="263" t="s">
        <v>648</v>
      </c>
      <c r="B504" t="s">
        <v>649</v>
      </c>
      <c r="C504" t="s">
        <v>1343</v>
      </c>
      <c r="D504" s="554">
        <v>19160000000</v>
      </c>
      <c r="E504">
        <v>2.0499999999999998</v>
      </c>
      <c r="F504" s="620">
        <v>1.98</v>
      </c>
      <c r="G504" s="57"/>
      <c r="H504" s="636"/>
      <c r="I504" s="267"/>
      <c r="J504" s="587">
        <v>27.24</v>
      </c>
      <c r="K504" s="236">
        <v>23.91</v>
      </c>
      <c r="L504" s="236">
        <v>28.15</v>
      </c>
      <c r="M504" s="236">
        <v>0.7</v>
      </c>
      <c r="N504" s="236">
        <v>0.2</v>
      </c>
      <c r="O504" s="236"/>
      <c r="P504" s="236"/>
      <c r="Q504" s="236">
        <v>8.3699999999999992</v>
      </c>
      <c r="R504" s="236">
        <v>0.62</v>
      </c>
      <c r="S504" s="236">
        <v>0.36</v>
      </c>
      <c r="T504" s="236">
        <v>6.34</v>
      </c>
      <c r="U504" s="236">
        <v>0</v>
      </c>
      <c r="V504" s="236"/>
      <c r="W504" s="522">
        <v>2.2000000000000002</v>
      </c>
      <c r="X504" s="236">
        <v>30.25</v>
      </c>
      <c r="Y504" s="522">
        <v>6</v>
      </c>
      <c r="Z504" s="236">
        <v>1</v>
      </c>
      <c r="AA504" s="236"/>
      <c r="AB504" s="236">
        <v>3.1792975970425116E-2</v>
      </c>
      <c r="AC504" s="522">
        <v>1.6460182316059026E-2</v>
      </c>
      <c r="AD504" s="522">
        <v>5.1322018954311046</v>
      </c>
      <c r="AE504" s="57">
        <v>41827</v>
      </c>
      <c r="AF504" s="498">
        <v>0.14746500000000001</v>
      </c>
      <c r="AG504" s="498">
        <v>0.13499999999999998</v>
      </c>
      <c r="AH504" s="236">
        <v>23.953900000000001</v>
      </c>
      <c r="AI504" s="236"/>
      <c r="AJ504" s="522">
        <v>0</v>
      </c>
      <c r="AK504" s="522">
        <v>1.6460182316059026E-2</v>
      </c>
      <c r="AL504" s="236">
        <v>9.1783567134268523E-2</v>
      </c>
      <c r="AM504" s="236">
        <v>26.53</v>
      </c>
      <c r="AN504" s="522">
        <v>52.631578947368425</v>
      </c>
      <c r="AR504" s="452"/>
      <c r="AS504" s="145"/>
      <c r="AT504" s="223"/>
      <c r="AU504" s="22"/>
    </row>
    <row r="505" spans="1:47" ht="15.75">
      <c r="A505" s="263" t="s">
        <v>2333</v>
      </c>
      <c r="B505" t="s">
        <v>2334</v>
      </c>
      <c r="C505" t="s">
        <v>1343</v>
      </c>
      <c r="D505" s="554">
        <v>263700000</v>
      </c>
      <c r="E505">
        <v>2.85</v>
      </c>
      <c r="F505" s="620">
        <v>-0.84</v>
      </c>
      <c r="G505" s="57"/>
      <c r="H505" s="636"/>
      <c r="I505" s="267"/>
      <c r="J505" s="587">
        <v>16.510000000000002</v>
      </c>
      <c r="K505" s="236">
        <v>13.21</v>
      </c>
      <c r="L505" s="236">
        <v>19.77</v>
      </c>
      <c r="M505" s="236">
        <v>0</v>
      </c>
      <c r="N505" s="236">
        <v>0</v>
      </c>
      <c r="O505" s="236"/>
      <c r="P505" s="236"/>
      <c r="Q505" s="236">
        <v>21.29</v>
      </c>
      <c r="R505" s="236">
        <v>5.0999999999999996</v>
      </c>
      <c r="S505" s="236">
        <v>10.11</v>
      </c>
      <c r="T505" s="236">
        <v>8.82</v>
      </c>
      <c r="U505" s="236">
        <v>0</v>
      </c>
      <c r="V505" s="236"/>
      <c r="W505" s="522">
        <v>1.9</v>
      </c>
      <c r="X505" s="236">
        <v>20</v>
      </c>
      <c r="Y505" s="522">
        <v>9</v>
      </c>
      <c r="Z505" s="236"/>
      <c r="AA505" s="236"/>
      <c r="AB505" s="236">
        <v>0.12485615650172624</v>
      </c>
      <c r="AC505" s="522">
        <v>3.5659673103882752E-2</v>
      </c>
      <c r="AD505" s="522">
        <v>4.9695807129977716</v>
      </c>
      <c r="AE505" s="57">
        <v>41827</v>
      </c>
      <c r="AF505" s="498">
        <v>0.193305</v>
      </c>
      <c r="AG505" s="498">
        <v>4.1745098039215688E-2</v>
      </c>
      <c r="AH505" s="236">
        <v>-5.9679000000000002</v>
      </c>
      <c r="AI505" s="236"/>
      <c r="AJ505" s="522">
        <v>0</v>
      </c>
      <c r="AK505" s="522">
        <v>3.5659673103882752E-2</v>
      </c>
      <c r="AL505" s="236">
        <v>0.16349541930937295</v>
      </c>
      <c r="AM505" s="236">
        <v>17.12</v>
      </c>
      <c r="AN505" s="522">
        <v>69.8</v>
      </c>
      <c r="AR505" s="452"/>
      <c r="AS505" s="145"/>
      <c r="AT505" s="223"/>
      <c r="AU505" s="22"/>
    </row>
    <row r="506" spans="1:47" ht="15.75">
      <c r="A506" s="263" t="s">
        <v>10</v>
      </c>
      <c r="B506" t="s">
        <v>11</v>
      </c>
      <c r="C506" t="s">
        <v>1343</v>
      </c>
      <c r="D506" s="554">
        <v>684200000</v>
      </c>
      <c r="E506">
        <v>1.65</v>
      </c>
      <c r="F506" s="620">
        <v>0.4</v>
      </c>
      <c r="G506" s="57"/>
      <c r="H506" s="636"/>
      <c r="I506" s="267"/>
      <c r="J506" s="587">
        <v>7.79</v>
      </c>
      <c r="K506" s="236">
        <v>6.97</v>
      </c>
      <c r="L506" s="236">
        <v>8.1199999999999992</v>
      </c>
      <c r="M506" s="236">
        <v>0</v>
      </c>
      <c r="N506" s="236">
        <v>0</v>
      </c>
      <c r="O506" s="236"/>
      <c r="P506" s="236"/>
      <c r="Q506" s="236">
        <v>11.64</v>
      </c>
      <c r="R506" s="236">
        <v>1.29</v>
      </c>
      <c r="S506" s="236">
        <v>3.31</v>
      </c>
      <c r="T506" s="236">
        <v>1.53</v>
      </c>
      <c r="U506" s="236">
        <v>0</v>
      </c>
      <c r="V506" s="236"/>
      <c r="W506" s="522">
        <v>2</v>
      </c>
      <c r="X506" s="236">
        <v>9.92</v>
      </c>
      <c r="Y506" s="522">
        <v>16</v>
      </c>
      <c r="Z506" s="236"/>
      <c r="AA506" s="236"/>
      <c r="AB506" s="236">
        <v>4.7182175622542635E-2</v>
      </c>
      <c r="AC506" s="522">
        <v>1.5788105930828036E-2</v>
      </c>
      <c r="AD506" s="522">
        <v>2.7668006078103109</v>
      </c>
      <c r="AE506" s="57">
        <v>41827</v>
      </c>
      <c r="AF506" s="498">
        <v>0.124545</v>
      </c>
      <c r="AG506" s="498">
        <v>9.0232558139534874E-2</v>
      </c>
      <c r="AH506" s="236">
        <v>5.7507000000000001</v>
      </c>
      <c r="AI506" s="236"/>
      <c r="AJ506" s="522">
        <v>0</v>
      </c>
      <c r="AK506" s="522">
        <v>1.5788105930828036E-2</v>
      </c>
      <c r="AL506" s="236">
        <v>0.11764705882352944</v>
      </c>
      <c r="AM506" s="236">
        <v>7.44</v>
      </c>
      <c r="AN506" s="522">
        <v>45.205479452054767</v>
      </c>
      <c r="AR506" s="452"/>
      <c r="AS506" s="145"/>
      <c r="AT506" s="223"/>
      <c r="AU506" s="22"/>
    </row>
    <row r="507" spans="1:47" ht="15.75">
      <c r="A507" s="263" t="s">
        <v>2335</v>
      </c>
      <c r="C507" t="s">
        <v>1343</v>
      </c>
      <c r="D507" s="554">
        <v>1190000000</v>
      </c>
      <c r="E507">
        <v>1.51</v>
      </c>
      <c r="F507" s="620">
        <v>-0.32</v>
      </c>
      <c r="G507" s="57"/>
      <c r="H507" s="636"/>
      <c r="I507" s="267"/>
      <c r="J507" s="587">
        <v>10.4</v>
      </c>
      <c r="K507" s="236">
        <v>10.15</v>
      </c>
      <c r="L507" s="236">
        <v>11.47</v>
      </c>
      <c r="M507" s="236">
        <v>0</v>
      </c>
      <c r="N507" s="236">
        <v>0</v>
      </c>
      <c r="O507" s="236"/>
      <c r="P507" s="236"/>
      <c r="Q507" s="236">
        <v>21.67</v>
      </c>
      <c r="R507" s="236">
        <v>3.87</v>
      </c>
      <c r="S507" s="236">
        <v>1.19</v>
      </c>
      <c r="T507" s="236">
        <v>1.08</v>
      </c>
      <c r="U507" s="236">
        <v>0</v>
      </c>
      <c r="V507" s="236"/>
      <c r="W507" s="522">
        <v>3</v>
      </c>
      <c r="X507" s="236">
        <v>10</v>
      </c>
      <c r="Y507" s="522">
        <v>3</v>
      </c>
      <c r="Z507" s="236"/>
      <c r="AA507" s="236"/>
      <c r="AB507" s="236">
        <v>-4.8225659690627781E-2</v>
      </c>
      <c r="AC507" s="522">
        <v>1.5873803033593235E-2</v>
      </c>
      <c r="AD507" s="522">
        <v>2.5163149599191024</v>
      </c>
      <c r="AE507" s="57">
        <v>41827</v>
      </c>
      <c r="AF507" s="498">
        <v>0.116523</v>
      </c>
      <c r="AG507" s="498">
        <v>5.5994832041343673E-2</v>
      </c>
      <c r="AH507" s="236">
        <v>-4.4431000000000003</v>
      </c>
      <c r="AI507" s="236"/>
      <c r="AJ507" s="522">
        <v>0</v>
      </c>
      <c r="AK507" s="522">
        <v>1.5873803033593235E-2</v>
      </c>
      <c r="AL507" s="236">
        <v>-1.3282732447817724E-2</v>
      </c>
      <c r="AM507" s="236">
        <v>10.42</v>
      </c>
      <c r="AN507" s="522">
        <v>34.920634920634981</v>
      </c>
      <c r="AR507" s="452"/>
      <c r="AS507" s="145"/>
      <c r="AT507" s="223"/>
      <c r="AU507" s="22"/>
    </row>
    <row r="508" spans="1:47" ht="15.75">
      <c r="A508" s="263" t="s">
        <v>2336</v>
      </c>
      <c r="B508" t="s">
        <v>2337</v>
      </c>
      <c r="C508" t="s">
        <v>2338</v>
      </c>
      <c r="D508" s="554">
        <v>1800000000</v>
      </c>
      <c r="E508">
        <v>2.31</v>
      </c>
      <c r="F508" s="620">
        <v>-11.76</v>
      </c>
      <c r="G508" s="57"/>
      <c r="H508" s="636"/>
      <c r="I508" s="267"/>
      <c r="J508" s="587">
        <v>15.4</v>
      </c>
      <c r="K508" s="236">
        <v>7.52</v>
      </c>
      <c r="L508" s="236">
        <v>16.05</v>
      </c>
      <c r="M508" s="236">
        <v>0</v>
      </c>
      <c r="N508" s="236">
        <v>0</v>
      </c>
      <c r="O508" s="236"/>
      <c r="P508" s="236"/>
      <c r="Q508" s="236">
        <v>15.1</v>
      </c>
      <c r="R508" s="236">
        <v>2.2200000000000002</v>
      </c>
      <c r="S508" s="236">
        <v>0.32</v>
      </c>
      <c r="T508" s="236">
        <v>0</v>
      </c>
      <c r="U508" s="236">
        <v>0</v>
      </c>
      <c r="V508" s="236"/>
      <c r="W508" s="522">
        <v>3.1</v>
      </c>
      <c r="X508" s="236">
        <v>14</v>
      </c>
      <c r="Y508" s="522">
        <v>5</v>
      </c>
      <c r="Z508" s="236"/>
      <c r="AA508" s="236"/>
      <c r="AB508" s="236">
        <v>0.79487179487179493</v>
      </c>
      <c r="AC508" s="522">
        <v>3.1694474988498866E-2</v>
      </c>
      <c r="AD508" s="522">
        <v>46.117500719308197</v>
      </c>
      <c r="AE508" s="57">
        <v>41830</v>
      </c>
      <c r="AF508" s="498">
        <v>0.16236300000000001</v>
      </c>
      <c r="AG508" s="498">
        <v>6.8018018018018017E-2</v>
      </c>
      <c r="AH508" s="236">
        <v>-110.9483</v>
      </c>
      <c r="AI508" s="236"/>
      <c r="AJ508" s="522">
        <v>0</v>
      </c>
      <c r="AK508" s="522">
        <v>3.1694474988498866E-2</v>
      </c>
      <c r="AL508" s="236">
        <v>0.12573099415204683</v>
      </c>
      <c r="AM508" s="236">
        <v>14.59</v>
      </c>
      <c r="AN508" s="522">
        <v>37.606837606837566</v>
      </c>
      <c r="AR508" s="452"/>
      <c r="AS508" s="145"/>
      <c r="AT508" s="223"/>
      <c r="AU508" s="22"/>
    </row>
    <row r="509" spans="1:47" ht="15.75">
      <c r="A509" s="263" t="s">
        <v>237</v>
      </c>
      <c r="C509" t="s">
        <v>1343</v>
      </c>
      <c r="D509" s="554">
        <v>1170000000</v>
      </c>
      <c r="E509">
        <v>1.96</v>
      </c>
      <c r="F509" s="620">
        <v>2.4700000000000002</v>
      </c>
      <c r="G509" s="57"/>
      <c r="H509" s="636"/>
      <c r="I509" s="267"/>
      <c r="J509" s="587">
        <v>79.790000000000006</v>
      </c>
      <c r="K509" s="236">
        <v>68.22</v>
      </c>
      <c r="L509" s="236">
        <v>84.52</v>
      </c>
      <c r="M509" s="236">
        <v>0</v>
      </c>
      <c r="N509" s="236">
        <v>0</v>
      </c>
      <c r="O509" s="236"/>
      <c r="P509" s="236"/>
      <c r="Q509" s="236">
        <v>20.170000000000002</v>
      </c>
      <c r="R509" s="236">
        <v>1.36</v>
      </c>
      <c r="S509" s="236">
        <v>2.1800000000000002</v>
      </c>
      <c r="T509" s="236">
        <v>3.09</v>
      </c>
      <c r="U509" s="236">
        <v>0</v>
      </c>
      <c r="V509" s="236"/>
      <c r="W509" s="522">
        <v>2.1</v>
      </c>
      <c r="X509" s="236">
        <v>94</v>
      </c>
      <c r="Y509" s="522">
        <v>13</v>
      </c>
      <c r="Z509" s="236">
        <v>1</v>
      </c>
      <c r="AA509" s="236"/>
      <c r="AB509" s="236">
        <v>5.9523809523809562E-2</v>
      </c>
      <c r="AC509" s="522">
        <v>2.130946033018883E-2</v>
      </c>
      <c r="AD509" s="522">
        <v>2.4959117446583639</v>
      </c>
      <c r="AE509" s="57">
        <v>41827</v>
      </c>
      <c r="AF509" s="498">
        <v>0.14230799999999999</v>
      </c>
      <c r="AG509" s="498">
        <v>0.14830882352941177</v>
      </c>
      <c r="AH509" s="236">
        <v>36.331499999999998</v>
      </c>
      <c r="AI509" s="236"/>
      <c r="AJ509" s="522">
        <v>0</v>
      </c>
      <c r="AK509" s="522">
        <v>2.130946033018883E-2</v>
      </c>
      <c r="AL509" s="236">
        <v>8.8243316966721413E-2</v>
      </c>
      <c r="AM509" s="236">
        <v>77.11</v>
      </c>
      <c r="AN509" s="522">
        <v>52.457372116349028</v>
      </c>
      <c r="AR509" s="452"/>
      <c r="AS509" s="145"/>
      <c r="AT509" s="223"/>
      <c r="AU509" s="22"/>
    </row>
    <row r="510" spans="1:47" ht="15.75">
      <c r="A510" s="263" t="s">
        <v>2339</v>
      </c>
      <c r="B510" t="s">
        <v>2340</v>
      </c>
      <c r="C510" t="s">
        <v>1362</v>
      </c>
      <c r="D510" s="554">
        <v>121480000</v>
      </c>
      <c r="E510">
        <v>1.1000000000000001</v>
      </c>
      <c r="F510" s="620">
        <v>0.6</v>
      </c>
      <c r="G510" s="57"/>
      <c r="H510" s="636"/>
      <c r="I510" s="267"/>
      <c r="J510" s="587">
        <v>2.14</v>
      </c>
      <c r="K510" s="236">
        <v>1.78</v>
      </c>
      <c r="L510" s="236">
        <v>2.46</v>
      </c>
      <c r="M510" s="236">
        <v>0</v>
      </c>
      <c r="N510" s="236">
        <v>0</v>
      </c>
      <c r="O510" s="236"/>
      <c r="P510" s="236"/>
      <c r="Q510" s="236">
        <v>0</v>
      </c>
      <c r="R510" s="236">
        <v>0</v>
      </c>
      <c r="S510" s="236">
        <v>0.68</v>
      </c>
      <c r="T510" s="236">
        <v>0.28000000000000003</v>
      </c>
      <c r="U510" s="236">
        <v>0</v>
      </c>
      <c r="V510" s="236"/>
      <c r="W510" s="522">
        <v>1</v>
      </c>
      <c r="X510" s="236">
        <v>14.5</v>
      </c>
      <c r="Y510" s="522">
        <v>1</v>
      </c>
      <c r="Z510" s="236">
        <v>1</v>
      </c>
      <c r="AA510" s="236"/>
      <c r="AB510" s="236">
        <v>-0.11203319502074688</v>
      </c>
      <c r="AC510" s="522">
        <v>2.7664880606852779E-2</v>
      </c>
      <c r="AD510" s="522">
        <v>13.484568577258482</v>
      </c>
      <c r="AE510" s="57">
        <v>41830</v>
      </c>
      <c r="AH510" s="236"/>
      <c r="AI510" s="236"/>
      <c r="AJ510" s="522">
        <v>0</v>
      </c>
      <c r="AK510" s="522">
        <v>2.7664880606852779E-2</v>
      </c>
      <c r="AL510" s="236">
        <v>-2.7272727272727296E-2</v>
      </c>
      <c r="AM510" s="236">
        <v>2.09</v>
      </c>
      <c r="AN510" s="522">
        <v>54.285714285714256</v>
      </c>
      <c r="AR510" s="452"/>
      <c r="AS510" s="145"/>
      <c r="AT510" s="223"/>
      <c r="AU510" s="22"/>
    </row>
    <row r="511" spans="1:47" ht="15.75">
      <c r="A511" s="263" t="s">
        <v>2341</v>
      </c>
      <c r="B511" t="s">
        <v>2342</v>
      </c>
      <c r="C511" t="s">
        <v>1343</v>
      </c>
      <c r="D511" s="554">
        <v>1570000000</v>
      </c>
      <c r="E511">
        <v>1.41</v>
      </c>
      <c r="F511" s="620">
        <v>4.03</v>
      </c>
      <c r="G511" s="57"/>
      <c r="H511" s="636"/>
      <c r="I511" s="267"/>
      <c r="J511" s="587">
        <v>103.09</v>
      </c>
      <c r="K511" s="236">
        <v>93.37</v>
      </c>
      <c r="L511" s="236">
        <v>105.51</v>
      </c>
      <c r="M511" s="236">
        <v>0</v>
      </c>
      <c r="N511" s="236">
        <v>0</v>
      </c>
      <c r="O511" s="236"/>
      <c r="P511" s="236"/>
      <c r="Q511" s="236">
        <v>19.09</v>
      </c>
      <c r="R511" s="236">
        <v>1.44</v>
      </c>
      <c r="S511" s="236">
        <v>3.57</v>
      </c>
      <c r="T511" s="236">
        <v>2.56</v>
      </c>
      <c r="U511" s="236">
        <v>0</v>
      </c>
      <c r="V511" s="236"/>
      <c r="W511" s="522">
        <v>1.9</v>
      </c>
      <c r="X511" s="236">
        <v>110</v>
      </c>
      <c r="Y511" s="522">
        <v>14</v>
      </c>
      <c r="Z511" s="236"/>
      <c r="AA511" s="236"/>
      <c r="AB511" s="236">
        <v>8.3561067899936961E-2</v>
      </c>
      <c r="AC511" s="522">
        <v>7.3451317972822059E-3</v>
      </c>
      <c r="AD511" s="522">
        <v>5.6447378175793643</v>
      </c>
      <c r="AE511" s="57">
        <v>41830</v>
      </c>
      <c r="AF511" s="498">
        <v>0.110793</v>
      </c>
      <c r="AG511" s="498">
        <v>0.13256944444444443</v>
      </c>
      <c r="AH511" s="236">
        <v>80.330600000000004</v>
      </c>
      <c r="AI511" s="236"/>
      <c r="AJ511" s="522">
        <v>0</v>
      </c>
      <c r="AK511" s="522">
        <v>7.3451317972822059E-3</v>
      </c>
      <c r="AL511" s="236">
        <v>6.8954790543343067E-2</v>
      </c>
      <c r="AM511" s="236">
        <v>102.17</v>
      </c>
      <c r="AN511" s="522">
        <v>70.796460176991189</v>
      </c>
      <c r="AR511" s="452"/>
      <c r="AS511" s="145"/>
      <c r="AT511" s="223"/>
      <c r="AU511" s="22"/>
    </row>
    <row r="512" spans="1:47" ht="15.75">
      <c r="A512" s="263" t="s">
        <v>2343</v>
      </c>
      <c r="B512" t="s">
        <v>2344</v>
      </c>
      <c r="C512" t="s">
        <v>1343</v>
      </c>
      <c r="D512" s="554">
        <v>9540000000</v>
      </c>
      <c r="E512">
        <v>0.9</v>
      </c>
      <c r="F512" s="620">
        <v>11.25</v>
      </c>
      <c r="G512" s="57"/>
      <c r="H512" s="636"/>
      <c r="I512" s="267"/>
      <c r="J512" s="587">
        <v>247.65</v>
      </c>
      <c r="K512" s="236">
        <v>245.56</v>
      </c>
      <c r="L512" s="236">
        <v>269.22000000000003</v>
      </c>
      <c r="M512" s="236">
        <v>1.7</v>
      </c>
      <c r="N512" s="236">
        <v>4.32</v>
      </c>
      <c r="O512" s="236"/>
      <c r="P512" s="236"/>
      <c r="Q512" s="236">
        <v>17.329999999999998</v>
      </c>
      <c r="R512" s="236">
        <v>1.5</v>
      </c>
      <c r="S512" s="236">
        <v>1.79</v>
      </c>
      <c r="T512" s="236">
        <v>5.27</v>
      </c>
      <c r="U512" s="236">
        <v>0</v>
      </c>
      <c r="V512" s="236"/>
      <c r="W512" s="522">
        <v>2.4</v>
      </c>
      <c r="X512" s="236">
        <v>286</v>
      </c>
      <c r="Y512" s="522">
        <v>16</v>
      </c>
      <c r="Z512" s="236"/>
      <c r="AA512" s="236"/>
      <c r="AB512" s="236">
        <v>8.5111581690829261E-3</v>
      </c>
      <c r="AC512" s="522">
        <v>7.7723457005384198E-3</v>
      </c>
      <c r="AD512" s="522">
        <v>4.3668218759693529</v>
      </c>
      <c r="AE512" s="57">
        <v>41830</v>
      </c>
      <c r="AF512" s="498">
        <v>8.1570000000000004E-2</v>
      </c>
      <c r="AG512" s="498">
        <v>0.11553333333333332</v>
      </c>
      <c r="AH512" s="236">
        <v>217.79519999999999</v>
      </c>
      <c r="AI512" s="236"/>
      <c r="AJ512" s="522">
        <v>0</v>
      </c>
      <c r="AK512" s="522">
        <v>7.7723457005384198E-3</v>
      </c>
      <c r="AL512" s="236">
        <v>-2.2035303873948524E-2</v>
      </c>
      <c r="AM512" s="236">
        <v>257.77</v>
      </c>
      <c r="AN512" s="522">
        <v>65.522745411013474</v>
      </c>
      <c r="AR512" s="452"/>
      <c r="AS512" s="145"/>
      <c r="AT512" s="223"/>
      <c r="AU512" s="22"/>
    </row>
    <row r="513" spans="1:47" ht="15.75">
      <c r="A513" s="263" t="s">
        <v>2345</v>
      </c>
      <c r="B513" t="s">
        <v>2346</v>
      </c>
      <c r="C513" t="s">
        <v>1343</v>
      </c>
      <c r="D513" s="554">
        <v>1470000000</v>
      </c>
      <c r="E513">
        <v>1.55</v>
      </c>
      <c r="F513" s="620">
        <v>2.2599999999999998</v>
      </c>
      <c r="G513" s="57"/>
      <c r="H513" s="636"/>
      <c r="I513" s="267"/>
      <c r="J513" s="587">
        <v>18.73</v>
      </c>
      <c r="K513" s="236">
        <v>16.760000000000002</v>
      </c>
      <c r="L513" s="236">
        <v>19.690000000000001</v>
      </c>
      <c r="M513" s="236">
        <v>0</v>
      </c>
      <c r="N513" s="236">
        <v>0</v>
      </c>
      <c r="O513" s="236"/>
      <c r="P513" s="236"/>
      <c r="Q513" s="236">
        <v>31.83</v>
      </c>
      <c r="R513" s="236">
        <v>2.57</v>
      </c>
      <c r="S513" s="236">
        <v>0.77</v>
      </c>
      <c r="T513" s="236">
        <v>23.81</v>
      </c>
      <c r="U513" s="236">
        <v>0</v>
      </c>
      <c r="V513" s="236"/>
      <c r="W513" s="522">
        <v>1.5</v>
      </c>
      <c r="X513" s="236">
        <v>20</v>
      </c>
      <c r="Y513" s="522">
        <v>1</v>
      </c>
      <c r="Z513" s="236"/>
      <c r="AA513" s="236"/>
      <c r="AB513" s="236">
        <v>1.5499732763228174E-2</v>
      </c>
      <c r="AC513" s="522">
        <v>9.4882367233260767E-3</v>
      </c>
      <c r="AD513" s="522">
        <v>3.7781440014252934</v>
      </c>
      <c r="AE513" s="57">
        <v>41827</v>
      </c>
      <c r="AF513" s="498">
        <v>0.118815</v>
      </c>
      <c r="AG513" s="498">
        <v>0.123852140077821</v>
      </c>
      <c r="AH513" s="236">
        <v>39.311799999999998</v>
      </c>
      <c r="AI513" s="236"/>
      <c r="AJ513" s="522">
        <v>0</v>
      </c>
      <c r="AK513" s="522">
        <v>9.4882367233260767E-3</v>
      </c>
      <c r="AL513" s="236">
        <v>4.0555555555555581E-2</v>
      </c>
      <c r="AM513" s="236">
        <v>18.899999999999999</v>
      </c>
      <c r="AN513" s="522">
        <v>69.565217391304287</v>
      </c>
      <c r="AR513" s="452"/>
      <c r="AS513" s="145"/>
      <c r="AT513" s="223"/>
      <c r="AU513" s="22"/>
    </row>
    <row r="514" spans="1:47" ht="15.75">
      <c r="A514" s="263" t="s">
        <v>2347</v>
      </c>
      <c r="B514" t="s">
        <v>2348</v>
      </c>
      <c r="C514" t="s">
        <v>1343</v>
      </c>
      <c r="D514" s="554">
        <v>29780000000</v>
      </c>
      <c r="E514">
        <v>1.85</v>
      </c>
      <c r="F514" s="620">
        <v>3.12</v>
      </c>
      <c r="G514" s="57"/>
      <c r="H514" s="636"/>
      <c r="I514" s="267"/>
      <c r="J514" s="587">
        <v>69.349999999999994</v>
      </c>
      <c r="K514" s="236">
        <v>57.23</v>
      </c>
      <c r="L514" s="236">
        <v>71.010000000000005</v>
      </c>
      <c r="M514" s="236">
        <v>0.9</v>
      </c>
      <c r="N514" s="236">
        <v>0.6</v>
      </c>
      <c r="O514" s="236"/>
      <c r="P514" s="236"/>
      <c r="Q514" s="236">
        <v>13.47</v>
      </c>
      <c r="R514" s="236">
        <v>0.81</v>
      </c>
      <c r="S514" s="236">
        <v>2</v>
      </c>
      <c r="T514" s="236">
        <v>4.34</v>
      </c>
      <c r="U514" s="236">
        <v>0</v>
      </c>
      <c r="V514" s="236"/>
      <c r="W514" s="522">
        <v>1.9</v>
      </c>
      <c r="X514" s="236">
        <v>75</v>
      </c>
      <c r="Y514" s="522">
        <v>27</v>
      </c>
      <c r="Z514" s="236">
        <v>1</v>
      </c>
      <c r="AA514" s="236"/>
      <c r="AB514" s="236">
        <v>0.21177704001397865</v>
      </c>
      <c r="AC514" s="522">
        <v>9.6327139940019079E-3</v>
      </c>
      <c r="AD514" s="522">
        <v>3.6527678295577783</v>
      </c>
      <c r="AE514" s="57">
        <v>41830</v>
      </c>
      <c r="AF514" s="498">
        <v>0.13600499999999999</v>
      </c>
      <c r="AG514" s="498">
        <v>0.1662962962962963</v>
      </c>
      <c r="AH514" s="236">
        <v>41.629600000000003</v>
      </c>
      <c r="AI514" s="236"/>
      <c r="AJ514" s="522">
        <v>0</v>
      </c>
      <c r="AK514" s="522">
        <v>9.6327139940019079E-3</v>
      </c>
      <c r="AL514" s="236">
        <v>8.596930786094574E-2</v>
      </c>
      <c r="AM514" s="236">
        <v>67.709999999999994</v>
      </c>
      <c r="AN514" s="522">
        <v>69.393139841688537</v>
      </c>
      <c r="AR514" s="452"/>
      <c r="AS514" s="145"/>
      <c r="AT514" s="223"/>
      <c r="AU514" s="22"/>
    </row>
    <row r="515" spans="1:47" ht="15.75">
      <c r="A515" s="263" t="s">
        <v>2349</v>
      </c>
      <c r="B515" t="s">
        <v>2350</v>
      </c>
      <c r="C515" t="s">
        <v>1343</v>
      </c>
      <c r="D515" s="554">
        <v>5090000000</v>
      </c>
      <c r="E515">
        <v>2.41</v>
      </c>
      <c r="F515" s="620">
        <v>2.81</v>
      </c>
      <c r="G515" s="57"/>
      <c r="H515" s="636"/>
      <c r="I515" s="267"/>
      <c r="J515" s="587">
        <v>113.27</v>
      </c>
      <c r="K515" s="236">
        <v>99.7</v>
      </c>
      <c r="L515" s="236">
        <v>113.77</v>
      </c>
      <c r="M515" s="236">
        <v>1.2</v>
      </c>
      <c r="N515" s="236">
        <v>1.2</v>
      </c>
      <c r="O515" s="236"/>
      <c r="P515" s="236"/>
      <c r="Q515" s="236">
        <v>20.9</v>
      </c>
      <c r="R515" s="236">
        <v>1.27</v>
      </c>
      <c r="S515" s="236">
        <v>1.52</v>
      </c>
      <c r="T515" s="236">
        <v>4.38</v>
      </c>
      <c r="U515" s="236">
        <v>0</v>
      </c>
      <c r="V515" s="236"/>
      <c r="W515" s="522">
        <v>2</v>
      </c>
      <c r="X515" s="236">
        <v>129</v>
      </c>
      <c r="Y515" s="522">
        <v>8</v>
      </c>
      <c r="Z515" s="236"/>
      <c r="AA515" s="236"/>
      <c r="AB515" s="236">
        <v>0.1361083249749247</v>
      </c>
      <c r="AC515" s="522">
        <v>1.6064843219087258E-2</v>
      </c>
      <c r="AD515" s="522">
        <v>2.9923872607559283</v>
      </c>
      <c r="AE515" s="57">
        <v>41830</v>
      </c>
      <c r="AF515" s="498">
        <v>0.16809300000000002</v>
      </c>
      <c r="AG515" s="498">
        <v>0.16456692913385826</v>
      </c>
      <c r="AH515" s="236">
        <v>18.028199999999998</v>
      </c>
      <c r="AI515" s="236"/>
      <c r="AJ515" s="522">
        <v>0</v>
      </c>
      <c r="AK515" s="522">
        <v>1.6064843219087258E-2</v>
      </c>
      <c r="AL515" s="236">
        <v>5.2597342254437289E-2</v>
      </c>
      <c r="AM515" s="236">
        <v>107.03</v>
      </c>
      <c r="AN515" s="522">
        <v>44.680851063829806</v>
      </c>
      <c r="AR515" s="452"/>
      <c r="AS515" s="145"/>
      <c r="AT515" s="223"/>
      <c r="AU515" s="22"/>
    </row>
    <row r="516" spans="1:47" ht="15.75">
      <c r="A516" s="263" t="s">
        <v>2351</v>
      </c>
      <c r="B516" t="s">
        <v>2352</v>
      </c>
      <c r="C516" t="s">
        <v>1343</v>
      </c>
      <c r="D516" s="554">
        <v>4100000000</v>
      </c>
      <c r="E516">
        <v>1.41</v>
      </c>
      <c r="F516" s="620">
        <v>2.44</v>
      </c>
      <c r="G516" s="57"/>
      <c r="H516" s="636"/>
      <c r="I516" s="267"/>
      <c r="J516" s="587">
        <v>53.73</v>
      </c>
      <c r="K516" s="236">
        <v>51.48</v>
      </c>
      <c r="L516" s="236">
        <v>55.77</v>
      </c>
      <c r="M516" s="236">
        <v>3.3</v>
      </c>
      <c r="N516" s="236">
        <v>1.72</v>
      </c>
      <c r="O516" s="236"/>
      <c r="P516" s="236"/>
      <c r="Q516" s="236">
        <v>15.05</v>
      </c>
      <c r="R516" s="236">
        <v>1.62</v>
      </c>
      <c r="S516" s="236">
        <v>1.71</v>
      </c>
      <c r="T516" s="236">
        <v>4.42</v>
      </c>
      <c r="U516" s="236">
        <v>0</v>
      </c>
      <c r="V516" s="236"/>
      <c r="W516" s="522">
        <v>2.4</v>
      </c>
      <c r="X516" s="236">
        <v>58</v>
      </c>
      <c r="Y516" s="522">
        <v>8</v>
      </c>
      <c r="Z516" s="236"/>
      <c r="AA516" s="236"/>
      <c r="AB516" s="236">
        <v>-6.8391866913124688E-3</v>
      </c>
      <c r="AC516" s="522">
        <v>7.1003423511502121E-3</v>
      </c>
      <c r="AD516" s="522">
        <v>3.9350198905138223</v>
      </c>
      <c r="AE516" s="57">
        <v>41830</v>
      </c>
      <c r="AF516" s="498">
        <v>0.110793</v>
      </c>
      <c r="AG516" s="498">
        <v>9.2901234567901239E-2</v>
      </c>
      <c r="AH516" s="236">
        <v>11.450200000000001</v>
      </c>
      <c r="AI516" s="236"/>
      <c r="AJ516" s="522">
        <v>0</v>
      </c>
      <c r="AK516" s="522">
        <v>7.1003423511502121E-3</v>
      </c>
      <c r="AL516" s="236">
        <v>-2.2284122562674937E-3</v>
      </c>
      <c r="AM516" s="236">
        <v>53.06</v>
      </c>
      <c r="AN516" s="522">
        <v>47.916666666666714</v>
      </c>
      <c r="AR516" s="452"/>
      <c r="AS516" s="145"/>
      <c r="AT516" s="223"/>
      <c r="AU516" s="22"/>
    </row>
    <row r="517" spans="1:47" ht="15.75">
      <c r="A517" s="263" t="s">
        <v>2353</v>
      </c>
      <c r="B517" t="s">
        <v>2354</v>
      </c>
      <c r="C517" t="s">
        <v>1343</v>
      </c>
      <c r="D517" s="554">
        <v>2610000000</v>
      </c>
      <c r="E517">
        <v>1.1499999999999999</v>
      </c>
      <c r="F517" s="620">
        <v>0.72</v>
      </c>
      <c r="G517" s="57"/>
      <c r="H517" s="636"/>
      <c r="I517" s="267"/>
      <c r="J517" s="587">
        <v>9.57</v>
      </c>
      <c r="K517" s="236">
        <v>8.9499999999999993</v>
      </c>
      <c r="L517" s="236">
        <v>9.85</v>
      </c>
      <c r="M517" s="236">
        <v>2.1</v>
      </c>
      <c r="N517" s="236">
        <v>0.2</v>
      </c>
      <c r="O517" s="236"/>
      <c r="P517" s="236"/>
      <c r="Q517" s="236">
        <v>12.27</v>
      </c>
      <c r="R517" s="236">
        <v>2.42</v>
      </c>
      <c r="S517" s="236">
        <v>3.06</v>
      </c>
      <c r="T517" s="236">
        <v>1.38</v>
      </c>
      <c r="U517" s="236">
        <v>0</v>
      </c>
      <c r="V517" s="236"/>
      <c r="W517" s="522">
        <v>2.6</v>
      </c>
      <c r="X517" s="236">
        <v>10</v>
      </c>
      <c r="Y517" s="522">
        <v>24</v>
      </c>
      <c r="Z517" s="236"/>
      <c r="AA517" s="236"/>
      <c r="AB517" s="236">
        <v>-2.6449643947100691E-2</v>
      </c>
      <c r="AC517" s="522">
        <v>8.932768251183729E-3</v>
      </c>
      <c r="AD517" s="522">
        <v>6.0568307445150547</v>
      </c>
      <c r="AE517" s="57">
        <v>41830</v>
      </c>
      <c r="AF517" s="498">
        <v>9.5894999999999994E-2</v>
      </c>
      <c r="AG517" s="498">
        <v>5.0702479338842969E-2</v>
      </c>
      <c r="AH517" s="236">
        <v>9.4100999999999999</v>
      </c>
      <c r="AI517" s="236"/>
      <c r="AJ517" s="522">
        <v>0</v>
      </c>
      <c r="AK517" s="522">
        <v>8.932768251183729E-3</v>
      </c>
      <c r="AL517" s="236">
        <v>5.7458563535911548E-2</v>
      </c>
      <c r="AM517" s="236">
        <v>9.49</v>
      </c>
      <c r="AN517" s="522">
        <v>52.499999999999957</v>
      </c>
      <c r="AR517" s="452"/>
      <c r="AS517" s="145"/>
      <c r="AT517" s="223"/>
      <c r="AU517" s="22"/>
    </row>
    <row r="518" spans="1:47" ht="15.75">
      <c r="A518" s="263" t="s">
        <v>327</v>
      </c>
      <c r="B518" t="s">
        <v>80</v>
      </c>
      <c r="C518" t="s">
        <v>1360</v>
      </c>
      <c r="D518" s="554">
        <v>4740000000</v>
      </c>
      <c r="E518">
        <v>1.18</v>
      </c>
      <c r="F518" s="620">
        <v>3.15</v>
      </c>
      <c r="G518" s="57"/>
      <c r="H518" s="636"/>
      <c r="I518" s="267"/>
      <c r="J518" s="587">
        <v>96.45</v>
      </c>
      <c r="K518" s="236">
        <v>72.150000000000006</v>
      </c>
      <c r="L518" s="236">
        <v>99.16</v>
      </c>
      <c r="M518" s="236">
        <v>1.4</v>
      </c>
      <c r="N518" s="236">
        <v>1.2</v>
      </c>
      <c r="O518" s="236"/>
      <c r="P518" s="236"/>
      <c r="Q518" s="236">
        <v>16.95</v>
      </c>
      <c r="R518" s="236">
        <v>1.43</v>
      </c>
      <c r="S518" s="236">
        <v>2.0699999999999998</v>
      </c>
      <c r="T518" s="236">
        <v>7.86</v>
      </c>
      <c r="U518" s="236">
        <v>0</v>
      </c>
      <c r="V518" s="236"/>
      <c r="W518" s="522">
        <v>1.9</v>
      </c>
      <c r="X518" s="236">
        <v>110</v>
      </c>
      <c r="Y518" s="522">
        <v>10</v>
      </c>
      <c r="Z518" s="236"/>
      <c r="AA518" s="236"/>
      <c r="AB518" s="236">
        <v>0.33679833679833671</v>
      </c>
      <c r="AC518" s="522">
        <v>9.9186554101027592E-3</v>
      </c>
      <c r="AD518" s="522">
        <v>16.565278405604062</v>
      </c>
      <c r="AE518" s="57">
        <v>41830</v>
      </c>
      <c r="AF518" s="498">
        <v>9.7614000000000006E-2</v>
      </c>
      <c r="AG518" s="498">
        <v>0.11853146853146854</v>
      </c>
      <c r="AH518" s="236">
        <v>41.448700000000002</v>
      </c>
      <c r="AI518" s="236"/>
      <c r="AJ518" s="522">
        <v>0</v>
      </c>
      <c r="AK518" s="522">
        <v>9.9186554101027592E-3</v>
      </c>
      <c r="AL518" s="236">
        <v>0.14684898929845433</v>
      </c>
      <c r="AM518" s="236">
        <v>89.72</v>
      </c>
      <c r="AN518" s="522">
        <v>65.581395348837106</v>
      </c>
      <c r="AR518" s="452"/>
      <c r="AS518" s="145"/>
      <c r="AT518" s="223"/>
      <c r="AU518" s="22"/>
    </row>
    <row r="519" spans="1:47" ht="15.75">
      <c r="A519" s="263" t="s">
        <v>2355</v>
      </c>
      <c r="B519" t="s">
        <v>2356</v>
      </c>
      <c r="C519" t="s">
        <v>1343</v>
      </c>
      <c r="D519" s="554">
        <v>605280000</v>
      </c>
      <c r="E519">
        <v>1.37</v>
      </c>
      <c r="F519" s="620">
        <v>0.36</v>
      </c>
      <c r="G519" s="57"/>
      <c r="H519" s="636"/>
      <c r="I519" s="267"/>
      <c r="J519" s="587">
        <v>9.66</v>
      </c>
      <c r="K519" s="236">
        <v>9.51</v>
      </c>
      <c r="L519" s="236">
        <v>10.14</v>
      </c>
      <c r="M519" s="236">
        <v>1.6</v>
      </c>
      <c r="N519" s="236">
        <v>0.16</v>
      </c>
      <c r="O519" s="236"/>
      <c r="P519" s="236"/>
      <c r="Q519" s="236">
        <v>38.64</v>
      </c>
      <c r="R519" s="236">
        <v>2.92</v>
      </c>
      <c r="S519" s="236">
        <v>8.06</v>
      </c>
      <c r="T519" s="236">
        <v>1.02</v>
      </c>
      <c r="U519" s="236">
        <v>0</v>
      </c>
      <c r="V519" s="236"/>
      <c r="W519" s="522">
        <v>3.2</v>
      </c>
      <c r="X519" s="236">
        <v>9.75</v>
      </c>
      <c r="Y519" s="522">
        <v>5</v>
      </c>
      <c r="Z519" s="236"/>
      <c r="AA519" s="236"/>
      <c r="AB519" s="236">
        <v>-5.14933058702376E-3</v>
      </c>
      <c r="AC519" s="522">
        <v>8.5108076482986184E-3</v>
      </c>
      <c r="AD519" s="522">
        <v>3.4093523152076814</v>
      </c>
      <c r="AE519" s="57">
        <v>41830</v>
      </c>
      <c r="AF519" s="498">
        <v>0.108501</v>
      </c>
      <c r="AG519" s="498">
        <v>0.13232876712328767</v>
      </c>
      <c r="AH519" s="236">
        <v>4.2239000000000004</v>
      </c>
      <c r="AI519" s="236"/>
      <c r="AJ519" s="522">
        <v>0</v>
      </c>
      <c r="AK519" s="522">
        <v>8.5108076482986184E-3</v>
      </c>
      <c r="AL519" s="236">
        <v>-1.4285714285714344E-2</v>
      </c>
      <c r="AM519" s="236">
        <v>9.8800000000000008</v>
      </c>
      <c r="AN519" s="522">
        <v>70.21276595744672</v>
      </c>
      <c r="AR519" s="452"/>
      <c r="AS519" s="145"/>
      <c r="AT519" s="223"/>
      <c r="AU519" s="22"/>
    </row>
    <row r="520" spans="1:47" ht="15.75">
      <c r="A520" s="263" t="s">
        <v>2357</v>
      </c>
      <c r="B520" t="s">
        <v>2358</v>
      </c>
      <c r="C520" t="s">
        <v>1343</v>
      </c>
      <c r="D520" s="554">
        <v>247390000</v>
      </c>
      <c r="E520">
        <v>2.35</v>
      </c>
      <c r="F520" s="620">
        <v>5.28</v>
      </c>
      <c r="G520" s="57"/>
      <c r="H520" s="636"/>
      <c r="I520" s="267"/>
      <c r="J520" s="587">
        <v>39.19</v>
      </c>
      <c r="K520" s="236">
        <v>34.01</v>
      </c>
      <c r="L520" s="236">
        <v>41.41</v>
      </c>
      <c r="M520" s="236">
        <v>2.7</v>
      </c>
      <c r="N520" s="236">
        <v>1.1000000000000001</v>
      </c>
      <c r="O520" s="236"/>
      <c r="P520" s="236"/>
      <c r="Q520" s="236">
        <v>7.7</v>
      </c>
      <c r="R520" s="236">
        <v>0.36</v>
      </c>
      <c r="S520" s="236">
        <v>1.81</v>
      </c>
      <c r="T520" s="236">
        <v>2.56</v>
      </c>
      <c r="U520" s="236">
        <v>0</v>
      </c>
      <c r="V520" s="236"/>
      <c r="W520" s="522">
        <v>2</v>
      </c>
      <c r="X520" s="236">
        <v>48</v>
      </c>
      <c r="Y520" s="522">
        <v>4</v>
      </c>
      <c r="Z520" s="236"/>
      <c r="AA520" s="236"/>
      <c r="AB520" s="236">
        <v>0.10612475303415179</v>
      </c>
      <c r="AC520" s="522">
        <v>1.5206253476483113E-2</v>
      </c>
      <c r="AD520" s="522">
        <v>3.3259010001890523</v>
      </c>
      <c r="AE520" s="57">
        <v>41830</v>
      </c>
      <c r="AF520" s="498">
        <v>0.16465500000000002</v>
      </c>
      <c r="AG520" s="498">
        <v>0.21388888888888891</v>
      </c>
      <c r="AH520" s="236">
        <v>63.334400000000002</v>
      </c>
      <c r="AI520" s="236" t="s">
        <v>1566</v>
      </c>
      <c r="AJ520" s="522">
        <v>0</v>
      </c>
      <c r="AK520" s="522">
        <v>1.5206253476483113E-2</v>
      </c>
      <c r="AL520" s="236">
        <v>-4.572009144018281E-3</v>
      </c>
      <c r="AM520" s="236">
        <v>39.92</v>
      </c>
      <c r="AN520" s="522">
        <v>71.290322580645153</v>
      </c>
      <c r="AR520" s="452"/>
      <c r="AS520" s="145"/>
      <c r="AT520" s="223"/>
      <c r="AU520" s="22"/>
    </row>
    <row r="521" spans="1:47" ht="15.75">
      <c r="A521" s="263" t="s">
        <v>2359</v>
      </c>
      <c r="B521" t="s">
        <v>2360</v>
      </c>
      <c r="C521" t="s">
        <v>1343</v>
      </c>
      <c r="D521" s="554">
        <v>3050000000</v>
      </c>
      <c r="E521">
        <v>0.49</v>
      </c>
      <c r="F521" s="620">
        <v>0.25</v>
      </c>
      <c r="G521" s="57"/>
      <c r="H521" s="636"/>
      <c r="I521" s="267"/>
      <c r="J521" s="587">
        <v>62.35</v>
      </c>
      <c r="K521" s="236">
        <v>58.74</v>
      </c>
      <c r="L521" s="236">
        <v>65.239999999999995</v>
      </c>
      <c r="M521" s="236">
        <v>5</v>
      </c>
      <c r="N521" s="236">
        <v>3.18</v>
      </c>
      <c r="O521" s="236"/>
      <c r="P521" s="236"/>
      <c r="Q521" s="236">
        <v>14.57</v>
      </c>
      <c r="R521" s="236">
        <v>2.61</v>
      </c>
      <c r="S521" s="236">
        <v>5.91</v>
      </c>
      <c r="T521" s="236">
        <v>1.75</v>
      </c>
      <c r="U521" s="236">
        <v>0</v>
      </c>
      <c r="V521" s="236"/>
      <c r="W521" s="522">
        <v>2.6</v>
      </c>
      <c r="X521" s="236">
        <v>64</v>
      </c>
      <c r="Y521" s="522">
        <v>13</v>
      </c>
      <c r="Z521" s="236"/>
      <c r="AA521" s="236"/>
      <c r="AB521" s="236">
        <v>5.4136874361593458E-2</v>
      </c>
      <c r="AC521" s="522">
        <v>7.7225250999969032E-3</v>
      </c>
      <c r="AD521" s="522">
        <v>4.3257261262043931</v>
      </c>
      <c r="AE521" s="57">
        <v>41827</v>
      </c>
      <c r="AF521" s="498">
        <v>5.8076999999999997E-2</v>
      </c>
      <c r="AG521" s="498">
        <v>5.5823754789272033E-2</v>
      </c>
      <c r="AH521" s="236">
        <v>-142.78569999999999</v>
      </c>
      <c r="AI521" s="236"/>
      <c r="AJ521" s="522">
        <v>0</v>
      </c>
      <c r="AK521" s="522">
        <v>7.7225250999969032E-3</v>
      </c>
      <c r="AL521" s="236">
        <v>-3.2132877988202427E-2</v>
      </c>
      <c r="AM521" s="236">
        <v>63.35</v>
      </c>
      <c r="AN521" s="522">
        <v>62.11453744493388</v>
      </c>
      <c r="AR521" s="452"/>
      <c r="AS521" s="145"/>
      <c r="AT521" s="223"/>
      <c r="AU521" s="22"/>
    </row>
    <row r="522" spans="1:47" ht="15.75">
      <c r="A522" s="263" t="s">
        <v>2361</v>
      </c>
      <c r="C522" t="s">
        <v>1343</v>
      </c>
      <c r="D522" s="554">
        <v>2120000000</v>
      </c>
      <c r="E522">
        <v>0.38</v>
      </c>
      <c r="F522" s="620">
        <v>2.19</v>
      </c>
      <c r="G522" s="57"/>
      <c r="H522" s="636"/>
      <c r="I522" s="267"/>
      <c r="J522" s="587">
        <v>41.54</v>
      </c>
      <c r="K522" s="236">
        <v>39.53</v>
      </c>
      <c r="L522" s="236">
        <v>42.67</v>
      </c>
      <c r="M522" s="236">
        <v>5.3</v>
      </c>
      <c r="N522" s="236">
        <v>2.1800000000000002</v>
      </c>
      <c r="O522" s="236"/>
      <c r="P522" s="236"/>
      <c r="Q522" s="236">
        <v>13.27</v>
      </c>
      <c r="R522" s="236">
        <v>3.96</v>
      </c>
      <c r="S522" s="236">
        <v>8.94</v>
      </c>
      <c r="T522" s="236">
        <v>1.76</v>
      </c>
      <c r="U522" s="236">
        <v>0</v>
      </c>
      <c r="V522" s="236"/>
      <c r="W522" s="522">
        <v>2.7</v>
      </c>
      <c r="X522" s="236">
        <v>41.5</v>
      </c>
      <c r="Y522" s="522">
        <v>10</v>
      </c>
      <c r="Z522" s="236"/>
      <c r="AA522" s="236"/>
      <c r="AB522" s="236">
        <v>4.66112370874276E-2</v>
      </c>
      <c r="AC522" s="522">
        <v>7.0162638017696195E-3</v>
      </c>
      <c r="AD522" s="522">
        <v>2.8709810868368408</v>
      </c>
      <c r="AE522" s="57">
        <v>41830</v>
      </c>
      <c r="AF522" s="498">
        <v>5.1774000000000001E-2</v>
      </c>
      <c r="AG522" s="498">
        <v>3.3510101010101011E-2</v>
      </c>
      <c r="AH522" s="236">
        <v>-0.73099999999999998</v>
      </c>
      <c r="AI522" s="236"/>
      <c r="AJ522" s="522">
        <v>0</v>
      </c>
      <c r="AK522" s="522">
        <v>7.0162638017696195E-3</v>
      </c>
      <c r="AL522" s="236">
        <v>-1.3535977202564718E-2</v>
      </c>
      <c r="AM522" s="236">
        <v>41.45</v>
      </c>
      <c r="AN522" s="522">
        <v>39.024390243902637</v>
      </c>
      <c r="AR522" s="452"/>
      <c r="AS522" s="145"/>
      <c r="AT522" s="223"/>
      <c r="AU522" s="22"/>
    </row>
    <row r="523" spans="1:47" ht="15.75">
      <c r="A523" s="263" t="s">
        <v>2362</v>
      </c>
      <c r="B523" t="s">
        <v>2363</v>
      </c>
      <c r="C523" t="s">
        <v>1343</v>
      </c>
      <c r="D523" s="554">
        <v>79380000000</v>
      </c>
      <c r="E523">
        <v>0.89</v>
      </c>
      <c r="F523" s="620">
        <v>3.93</v>
      </c>
      <c r="G523" s="57"/>
      <c r="H523" s="636"/>
      <c r="I523" s="267"/>
      <c r="J523" s="587">
        <v>79.400000000000006</v>
      </c>
      <c r="K523" s="236">
        <v>75.260000000000005</v>
      </c>
      <c r="L523" s="236">
        <v>82.05</v>
      </c>
      <c r="M523" s="236">
        <v>2.2999999999999998</v>
      </c>
      <c r="N523" s="236">
        <v>1.88</v>
      </c>
      <c r="O523" s="236"/>
      <c r="P523" s="236"/>
      <c r="Q523" s="236">
        <v>15.51</v>
      </c>
      <c r="R523" s="236">
        <v>1.1299999999999999</v>
      </c>
      <c r="S523" s="236">
        <v>1.39</v>
      </c>
      <c r="T523" s="236">
        <v>9.09</v>
      </c>
      <c r="U523" s="236">
        <v>0</v>
      </c>
      <c r="V523" s="236"/>
      <c r="W523" s="522">
        <v>2</v>
      </c>
      <c r="X523" s="236">
        <v>91.5</v>
      </c>
      <c r="Y523" s="522">
        <v>24</v>
      </c>
      <c r="Z523" s="236">
        <v>1</v>
      </c>
      <c r="AA523" s="236"/>
      <c r="AB523" s="236">
        <v>3.5472091810119961E-2</v>
      </c>
      <c r="AC523" s="522">
        <v>8.179096158659754E-3</v>
      </c>
      <c r="AD523" s="522">
        <v>2.6780862943759445</v>
      </c>
      <c r="AE523" s="57">
        <v>41830</v>
      </c>
      <c r="AF523" s="498">
        <v>8.0997E-2</v>
      </c>
      <c r="AG523" s="498">
        <v>0.1372566371681416</v>
      </c>
      <c r="AH523" s="236">
        <v>71.927099999999996</v>
      </c>
      <c r="AI523" s="236"/>
      <c r="AJ523" s="522">
        <v>0</v>
      </c>
      <c r="AK523" s="522">
        <v>8.179096158659754E-3</v>
      </c>
      <c r="AL523" s="236">
        <v>8.638211382113908E-3</v>
      </c>
      <c r="AM523" s="236">
        <v>80.319999999999993</v>
      </c>
      <c r="AN523" s="522">
        <v>97.426470588235517</v>
      </c>
      <c r="AR523" s="452"/>
      <c r="AS523" s="145"/>
      <c r="AT523" s="223"/>
      <c r="AU523" s="22"/>
    </row>
    <row r="524" spans="1:47" ht="15.75">
      <c r="A524" s="263" t="s">
        <v>498</v>
      </c>
      <c r="B524" t="s">
        <v>2364</v>
      </c>
      <c r="C524" t="s">
        <v>1348</v>
      </c>
      <c r="D524" s="554">
        <v>4310000000</v>
      </c>
      <c r="E524">
        <v>1.49</v>
      </c>
      <c r="F524" s="620">
        <v>0.31</v>
      </c>
      <c r="G524" s="57"/>
      <c r="H524" s="636"/>
      <c r="I524" s="267"/>
      <c r="J524" s="587">
        <v>48.44</v>
      </c>
      <c r="K524" s="236">
        <v>39.25</v>
      </c>
      <c r="L524" s="236">
        <v>49.67</v>
      </c>
      <c r="M524" s="236">
        <v>0.7</v>
      </c>
      <c r="N524" s="236">
        <v>0.33</v>
      </c>
      <c r="O524" s="236"/>
      <c r="P524" s="236"/>
      <c r="Q524" s="236">
        <v>0</v>
      </c>
      <c r="R524" s="236">
        <v>1.1299999999999999</v>
      </c>
      <c r="S524" s="236">
        <v>55.34</v>
      </c>
      <c r="T524" s="236">
        <v>32.18</v>
      </c>
      <c r="U524" s="236">
        <v>0</v>
      </c>
      <c r="V524" s="236"/>
      <c r="W524" s="522">
        <v>1</v>
      </c>
      <c r="X524" s="236">
        <v>50</v>
      </c>
      <c r="Y524" s="522">
        <v>1</v>
      </c>
      <c r="Z524" s="236"/>
      <c r="AA524" s="236"/>
      <c r="AB524" s="236">
        <v>0.22009334315892903</v>
      </c>
      <c r="AC524" s="522">
        <v>1.231101157898239E-2</v>
      </c>
      <c r="AD524" s="522">
        <v>4.9298730340187049</v>
      </c>
      <c r="AE524" s="57">
        <v>41827</v>
      </c>
      <c r="AF524" s="498">
        <v>0.11537699999999999</v>
      </c>
      <c r="AG524" s="498">
        <v>0</v>
      </c>
      <c r="AH524" s="236">
        <v>-0.33050000000000002</v>
      </c>
      <c r="AI524" s="236"/>
      <c r="AJ524" s="522">
        <v>0</v>
      </c>
      <c r="AK524" s="522">
        <v>1.231101157898239E-2</v>
      </c>
      <c r="AL524" s="236">
        <v>3.8593481989708342E-2</v>
      </c>
      <c r="AM524" s="236">
        <v>46.86</v>
      </c>
      <c r="AN524" s="522">
        <v>26.338329764453999</v>
      </c>
      <c r="AR524" s="452"/>
      <c r="AS524" s="145"/>
      <c r="AT524" s="223"/>
      <c r="AU524" s="22"/>
    </row>
    <row r="525" spans="1:47" ht="15.75">
      <c r="A525" s="263" t="s">
        <v>552</v>
      </c>
      <c r="B525" t="s">
        <v>553</v>
      </c>
      <c r="C525" t="s">
        <v>1343</v>
      </c>
      <c r="D525" s="554">
        <v>21730000000</v>
      </c>
      <c r="E525">
        <v>1.93</v>
      </c>
      <c r="F525" s="620">
        <v>12.39</v>
      </c>
      <c r="G525" s="57"/>
      <c r="H525" s="636"/>
      <c r="I525" s="267"/>
      <c r="J525" s="587">
        <v>99.36</v>
      </c>
      <c r="K525" s="236">
        <v>83.36</v>
      </c>
      <c r="L525" s="236">
        <v>99.93</v>
      </c>
      <c r="M525" s="236">
        <v>1</v>
      </c>
      <c r="N525" s="236">
        <v>1</v>
      </c>
      <c r="O525" s="236"/>
      <c r="P525" s="236"/>
      <c r="Q525" s="236">
        <v>19.5</v>
      </c>
      <c r="R525" s="236">
        <v>2.69</v>
      </c>
      <c r="S525" s="236">
        <v>1.46</v>
      </c>
      <c r="T525" s="236">
        <v>1.32</v>
      </c>
      <c r="U525" s="236">
        <v>0</v>
      </c>
      <c r="V525" s="236"/>
      <c r="W525" s="522">
        <v>2.5</v>
      </c>
      <c r="X525" s="236">
        <v>99</v>
      </c>
      <c r="Y525" s="522">
        <v>19</v>
      </c>
      <c r="Z525" s="236">
        <v>1</v>
      </c>
      <c r="AA525" s="236"/>
      <c r="AB525" s="236">
        <v>0.19333651779316949</v>
      </c>
      <c r="AC525" s="522">
        <v>7.0032060936883796E-3</v>
      </c>
      <c r="AD525" s="522">
        <v>3.0599473845325522</v>
      </c>
      <c r="AE525" s="57">
        <v>41827</v>
      </c>
      <c r="AF525" s="498">
        <v>0.14058900000000002</v>
      </c>
      <c r="AG525" s="498">
        <v>7.2490706319702614E-2</v>
      </c>
      <c r="AH525" s="236">
        <v>130.66669999999999</v>
      </c>
      <c r="AI525" s="236"/>
      <c r="AJ525" s="522">
        <v>0</v>
      </c>
      <c r="AK525" s="522">
        <v>7.0032060936883796E-3</v>
      </c>
      <c r="AL525" s="236">
        <v>0.13282407935241142</v>
      </c>
      <c r="AM525" s="236">
        <v>93.98</v>
      </c>
      <c r="AN525" s="522">
        <v>23.100303951367891</v>
      </c>
      <c r="AR525" s="452"/>
      <c r="AS525" s="145"/>
      <c r="AT525" s="223"/>
      <c r="AU525" s="22"/>
    </row>
    <row r="526" spans="1:47" ht="15.75">
      <c r="A526" s="263" t="s">
        <v>2365</v>
      </c>
      <c r="B526" t="s">
        <v>2366</v>
      </c>
      <c r="C526" t="s">
        <v>2367</v>
      </c>
      <c r="D526" s="554">
        <v>377420000</v>
      </c>
      <c r="E526">
        <v>2.48</v>
      </c>
      <c r="F526" s="620">
        <v>1.4</v>
      </c>
      <c r="G526" s="57"/>
      <c r="H526" s="636"/>
      <c r="I526" s="267"/>
      <c r="J526" s="587">
        <v>37.65</v>
      </c>
      <c r="K526" s="236">
        <v>30.27</v>
      </c>
      <c r="L526" s="236">
        <v>38.15</v>
      </c>
      <c r="M526" s="236">
        <v>0</v>
      </c>
      <c r="N526" s="236">
        <v>0</v>
      </c>
      <c r="O526" s="236"/>
      <c r="P526" s="236"/>
      <c r="Q526" s="236">
        <v>19.55</v>
      </c>
      <c r="R526" s="236">
        <v>1.58</v>
      </c>
      <c r="S526" s="236">
        <v>3.81</v>
      </c>
      <c r="T526" s="236">
        <v>11.61</v>
      </c>
      <c r="U526" s="236">
        <v>0</v>
      </c>
      <c r="V526" s="236"/>
      <c r="W526" s="522">
        <v>1.5</v>
      </c>
      <c r="X526" s="236">
        <v>37</v>
      </c>
      <c r="Y526" s="522">
        <v>1</v>
      </c>
      <c r="Z526" s="236"/>
      <c r="AA526" s="236"/>
      <c r="AB526" s="236">
        <v>8.8755707762557062E-2</v>
      </c>
      <c r="AC526" s="522">
        <v>1.7021410794955082E-2</v>
      </c>
      <c r="AD526" s="522">
        <v>4.2254786776536717</v>
      </c>
      <c r="AE526" s="57">
        <v>41827</v>
      </c>
      <c r="AF526" s="498">
        <v>0.17210400000000001</v>
      </c>
      <c r="AG526" s="498">
        <v>0.12373417721518988</v>
      </c>
      <c r="AH526" s="236">
        <v>14.7775</v>
      </c>
      <c r="AI526" s="236"/>
      <c r="AJ526" s="522">
        <v>0</v>
      </c>
      <c r="AK526" s="522">
        <v>1.7021410794955082E-2</v>
      </c>
      <c r="AL526" s="236">
        <v>0.20905587668593439</v>
      </c>
      <c r="AM526" s="236">
        <v>33.75</v>
      </c>
      <c r="AN526" s="522">
        <v>31.102362204724383</v>
      </c>
      <c r="AR526" s="452"/>
      <c r="AS526" s="145"/>
      <c r="AT526" s="223"/>
      <c r="AU526" s="22"/>
    </row>
    <row r="527" spans="1:47" ht="15.75">
      <c r="A527" s="263" t="s">
        <v>2368</v>
      </c>
      <c r="B527" t="s">
        <v>2369</v>
      </c>
      <c r="C527" t="s">
        <v>1343</v>
      </c>
      <c r="D527" s="554">
        <v>2340000000</v>
      </c>
      <c r="E527">
        <v>1.72</v>
      </c>
      <c r="F527" s="620">
        <v>0.01</v>
      </c>
      <c r="G527" s="57"/>
      <c r="H527" s="636"/>
      <c r="I527" s="267"/>
      <c r="J527" s="587">
        <v>9.8000000000000007</v>
      </c>
      <c r="K527" s="236">
        <v>7.87</v>
      </c>
      <c r="L527" s="236">
        <v>10.42</v>
      </c>
      <c r="M527" s="236">
        <v>0</v>
      </c>
      <c r="N527" s="236">
        <v>0</v>
      </c>
      <c r="O527" s="236"/>
      <c r="P527" s="236"/>
      <c r="Q527" s="236">
        <v>49</v>
      </c>
      <c r="R527" s="236">
        <v>6.95</v>
      </c>
      <c r="S527" s="236">
        <v>0.13</v>
      </c>
      <c r="T527" s="236">
        <v>0.97</v>
      </c>
      <c r="U527" s="236">
        <v>0</v>
      </c>
      <c r="V527" s="236"/>
      <c r="W527" s="522">
        <v>3.1</v>
      </c>
      <c r="X527" s="236">
        <v>8.75</v>
      </c>
      <c r="Y527" s="522">
        <v>12</v>
      </c>
      <c r="Z527" s="236">
        <v>1</v>
      </c>
      <c r="AA527" s="236"/>
      <c r="AB527" s="236">
        <v>5.3589484327603569E-2</v>
      </c>
      <c r="AC527" s="522">
        <v>2.6136270105934639E-2</v>
      </c>
      <c r="AD527" s="522">
        <v>3.855914739319354</v>
      </c>
      <c r="AE527" s="57">
        <v>41827</v>
      </c>
      <c r="AF527" s="498">
        <v>0.128556</v>
      </c>
      <c r="AG527" s="498">
        <v>7.0503597122302156E-2</v>
      </c>
      <c r="AH527" s="236">
        <v>0.12809999999999999</v>
      </c>
      <c r="AI527" s="236"/>
      <c r="AJ527" s="522">
        <v>0</v>
      </c>
      <c r="AK527" s="522">
        <v>2.6136270105934639E-2</v>
      </c>
      <c r="AL527" s="236">
        <v>9.988776655443328E-2</v>
      </c>
      <c r="AM527" s="236">
        <v>9.5299999999999994</v>
      </c>
      <c r="AN527" s="522">
        <v>59.615384615384585</v>
      </c>
      <c r="AR527" s="452"/>
      <c r="AS527" s="145"/>
      <c r="AT527" s="223"/>
      <c r="AU527" s="22"/>
    </row>
    <row r="528" spans="1:47" ht="15.75">
      <c r="A528" s="263" t="s">
        <v>12</v>
      </c>
      <c r="B528" t="s">
        <v>13</v>
      </c>
      <c r="C528" t="s">
        <v>1343</v>
      </c>
      <c r="D528" s="554">
        <v>873880000</v>
      </c>
      <c r="E528">
        <v>1.39</v>
      </c>
      <c r="F528" s="620">
        <v>2.79</v>
      </c>
      <c r="G528" s="57"/>
      <c r="H528" s="636"/>
      <c r="I528" s="267"/>
      <c r="J528" s="587">
        <v>55.1</v>
      </c>
      <c r="K528" s="236">
        <v>50.61</v>
      </c>
      <c r="L528" s="236">
        <v>57.47</v>
      </c>
      <c r="M528" s="236">
        <v>0</v>
      </c>
      <c r="N528" s="236">
        <v>0</v>
      </c>
      <c r="O528" s="236"/>
      <c r="P528" s="236"/>
      <c r="Q528" s="236">
        <v>16.75</v>
      </c>
      <c r="R528" s="236">
        <v>1.35</v>
      </c>
      <c r="S528" s="236">
        <v>1.62</v>
      </c>
      <c r="T528" s="236">
        <v>4.43</v>
      </c>
      <c r="U528" s="236">
        <v>0</v>
      </c>
      <c r="V528" s="236"/>
      <c r="W528" s="522">
        <v>2.5</v>
      </c>
      <c r="X528" s="236">
        <v>62</v>
      </c>
      <c r="Y528" s="522">
        <v>15</v>
      </c>
      <c r="Z528" s="236"/>
      <c r="AA528" s="236"/>
      <c r="AB528" s="236">
        <v>3.7238023952095849E-2</v>
      </c>
      <c r="AC528" s="522">
        <v>9.0762015848917937E-3</v>
      </c>
      <c r="AD528" s="522">
        <v>10.466334802503662</v>
      </c>
      <c r="AE528" s="57">
        <v>41827</v>
      </c>
      <c r="AF528" s="498">
        <v>0.10964699999999999</v>
      </c>
      <c r="AG528" s="498">
        <v>0.12407407407407406</v>
      </c>
      <c r="AH528" s="236">
        <v>54.728499999999997</v>
      </c>
      <c r="AI528" s="236"/>
      <c r="AJ528" s="522">
        <v>0</v>
      </c>
      <c r="AK528" s="522">
        <v>9.0762015848917937E-3</v>
      </c>
      <c r="AL528" s="236">
        <v>-4.1238907255959585E-2</v>
      </c>
      <c r="AM528" s="236">
        <v>54.05</v>
      </c>
      <c r="AN528" s="522">
        <v>36.39999999999997</v>
      </c>
      <c r="AR528" s="452"/>
      <c r="AS528" s="145"/>
      <c r="AT528" s="223"/>
      <c r="AU528" s="22"/>
    </row>
    <row r="529" spans="1:47" ht="15.75">
      <c r="A529" s="263" t="s">
        <v>2370</v>
      </c>
      <c r="B529" t="s">
        <v>2371</v>
      </c>
      <c r="C529" t="s">
        <v>1343</v>
      </c>
      <c r="D529" s="554">
        <v>21670000000</v>
      </c>
      <c r="E529">
        <v>2.0299999999999998</v>
      </c>
      <c r="F529" s="620">
        <v>1.84</v>
      </c>
      <c r="G529" s="57"/>
      <c r="H529" s="636"/>
      <c r="I529" s="267"/>
      <c r="J529" s="587">
        <v>36.78</v>
      </c>
      <c r="K529" s="236">
        <v>33.159999999999997</v>
      </c>
      <c r="L529" s="236">
        <v>36.85</v>
      </c>
      <c r="M529" s="236">
        <v>1.7</v>
      </c>
      <c r="N529" s="236">
        <v>0.6</v>
      </c>
      <c r="O529" s="236"/>
      <c r="P529" s="236"/>
      <c r="Q529" s="236">
        <v>9.83</v>
      </c>
      <c r="R529" s="236">
        <v>1.57</v>
      </c>
      <c r="S529" s="236">
        <v>0.76</v>
      </c>
      <c r="T529" s="236">
        <v>0.84</v>
      </c>
      <c r="U529" s="236">
        <v>0</v>
      </c>
      <c r="V529" s="236"/>
      <c r="W529" s="522">
        <v>2.1</v>
      </c>
      <c r="X529" s="236">
        <v>40</v>
      </c>
      <c r="Y529" s="522">
        <v>14</v>
      </c>
      <c r="Z529" s="236"/>
      <c r="AA529" s="236"/>
      <c r="AB529" s="236">
        <v>3.6859876195835743E-2</v>
      </c>
      <c r="AC529" s="522">
        <v>9.0831921117677638E-3</v>
      </c>
      <c r="AD529" s="522">
        <v>3.1271847772439205</v>
      </c>
      <c r="AE529" s="57">
        <v>41827</v>
      </c>
      <c r="AF529" s="498">
        <v>0.14631899999999998</v>
      </c>
      <c r="AG529" s="498">
        <v>6.2611464968152869E-2</v>
      </c>
      <c r="AH529" s="236">
        <v>12.7858</v>
      </c>
      <c r="AI529" s="236"/>
      <c r="AJ529" s="522">
        <v>0</v>
      </c>
      <c r="AK529" s="522">
        <v>9.0831921117677638E-3</v>
      </c>
      <c r="AL529" s="236">
        <v>7.7960140679953216E-2</v>
      </c>
      <c r="AM529" s="236">
        <v>35.479999999999997</v>
      </c>
      <c r="AN529" s="522">
        <v>29.437229437229391</v>
      </c>
      <c r="AR529" s="452"/>
      <c r="AS529" s="145"/>
      <c r="AT529" s="223"/>
      <c r="AU529" s="22"/>
    </row>
    <row r="530" spans="1:47" ht="15.75">
      <c r="A530" s="263" t="s">
        <v>2372</v>
      </c>
      <c r="C530" t="s">
        <v>1343</v>
      </c>
      <c r="D530" s="554">
        <v>431930000</v>
      </c>
      <c r="E530">
        <v>1.2</v>
      </c>
      <c r="F530" s="620">
        <v>-0.08</v>
      </c>
      <c r="G530" s="57"/>
      <c r="H530" s="636"/>
      <c r="I530" s="267"/>
      <c r="J530" s="587">
        <v>3.34</v>
      </c>
      <c r="K530" s="236">
        <v>2.75</v>
      </c>
      <c r="L530" s="236">
        <v>3.47</v>
      </c>
      <c r="M530" s="236">
        <v>0.3</v>
      </c>
      <c r="N530" s="236">
        <v>0.01</v>
      </c>
      <c r="O530" s="236"/>
      <c r="P530" s="236"/>
      <c r="Q530" s="236">
        <v>55.58</v>
      </c>
      <c r="R530" s="236">
        <v>173.5</v>
      </c>
      <c r="S530" s="236">
        <v>2.76</v>
      </c>
      <c r="T530" s="236">
        <v>0.89</v>
      </c>
      <c r="U530" s="236">
        <v>0</v>
      </c>
      <c r="V530" s="236"/>
      <c r="W530" s="522">
        <v>2.9</v>
      </c>
      <c r="X530" s="236">
        <v>3.75</v>
      </c>
      <c r="Y530" s="522">
        <v>7</v>
      </c>
      <c r="Z530" s="236">
        <v>1</v>
      </c>
      <c r="AA530" s="236"/>
      <c r="AB530" s="236">
        <v>0.11935483870967745</v>
      </c>
      <c r="AC530" s="522">
        <v>1.8014474920267684E-2</v>
      </c>
      <c r="AD530" s="522">
        <v>3.3572298993651795</v>
      </c>
      <c r="AE530" s="57">
        <v>41827</v>
      </c>
      <c r="AF530" s="498">
        <v>9.8760000000000001E-2</v>
      </c>
      <c r="AG530" s="498">
        <v>3.2034582132564843E-3</v>
      </c>
      <c r="AH530" s="236">
        <v>-1.2884</v>
      </c>
      <c r="AI530" s="236"/>
      <c r="AJ530" s="522">
        <v>0</v>
      </c>
      <c r="AK530" s="522">
        <v>1.8014474920267684E-2</v>
      </c>
      <c r="AL530" s="236">
        <v>0.10231023102310234</v>
      </c>
      <c r="AM530" s="236">
        <v>3.07</v>
      </c>
      <c r="AN530" s="522">
        <v>64.285714285714235</v>
      </c>
      <c r="AR530" s="452"/>
      <c r="AS530" s="145"/>
      <c r="AT530" s="223"/>
      <c r="AU530" s="22"/>
    </row>
    <row r="531" spans="1:47" ht="15.75">
      <c r="A531" s="263" t="s">
        <v>2373</v>
      </c>
      <c r="B531" t="s">
        <v>2374</v>
      </c>
      <c r="C531" t="s">
        <v>1343</v>
      </c>
      <c r="D531" s="554">
        <v>4960000000</v>
      </c>
      <c r="E531">
        <v>2.17</v>
      </c>
      <c r="F531" s="620">
        <v>4.58</v>
      </c>
      <c r="G531" s="57"/>
      <c r="H531" s="636"/>
      <c r="I531" s="267"/>
      <c r="J531" s="587">
        <v>66.22</v>
      </c>
      <c r="K531" s="236">
        <v>51.48</v>
      </c>
      <c r="L531" s="236">
        <v>66.22</v>
      </c>
      <c r="M531" s="236">
        <v>0</v>
      </c>
      <c r="N531" s="236">
        <v>0</v>
      </c>
      <c r="O531" s="236"/>
      <c r="P531" s="236"/>
      <c r="Q531" s="236">
        <v>9.09</v>
      </c>
      <c r="R531" s="236">
        <v>0.55000000000000004</v>
      </c>
      <c r="S531" s="236">
        <v>1.31</v>
      </c>
      <c r="T531" s="236">
        <v>158.88999999999999</v>
      </c>
      <c r="U531" s="236">
        <v>0</v>
      </c>
      <c r="V531" s="236"/>
      <c r="W531" s="522">
        <v>1.8</v>
      </c>
      <c r="X531" s="236">
        <v>87.5</v>
      </c>
      <c r="Y531" s="522">
        <v>4</v>
      </c>
      <c r="Z531" s="236"/>
      <c r="AA531" s="236"/>
      <c r="AB531" s="236">
        <v>0.13573883161512013</v>
      </c>
      <c r="AC531" s="522">
        <v>1.37185813131498E-2</v>
      </c>
      <c r="AD531" s="522">
        <v>25.65121731761495</v>
      </c>
      <c r="AE531" s="57">
        <v>41827</v>
      </c>
      <c r="AF531" s="498">
        <v>0.15434100000000001</v>
      </c>
      <c r="AG531" s="498">
        <v>0.16527272727272729</v>
      </c>
      <c r="AH531" s="236">
        <v>63.907200000000003</v>
      </c>
      <c r="AI531" s="236"/>
      <c r="AJ531" s="522">
        <v>0</v>
      </c>
      <c r="AK531" s="522">
        <v>1.37185813131498E-2</v>
      </c>
      <c r="AL531" s="236">
        <v>5.311704834605592E-2</v>
      </c>
      <c r="AM531" s="236">
        <v>64.150000000000006</v>
      </c>
      <c r="AN531" s="522">
        <v>18.867924528301756</v>
      </c>
      <c r="AR531" s="452"/>
      <c r="AS531" s="145"/>
      <c r="AT531" s="223"/>
      <c r="AU531" s="22"/>
    </row>
    <row r="532" spans="1:47" ht="15.75">
      <c r="A532" s="263" t="s">
        <v>2375</v>
      </c>
      <c r="C532" t="s">
        <v>1343</v>
      </c>
      <c r="D532" s="554">
        <v>2270000000</v>
      </c>
      <c r="E532">
        <v>2.25</v>
      </c>
      <c r="F532" s="620">
        <v>2.6</v>
      </c>
      <c r="G532" s="57"/>
      <c r="H532" s="636"/>
      <c r="I532" s="267"/>
      <c r="J532" s="587">
        <v>36.450000000000003</v>
      </c>
      <c r="K532" s="236">
        <v>33.119999999999997</v>
      </c>
      <c r="L532" s="236">
        <v>37.270000000000003</v>
      </c>
      <c r="M532" s="236">
        <v>1.9</v>
      </c>
      <c r="N532" s="236">
        <v>0.72</v>
      </c>
      <c r="O532" s="236"/>
      <c r="P532" s="236"/>
      <c r="Q532" s="236">
        <v>17.489999999999998</v>
      </c>
      <c r="R532" s="236">
        <v>2.2599999999999998</v>
      </c>
      <c r="S532" s="236">
        <v>1.44</v>
      </c>
      <c r="T532" s="236">
        <v>9.18</v>
      </c>
      <c r="U532" s="236">
        <v>0</v>
      </c>
      <c r="V532" s="236"/>
      <c r="W532" s="522">
        <v>2.2000000000000002</v>
      </c>
      <c r="X532" s="236">
        <v>38.5</v>
      </c>
      <c r="Y532" s="522">
        <v>12</v>
      </c>
      <c r="Z532" s="236"/>
      <c r="AA532" s="236"/>
      <c r="AB532" s="236">
        <v>4.5108542430222762E-2</v>
      </c>
      <c r="AC532" s="522">
        <v>1.1019829766478133E-2</v>
      </c>
      <c r="AD532" s="522">
        <v>2.6443780643190076</v>
      </c>
      <c r="AE532" s="57">
        <v>41827</v>
      </c>
      <c r="AF532" s="498">
        <v>0.15892500000000001</v>
      </c>
      <c r="AG532" s="498">
        <v>7.7389380530973453E-2</v>
      </c>
      <c r="AH532" s="236">
        <v>19.061</v>
      </c>
      <c r="AI532" s="236"/>
      <c r="AJ532" s="522">
        <v>0</v>
      </c>
      <c r="AK532" s="522">
        <v>1.1019829766478133E-2</v>
      </c>
      <c r="AL532" s="236">
        <v>8.9034956677621874E-2</v>
      </c>
      <c r="AM532" s="236">
        <v>35.619999999999997</v>
      </c>
      <c r="AN532" s="522">
        <v>31.871345029239777</v>
      </c>
      <c r="AR532" s="452"/>
      <c r="AS532" s="145"/>
      <c r="AT532" s="223"/>
      <c r="AU532" s="22"/>
    </row>
    <row r="533" spans="1:47" ht="15.75">
      <c r="A533" s="263" t="s">
        <v>2376</v>
      </c>
      <c r="B533" t="s">
        <v>2377</v>
      </c>
      <c r="C533" t="s">
        <v>1358</v>
      </c>
      <c r="D533" s="554">
        <v>932700000</v>
      </c>
      <c r="E533">
        <v>2.1</v>
      </c>
      <c r="F533" s="620">
        <v>1.53</v>
      </c>
      <c r="G533" s="57"/>
      <c r="H533" s="636"/>
      <c r="I533" s="267"/>
      <c r="J533" s="587">
        <v>25.54</v>
      </c>
      <c r="K533" s="236">
        <v>21.74</v>
      </c>
      <c r="L533" s="236">
        <v>26.44</v>
      </c>
      <c r="M533" s="236">
        <v>0</v>
      </c>
      <c r="N533" s="236">
        <v>0</v>
      </c>
      <c r="O533" s="236"/>
      <c r="P533" s="236"/>
      <c r="Q533" s="236">
        <v>12.89</v>
      </c>
      <c r="R533" s="236">
        <v>1.32</v>
      </c>
      <c r="S533" s="236">
        <v>2.97</v>
      </c>
      <c r="T533" s="236">
        <v>1.78</v>
      </c>
      <c r="U533" s="236">
        <v>0</v>
      </c>
      <c r="V533" s="236"/>
      <c r="W533" s="522">
        <v>1.8</v>
      </c>
      <c r="X533" s="236">
        <v>27</v>
      </c>
      <c r="Y533" s="522">
        <v>6</v>
      </c>
      <c r="Z533" s="236">
        <v>1</v>
      </c>
      <c r="AA533" s="236"/>
      <c r="AB533" s="236">
        <v>0.1220034246575343</v>
      </c>
      <c r="AC533" s="522">
        <v>1.2296345173305577E-2</v>
      </c>
      <c r="AD533" s="522">
        <v>3.726542063727913</v>
      </c>
      <c r="AE533" s="57">
        <v>41827</v>
      </c>
      <c r="AF533" s="498">
        <v>0.15033000000000002</v>
      </c>
      <c r="AG533" s="498">
        <v>9.7651515151515156E-2</v>
      </c>
      <c r="AH533" s="236">
        <v>17.5669</v>
      </c>
      <c r="AI533" s="236"/>
      <c r="AJ533" s="522">
        <v>0</v>
      </c>
      <c r="AK533" s="522">
        <v>1.2296345173305577E-2</v>
      </c>
      <c r="AL533" s="236">
        <v>0.11772428884026248</v>
      </c>
      <c r="AM533" s="236">
        <v>24.55</v>
      </c>
      <c r="AN533" s="522">
        <v>56.571428571428569</v>
      </c>
      <c r="AR533" s="452"/>
      <c r="AS533" s="145"/>
      <c r="AT533" s="223"/>
      <c r="AU533" s="22"/>
    </row>
    <row r="534" spans="1:47" ht="15.75">
      <c r="A534" s="263" t="s">
        <v>239</v>
      </c>
      <c r="C534" t="s">
        <v>1343</v>
      </c>
      <c r="D534" s="554">
        <v>1030000000</v>
      </c>
      <c r="E534">
        <v>2.0299999999999998</v>
      </c>
      <c r="F534" s="620">
        <v>0.74</v>
      </c>
      <c r="G534" s="57"/>
      <c r="H534" s="636"/>
      <c r="I534" s="267"/>
      <c r="J534" s="587">
        <v>34.28</v>
      </c>
      <c r="K534" s="236">
        <v>26.88</v>
      </c>
      <c r="L534" s="236">
        <v>35.340000000000003</v>
      </c>
      <c r="M534" s="236">
        <v>0</v>
      </c>
      <c r="N534" s="236">
        <v>0</v>
      </c>
      <c r="O534" s="236"/>
      <c r="P534" s="236"/>
      <c r="Q534" s="236">
        <v>2.68</v>
      </c>
      <c r="R534" s="236">
        <v>1.22</v>
      </c>
      <c r="S534" s="236">
        <v>1.63</v>
      </c>
      <c r="T534" s="236">
        <v>2.2999999999999998</v>
      </c>
      <c r="U534" s="236">
        <v>0</v>
      </c>
      <c r="V534" s="236"/>
      <c r="W534" s="522">
        <v>1.6</v>
      </c>
      <c r="X534" s="236">
        <v>248.4</v>
      </c>
      <c r="Y534" s="522">
        <v>11</v>
      </c>
      <c r="Z534" s="236"/>
      <c r="AA534" s="236"/>
      <c r="AB534" s="236">
        <v>7.3837739288970139E-2</v>
      </c>
      <c r="AC534" s="522">
        <v>1.7105214135690345E-2</v>
      </c>
      <c r="AD534" s="522">
        <v>2.9191509303261962</v>
      </c>
      <c r="AE534" s="57">
        <v>41827</v>
      </c>
      <c r="AF534" s="498">
        <v>0.14631899999999998</v>
      </c>
      <c r="AG534" s="498">
        <v>2.1967213114754101E-2</v>
      </c>
      <c r="AH534" s="236">
        <v>6.7575000000000003</v>
      </c>
      <c r="AI534" s="236"/>
      <c r="AJ534" s="522">
        <v>0</v>
      </c>
      <c r="AK534" s="522">
        <v>1.7105214135690345E-2</v>
      </c>
      <c r="AL534" s="236">
        <v>0.19650959860383951</v>
      </c>
      <c r="AM534" s="236">
        <v>32.17</v>
      </c>
      <c r="AN534" s="522">
        <v>45.887445887445942</v>
      </c>
      <c r="AR534" s="452"/>
      <c r="AS534" s="145"/>
      <c r="AT534" s="223"/>
      <c r="AU534" s="22"/>
    </row>
    <row r="535" spans="1:47" ht="15.75">
      <c r="A535" s="263" t="s">
        <v>688</v>
      </c>
      <c r="C535" t="s">
        <v>1343</v>
      </c>
      <c r="D535" s="554">
        <v>6050000000</v>
      </c>
      <c r="E535">
        <v>0.97</v>
      </c>
      <c r="F535" s="620">
        <v>3.49</v>
      </c>
      <c r="G535" s="57"/>
      <c r="H535" s="636"/>
      <c r="I535" s="267"/>
      <c r="J535" s="587">
        <v>68.599999999999994</v>
      </c>
      <c r="K535" s="236">
        <v>64.97</v>
      </c>
      <c r="L535" s="236">
        <v>73.650000000000006</v>
      </c>
      <c r="M535" s="236">
        <v>1.5</v>
      </c>
      <c r="N535" s="236">
        <v>1.1000000000000001</v>
      </c>
      <c r="O535" s="236"/>
      <c r="P535" s="236"/>
      <c r="Q535" s="236">
        <v>14.98</v>
      </c>
      <c r="R535" s="236">
        <v>1.0900000000000001</v>
      </c>
      <c r="S535" s="236">
        <v>2.48</v>
      </c>
      <c r="T535" s="236">
        <v>4.74</v>
      </c>
      <c r="U535" s="236">
        <v>0</v>
      </c>
      <c r="V535" s="236"/>
      <c r="W535" s="522">
        <v>2.2000000000000002</v>
      </c>
      <c r="X535" s="236">
        <v>77.75</v>
      </c>
      <c r="Y535" s="522">
        <v>12</v>
      </c>
      <c r="Z535" s="236"/>
      <c r="AA535" s="236"/>
      <c r="AB535" s="236">
        <v>7.3572689817539734E-3</v>
      </c>
      <c r="AC535" s="522">
        <v>9.6682041535532601E-3</v>
      </c>
      <c r="AD535" s="522">
        <v>8.2355622938979369</v>
      </c>
      <c r="AE535" s="57">
        <v>41827</v>
      </c>
      <c r="AF535" s="498">
        <v>8.5581000000000004E-2</v>
      </c>
      <c r="AG535" s="498">
        <v>0.13743119266055046</v>
      </c>
      <c r="AH535" s="236">
        <v>76.215299999999999</v>
      </c>
      <c r="AI535" s="236"/>
      <c r="AJ535" s="522">
        <v>0</v>
      </c>
      <c r="AK535" s="522">
        <v>9.6682041535532601E-3</v>
      </c>
      <c r="AL535" s="236">
        <v>-4.7619047619047714E-2</v>
      </c>
      <c r="AM535" s="236">
        <v>70.66</v>
      </c>
      <c r="AN535" s="522">
        <v>56.853932584269657</v>
      </c>
      <c r="AR535" s="452"/>
      <c r="AS535" s="145"/>
      <c r="AT535" s="223"/>
      <c r="AU535" s="22"/>
    </row>
    <row r="536" spans="1:47" ht="15.75">
      <c r="A536" s="263" t="s">
        <v>2378</v>
      </c>
      <c r="B536" t="s">
        <v>2379</v>
      </c>
      <c r="C536" t="s">
        <v>1343</v>
      </c>
      <c r="D536" s="554">
        <v>39410000000</v>
      </c>
      <c r="E536">
        <v>1.29</v>
      </c>
      <c r="F536" s="620">
        <v>4.99</v>
      </c>
      <c r="G536" s="57"/>
      <c r="H536" s="636"/>
      <c r="I536" s="267"/>
      <c r="J536" s="587">
        <v>94.23</v>
      </c>
      <c r="K536" s="236">
        <v>89.96</v>
      </c>
      <c r="L536" s="236">
        <v>95.81</v>
      </c>
      <c r="M536" s="236">
        <v>1.9</v>
      </c>
      <c r="N536" s="236">
        <v>1.8</v>
      </c>
      <c r="O536" s="236"/>
      <c r="P536" s="236"/>
      <c r="Q536" s="236">
        <v>15.28</v>
      </c>
      <c r="R536" s="236">
        <v>1.65</v>
      </c>
      <c r="S536" s="236">
        <v>1.89</v>
      </c>
      <c r="T536" s="236">
        <v>4.1399999999999997</v>
      </c>
      <c r="U536" s="236">
        <v>0</v>
      </c>
      <c r="V536" s="236"/>
      <c r="W536" s="522">
        <v>2</v>
      </c>
      <c r="X536" s="236">
        <v>102</v>
      </c>
      <c r="Y536" s="522">
        <v>19</v>
      </c>
      <c r="Z536" s="236"/>
      <c r="AA536" s="236"/>
      <c r="AB536" s="236">
        <v>2.2413793103448255E-2</v>
      </c>
      <c r="AC536" s="522">
        <v>6.9226914723083824E-3</v>
      </c>
      <c r="AD536" s="522">
        <v>2.9609573569473944</v>
      </c>
      <c r="AE536" s="57">
        <v>41827</v>
      </c>
      <c r="AF536" s="498">
        <v>0.103917</v>
      </c>
      <c r="AG536" s="498">
        <v>9.2606060606060595E-2</v>
      </c>
      <c r="AH536" s="236">
        <v>60.42</v>
      </c>
      <c r="AI536" s="236"/>
      <c r="AJ536" s="522">
        <v>0</v>
      </c>
      <c r="AK536" s="522">
        <v>6.9226914723083824E-3</v>
      </c>
      <c r="AL536" s="236">
        <v>3.0511811023622121E-2</v>
      </c>
      <c r="AM536" s="236">
        <v>92.86</v>
      </c>
      <c r="AN536" s="522">
        <v>34.231805929919091</v>
      </c>
      <c r="AR536" s="452"/>
      <c r="AS536" s="145"/>
      <c r="AT536" s="223"/>
      <c r="AU536" s="22"/>
    </row>
    <row r="537" spans="1:47" ht="15.75">
      <c r="A537" s="263" t="s">
        <v>2380</v>
      </c>
      <c r="B537" t="s">
        <v>2381</v>
      </c>
      <c r="C537" t="s">
        <v>1343</v>
      </c>
      <c r="D537" s="554">
        <v>3380000000</v>
      </c>
      <c r="E537">
        <v>2.09</v>
      </c>
      <c r="F537" s="620">
        <v>2.91</v>
      </c>
      <c r="G537" s="57"/>
      <c r="H537" s="636"/>
      <c r="I537" s="267"/>
      <c r="J537" s="587">
        <v>82.62</v>
      </c>
      <c r="K537" s="236">
        <v>73.260000000000005</v>
      </c>
      <c r="L537" s="236">
        <v>83.12</v>
      </c>
      <c r="M537" s="236">
        <v>1.7</v>
      </c>
      <c r="N537" s="236">
        <v>1.4</v>
      </c>
      <c r="O537" s="236"/>
      <c r="P537" s="236"/>
      <c r="Q537" s="236">
        <v>25.57</v>
      </c>
      <c r="R537" s="236">
        <v>3.66</v>
      </c>
      <c r="S537" s="236">
        <v>4.72</v>
      </c>
      <c r="T537" s="236">
        <v>4.83</v>
      </c>
      <c r="U537" s="236">
        <v>0</v>
      </c>
      <c r="V537" s="236"/>
      <c r="W537" s="522">
        <v>2</v>
      </c>
      <c r="X537" s="236">
        <v>86</v>
      </c>
      <c r="Y537" s="522">
        <v>26</v>
      </c>
      <c r="Z537" s="236"/>
      <c r="AA537" s="236"/>
      <c r="AB537" s="236">
        <v>4.7379032258064578E-2</v>
      </c>
      <c r="AC537" s="522">
        <v>9.1087856238728365E-3</v>
      </c>
      <c r="AD537" s="522">
        <v>4.8014357114467572</v>
      </c>
      <c r="AE537" s="57">
        <v>41827</v>
      </c>
      <c r="AF537" s="498">
        <v>0.149757</v>
      </c>
      <c r="AG537" s="498">
        <v>6.986338797814208E-2</v>
      </c>
      <c r="AH537" s="236">
        <v>15.7835</v>
      </c>
      <c r="AI537" s="236"/>
      <c r="AJ537" s="522">
        <v>0</v>
      </c>
      <c r="AK537" s="522">
        <v>9.1087856238728365E-3</v>
      </c>
      <c r="AL537" s="236">
        <v>8.1413612565445007E-2</v>
      </c>
      <c r="AM537" s="236">
        <v>79.81</v>
      </c>
      <c r="AN537" s="522">
        <v>23.456790123456884</v>
      </c>
      <c r="AR537" s="452"/>
      <c r="AS537" s="145"/>
      <c r="AT537" s="223"/>
      <c r="AU537" s="22"/>
    </row>
    <row r="538" spans="1:47" ht="15.75">
      <c r="A538" s="263" t="s">
        <v>2382</v>
      </c>
      <c r="B538" t="s">
        <v>2383</v>
      </c>
      <c r="C538" t="s">
        <v>158</v>
      </c>
      <c r="D538" s="554">
        <v>111820000000</v>
      </c>
      <c r="E538">
        <v>1.75</v>
      </c>
      <c r="F538" s="620">
        <v>2.84</v>
      </c>
      <c r="G538" s="57"/>
      <c r="H538" s="636"/>
      <c r="I538" s="267"/>
      <c r="J538" s="587">
        <v>33.81</v>
      </c>
      <c r="K538" s="236">
        <v>31.43</v>
      </c>
      <c r="L538" s="236">
        <v>35.159999999999997</v>
      </c>
      <c r="M538" s="236">
        <v>1.9</v>
      </c>
      <c r="N538" s="236">
        <v>0.64</v>
      </c>
      <c r="O538" s="236"/>
      <c r="P538" s="236"/>
      <c r="Q538" s="236">
        <v>8.64</v>
      </c>
      <c r="R538" s="236">
        <v>2</v>
      </c>
      <c r="S538" s="236">
        <v>0.56999999999999995</v>
      </c>
      <c r="T538" s="236">
        <v>2.2599999999999998</v>
      </c>
      <c r="U538" s="236">
        <v>0</v>
      </c>
      <c r="V538" s="236"/>
      <c r="W538" s="522">
        <v>2.4</v>
      </c>
      <c r="X538" s="236">
        <v>36</v>
      </c>
      <c r="Y538" s="522">
        <v>25</v>
      </c>
      <c r="Z538" s="236">
        <v>1</v>
      </c>
      <c r="AA538" s="236"/>
      <c r="AB538" s="236">
        <v>2.8122165104324151E-2</v>
      </c>
      <c r="AC538" s="522">
        <v>1.0275677283311796E-2</v>
      </c>
      <c r="AD538" s="522">
        <v>8.4267485695716449</v>
      </c>
      <c r="AE538" s="57">
        <v>41827</v>
      </c>
      <c r="AF538" s="498">
        <v>0.130275</v>
      </c>
      <c r="AG538" s="498">
        <v>4.3200000000000002E-2</v>
      </c>
      <c r="AH538" s="236">
        <v>25.033000000000001</v>
      </c>
      <c r="AI538" s="236"/>
      <c r="AJ538" s="522">
        <v>0</v>
      </c>
      <c r="AK538" s="522">
        <v>1.0275677283311796E-2</v>
      </c>
      <c r="AL538" s="236">
        <v>2.6100151745068263E-2</v>
      </c>
      <c r="AM538" s="236">
        <v>33.69</v>
      </c>
      <c r="AN538" s="522">
        <v>53.731343283581907</v>
      </c>
      <c r="AR538" s="452"/>
      <c r="AS538" s="145"/>
      <c r="AT538" s="223"/>
      <c r="AU538" s="22"/>
    </row>
    <row r="539" spans="1:47" ht="15.75">
      <c r="A539" s="263" t="s">
        <v>2384</v>
      </c>
      <c r="C539" t="s">
        <v>1343</v>
      </c>
      <c r="D539" s="554">
        <v>1600000000</v>
      </c>
      <c r="E539">
        <v>1.28</v>
      </c>
      <c r="F539" s="620">
        <v>0.79</v>
      </c>
      <c r="G539" s="57"/>
      <c r="H539" s="636"/>
      <c r="I539" s="267"/>
      <c r="J539" s="587">
        <v>30.46</v>
      </c>
      <c r="K539" s="236">
        <v>28.27</v>
      </c>
      <c r="L539" s="236">
        <v>30.7</v>
      </c>
      <c r="M539" s="236">
        <v>6.5</v>
      </c>
      <c r="N539" s="236">
        <v>1.96</v>
      </c>
      <c r="O539" s="236"/>
      <c r="P539" s="236"/>
      <c r="Q539" s="236">
        <v>9.2100000000000009</v>
      </c>
      <c r="R539" s="236">
        <v>1.6</v>
      </c>
      <c r="S539" s="236">
        <v>2.83</v>
      </c>
      <c r="T539" s="236">
        <v>1.64</v>
      </c>
      <c r="U539" s="236">
        <v>0</v>
      </c>
      <c r="V539" s="236"/>
      <c r="W539" s="522">
        <v>2.9</v>
      </c>
      <c r="X539" s="236">
        <v>30.5</v>
      </c>
      <c r="Y539" s="522">
        <v>4</v>
      </c>
      <c r="Z539" s="236"/>
      <c r="AA539" s="236"/>
      <c r="AB539" s="236">
        <v>7.2161301733286137E-2</v>
      </c>
      <c r="AC539" s="522">
        <v>6.6890582250721045E-3</v>
      </c>
      <c r="AD539" s="522">
        <v>10.916621207274067</v>
      </c>
      <c r="AE539" s="57">
        <v>41827</v>
      </c>
      <c r="AF539" s="498">
        <v>0.10334400000000001</v>
      </c>
      <c r="AG539" s="498">
        <v>5.7562500000000003E-2</v>
      </c>
      <c r="AH539" s="236">
        <v>-19.770900000000001</v>
      </c>
      <c r="AI539" s="236"/>
      <c r="AJ539" s="522">
        <v>0</v>
      </c>
      <c r="AK539" s="522">
        <v>6.6890582250721045E-3</v>
      </c>
      <c r="AL539" s="236">
        <v>5.3979238754325344E-2</v>
      </c>
      <c r="AM539" s="236">
        <v>29.45</v>
      </c>
      <c r="AN539" s="522">
        <v>24.590163934426229</v>
      </c>
      <c r="AR539" s="452"/>
      <c r="AS539" s="145"/>
      <c r="AT539" s="223"/>
      <c r="AU539" s="22"/>
    </row>
    <row r="540" spans="1:47" ht="15.75">
      <c r="A540" s="263" t="s">
        <v>2385</v>
      </c>
      <c r="B540" t="s">
        <v>2386</v>
      </c>
      <c r="C540" t="s">
        <v>1343</v>
      </c>
      <c r="D540" s="554">
        <v>3020000000</v>
      </c>
      <c r="E540">
        <v>1.18</v>
      </c>
      <c r="F540" s="620">
        <v>0.83</v>
      </c>
      <c r="G540" s="57"/>
      <c r="H540" s="636"/>
      <c r="I540" s="267"/>
      <c r="J540" s="587">
        <v>32.6</v>
      </c>
      <c r="K540" s="236">
        <v>27.23</v>
      </c>
      <c r="L540" s="236">
        <v>33.520000000000003</v>
      </c>
      <c r="M540" s="236">
        <v>2.4</v>
      </c>
      <c r="N540" s="236">
        <v>0.8</v>
      </c>
      <c r="O540" s="236"/>
      <c r="P540" s="236"/>
      <c r="Q540" s="236">
        <v>14.75</v>
      </c>
      <c r="R540" s="236">
        <v>1.51</v>
      </c>
      <c r="S540" s="236">
        <v>2.98</v>
      </c>
      <c r="T540" s="236">
        <v>5.8</v>
      </c>
      <c r="U540" s="236">
        <v>0</v>
      </c>
      <c r="V540" s="236"/>
      <c r="W540" s="522">
        <v>1.3</v>
      </c>
      <c r="X540" s="236">
        <v>37</v>
      </c>
      <c r="Y540" s="522">
        <v>8</v>
      </c>
      <c r="Z540" s="236"/>
      <c r="AA540" s="236"/>
      <c r="AB540" s="236">
        <v>0.14991181657848324</v>
      </c>
      <c r="AC540" s="522">
        <v>1.0855760894925326E-2</v>
      </c>
      <c r="AD540" s="522">
        <v>3.960807714453134</v>
      </c>
      <c r="AE540" s="57">
        <v>41830</v>
      </c>
      <c r="AF540" s="498">
        <v>9.7614000000000006E-2</v>
      </c>
      <c r="AG540" s="498">
        <v>9.7682119205297999E-2</v>
      </c>
      <c r="AH540" s="236">
        <v>1.0107999999999999</v>
      </c>
      <c r="AI540" s="236"/>
      <c r="AJ540" s="522">
        <v>0</v>
      </c>
      <c r="AK540" s="522">
        <v>1.0855760894925326E-2</v>
      </c>
      <c r="AL540" s="236">
        <v>0.11643835616438364</v>
      </c>
      <c r="AM540" s="236">
        <v>31.76</v>
      </c>
      <c r="AN540" s="522">
        <v>63.761467889908296</v>
      </c>
      <c r="AR540" s="452"/>
      <c r="AS540" s="145"/>
      <c r="AT540" s="223"/>
      <c r="AU540" s="22"/>
    </row>
    <row r="541" spans="1:47" ht="15.75">
      <c r="A541" s="263" t="s">
        <v>554</v>
      </c>
      <c r="B541" t="s">
        <v>555</v>
      </c>
      <c r="C541" t="s">
        <v>1343</v>
      </c>
      <c r="D541" s="554">
        <v>8970000000</v>
      </c>
      <c r="E541">
        <v>0.62</v>
      </c>
      <c r="F541" s="620">
        <v>2.09</v>
      </c>
      <c r="G541" s="57"/>
      <c r="H541" s="636"/>
      <c r="I541" s="267"/>
      <c r="J541" s="587">
        <v>49.01</v>
      </c>
      <c r="K541" s="236">
        <v>46.31</v>
      </c>
      <c r="L541" s="236">
        <v>49.76</v>
      </c>
      <c r="M541" s="236">
        <v>1.6</v>
      </c>
      <c r="N541" s="236">
        <v>0.8</v>
      </c>
      <c r="O541" s="236"/>
      <c r="P541" s="236"/>
      <c r="Q541" s="236">
        <v>19.510000000000002</v>
      </c>
      <c r="R541" s="236">
        <v>2.0099999999999998</v>
      </c>
      <c r="S541" s="236">
        <v>1.43</v>
      </c>
      <c r="T541" s="236">
        <v>3.65</v>
      </c>
      <c r="U541" s="236">
        <v>0</v>
      </c>
      <c r="V541" s="236"/>
      <c r="W541" s="522">
        <v>2.6</v>
      </c>
      <c r="X541" s="236">
        <v>51.5</v>
      </c>
      <c r="Y541" s="522">
        <v>6</v>
      </c>
      <c r="Z541" s="236"/>
      <c r="AA541" s="236"/>
      <c r="AB541" s="236">
        <v>-4.5183815978640145E-3</v>
      </c>
      <c r="AC541" s="522">
        <v>7.9164008558375958E-3</v>
      </c>
      <c r="AD541" s="522">
        <v>3.6306906928098073</v>
      </c>
      <c r="AE541" s="57">
        <v>41827</v>
      </c>
      <c r="AF541" s="498">
        <v>6.5526000000000001E-2</v>
      </c>
      <c r="AG541" s="498">
        <v>9.7064676616915438E-2</v>
      </c>
      <c r="AH541" s="236">
        <v>58.098599999999998</v>
      </c>
      <c r="AI541" s="236"/>
      <c r="AJ541" s="522">
        <v>0</v>
      </c>
      <c r="AK541" s="522">
        <v>7.9164008558375958E-3</v>
      </c>
      <c r="AL541" s="236">
        <v>-1.2227430201753062E-3</v>
      </c>
      <c r="AM541" s="236">
        <v>48.7</v>
      </c>
      <c r="AN541" s="522">
        <v>41.250000000000107</v>
      </c>
      <c r="AR541" s="452"/>
      <c r="AS541" s="145"/>
      <c r="AT541" s="223"/>
      <c r="AU541" s="22"/>
    </row>
    <row r="542" spans="1:47" ht="15.75">
      <c r="A542" s="263" t="s">
        <v>2387</v>
      </c>
      <c r="B542" t="s">
        <v>2388</v>
      </c>
      <c r="C542" t="s">
        <v>1343</v>
      </c>
      <c r="D542" s="554">
        <v>5040000000</v>
      </c>
      <c r="E542">
        <v>1.43</v>
      </c>
      <c r="F542" s="620">
        <v>4.24</v>
      </c>
      <c r="G542" s="57"/>
      <c r="H542" s="636"/>
      <c r="I542" s="267"/>
      <c r="J542" s="587">
        <v>73.23</v>
      </c>
      <c r="K542" s="236">
        <v>68.959999999999994</v>
      </c>
      <c r="L542" s="236">
        <v>77.55</v>
      </c>
      <c r="M542" s="236">
        <v>2.2000000000000002</v>
      </c>
      <c r="N542" s="236">
        <v>1.68</v>
      </c>
      <c r="O542" s="236"/>
      <c r="P542" s="236"/>
      <c r="Q542" s="236">
        <v>14.7</v>
      </c>
      <c r="R542" s="236">
        <v>4.8899999999999997</v>
      </c>
      <c r="S542" s="236">
        <v>1.55</v>
      </c>
      <c r="T542" s="236">
        <v>4.3499999999999996</v>
      </c>
      <c r="U542" s="236">
        <v>0</v>
      </c>
      <c r="V542" s="236"/>
      <c r="W542" s="522">
        <v>3.1</v>
      </c>
      <c r="X542" s="236">
        <v>72</v>
      </c>
      <c r="Y542" s="522">
        <v>5</v>
      </c>
      <c r="Z542" s="236"/>
      <c r="AA542" s="236"/>
      <c r="AB542" s="236">
        <v>3.1989853438557078E-2</v>
      </c>
      <c r="AC542" s="522">
        <v>6.6377189330691722E-3</v>
      </c>
      <c r="AD542" s="522">
        <v>6.663160875564051</v>
      </c>
      <c r="AE542" s="57">
        <v>41830</v>
      </c>
      <c r="AF542" s="498">
        <v>0.111939</v>
      </c>
      <c r="AG542" s="498">
        <v>3.0061349693251537E-2</v>
      </c>
      <c r="AH542" s="236">
        <v>34.963299999999997</v>
      </c>
      <c r="AI542" s="236"/>
      <c r="AJ542" s="522">
        <v>0</v>
      </c>
      <c r="AK542" s="522">
        <v>6.6377189330691722E-3</v>
      </c>
      <c r="AL542" s="236">
        <v>-4.0613127210795158E-2</v>
      </c>
      <c r="AM542" s="236">
        <v>75.91</v>
      </c>
      <c r="AN542" s="522">
        <v>84.285714285714022</v>
      </c>
      <c r="AR542" s="452"/>
      <c r="AS542" s="145"/>
      <c r="AT542" s="223"/>
      <c r="AU542" s="22"/>
    </row>
    <row r="543" spans="1:47" ht="15.75">
      <c r="A543" s="263" t="s">
        <v>14</v>
      </c>
      <c r="B543" t="s">
        <v>15</v>
      </c>
      <c r="C543" t="s">
        <v>1343</v>
      </c>
      <c r="D543" s="554">
        <v>3410000000</v>
      </c>
      <c r="E543">
        <v>0.73</v>
      </c>
      <c r="F543" s="620">
        <v>3.15</v>
      </c>
      <c r="G543" s="57"/>
      <c r="H543" s="636"/>
      <c r="I543" s="267"/>
      <c r="J543" s="587">
        <v>56.62</v>
      </c>
      <c r="K543" s="236">
        <v>53.37</v>
      </c>
      <c r="L543" s="236">
        <v>59.95</v>
      </c>
      <c r="M543" s="236">
        <v>1.8</v>
      </c>
      <c r="N543" s="236">
        <v>1</v>
      </c>
      <c r="O543" s="236"/>
      <c r="P543" s="236"/>
      <c r="Q543" s="236">
        <v>15.68</v>
      </c>
      <c r="R543" s="236">
        <v>1.36</v>
      </c>
      <c r="S543" s="236">
        <v>0.9</v>
      </c>
      <c r="T543" s="236">
        <v>5.67</v>
      </c>
      <c r="U543" s="236">
        <v>0</v>
      </c>
      <c r="V543" s="236"/>
      <c r="W543" s="522">
        <v>2.1</v>
      </c>
      <c r="X543" s="236">
        <v>70</v>
      </c>
      <c r="Y543" s="522">
        <v>9</v>
      </c>
      <c r="Z543" s="236"/>
      <c r="AA543" s="236"/>
      <c r="AB543" s="236">
        <v>-2.4129610479145219E-2</v>
      </c>
      <c r="AC543" s="522">
        <v>1.2379827384007138E-2</v>
      </c>
      <c r="AD543" s="522">
        <v>6.1199056440619906</v>
      </c>
      <c r="AE543" s="57">
        <v>41830</v>
      </c>
      <c r="AF543" s="498">
        <v>7.1829000000000004E-2</v>
      </c>
      <c r="AG543" s="498">
        <v>0.1152941176470588</v>
      </c>
      <c r="AH543" s="236">
        <v>84.103800000000007</v>
      </c>
      <c r="AI543" s="236"/>
      <c r="AJ543" s="522">
        <v>0</v>
      </c>
      <c r="AK543" s="522">
        <v>1.2379827384007138E-2</v>
      </c>
      <c r="AL543" s="236">
        <v>3.0391264786169145E-2</v>
      </c>
      <c r="AM543" s="236">
        <v>57.21</v>
      </c>
      <c r="AN543" s="522">
        <v>82.019704433497481</v>
      </c>
      <c r="AR543" s="452"/>
      <c r="AS543" s="145"/>
      <c r="AT543" s="223"/>
      <c r="AU543" s="22"/>
    </row>
    <row r="544" spans="1:47" ht="15.75">
      <c r="A544" s="263" t="s">
        <v>2389</v>
      </c>
      <c r="B544" t="s">
        <v>2390</v>
      </c>
      <c r="C544" t="s">
        <v>1343</v>
      </c>
      <c r="D544" s="554">
        <v>4170000000</v>
      </c>
      <c r="E544">
        <v>0.88</v>
      </c>
      <c r="F544" s="620">
        <v>0.81</v>
      </c>
      <c r="G544" s="57"/>
      <c r="H544" s="636"/>
      <c r="I544" s="267"/>
      <c r="J544" s="587">
        <v>51.06</v>
      </c>
      <c r="K544" s="236">
        <v>42.14</v>
      </c>
      <c r="L544" s="236">
        <v>52.86</v>
      </c>
      <c r="M544" s="236">
        <v>0</v>
      </c>
      <c r="N544" s="236">
        <v>0</v>
      </c>
      <c r="O544" s="236"/>
      <c r="P544" s="236"/>
      <c r="Q544" s="236">
        <v>22.01</v>
      </c>
      <c r="R544" s="236">
        <v>1.98</v>
      </c>
      <c r="S544" s="236">
        <v>2.06</v>
      </c>
      <c r="T544" s="236">
        <v>2.78</v>
      </c>
      <c r="U544" s="236">
        <v>0</v>
      </c>
      <c r="V544" s="236"/>
      <c r="W544" s="522">
        <v>3.1</v>
      </c>
      <c r="X544" s="236">
        <v>44</v>
      </c>
      <c r="Y544" s="522">
        <v>11</v>
      </c>
      <c r="Z544" s="236">
        <v>1</v>
      </c>
      <c r="AA544" s="236"/>
      <c r="AB544" s="236">
        <v>0.18716577540106963</v>
      </c>
      <c r="AC544" s="522">
        <v>1.0126204647669499E-2</v>
      </c>
      <c r="AD544" s="522">
        <v>3.1860679718127281</v>
      </c>
      <c r="AE544" s="57">
        <v>41830</v>
      </c>
      <c r="AF544" s="498">
        <v>8.0423999999999995E-2</v>
      </c>
      <c r="AG544" s="498">
        <v>0.11116161616161618</v>
      </c>
      <c r="AH544" s="236">
        <v>25.265999999999998</v>
      </c>
      <c r="AI544" s="236"/>
      <c r="AJ544" s="522">
        <v>0</v>
      </c>
      <c r="AK544" s="522">
        <v>1.0126204647669499E-2</v>
      </c>
      <c r="AL544" s="236">
        <v>6.4193413922467815E-2</v>
      </c>
      <c r="AM544" s="236">
        <v>50.77</v>
      </c>
      <c r="AN544" s="522">
        <v>92.934782608695841</v>
      </c>
      <c r="AR544" s="452"/>
      <c r="AS544" s="145"/>
      <c r="AT544" s="223"/>
      <c r="AU544" s="22"/>
    </row>
    <row r="545" spans="1:47" ht="15.75">
      <c r="A545" s="263" t="s">
        <v>2391</v>
      </c>
      <c r="B545" t="s">
        <v>2392</v>
      </c>
      <c r="C545" t="s">
        <v>1343</v>
      </c>
      <c r="D545" s="554">
        <v>5230000000</v>
      </c>
      <c r="E545">
        <v>1.95</v>
      </c>
      <c r="F545" s="620">
        <v>0.59</v>
      </c>
      <c r="G545" s="57"/>
      <c r="H545" s="636"/>
      <c r="I545" s="267"/>
      <c r="J545" s="587">
        <v>22.6</v>
      </c>
      <c r="K545" s="236">
        <v>19.91</v>
      </c>
      <c r="L545" s="236">
        <v>22.62</v>
      </c>
      <c r="M545" s="236">
        <v>2.7</v>
      </c>
      <c r="N545" s="236">
        <v>0.6</v>
      </c>
      <c r="O545" s="236"/>
      <c r="P545" s="236"/>
      <c r="Q545" s="236">
        <v>13.95</v>
      </c>
      <c r="R545" s="236">
        <v>1.32</v>
      </c>
      <c r="S545" s="236">
        <v>3.24</v>
      </c>
      <c r="T545" s="236">
        <v>2.31</v>
      </c>
      <c r="U545" s="236">
        <v>0</v>
      </c>
      <c r="V545" s="236"/>
      <c r="W545" s="522">
        <v>2.2999999999999998</v>
      </c>
      <c r="X545" s="236">
        <v>23</v>
      </c>
      <c r="Y545" s="522">
        <v>21</v>
      </c>
      <c r="Z545" s="236"/>
      <c r="AA545" s="236"/>
      <c r="AB545" s="236">
        <v>0.10243902439024397</v>
      </c>
      <c r="AC545" s="522">
        <v>6.8595904984968589E-3</v>
      </c>
      <c r="AD545" s="522">
        <v>3.9090183447200482</v>
      </c>
      <c r="AE545" s="57">
        <v>41830</v>
      </c>
      <c r="AF545" s="498">
        <v>0.141735</v>
      </c>
      <c r="AG545" s="498">
        <v>0.10568181818181815</v>
      </c>
      <c r="AH545" s="236">
        <v>-0.25750000000000001</v>
      </c>
      <c r="AI545" s="236"/>
      <c r="AJ545" s="522">
        <v>0</v>
      </c>
      <c r="AK545" s="522">
        <v>6.8595904984968589E-3</v>
      </c>
      <c r="AL545" s="236">
        <v>4.7751506722299539E-2</v>
      </c>
      <c r="AM545" s="236">
        <v>22.16</v>
      </c>
      <c r="AN545" s="522">
        <v>1.666666666666913</v>
      </c>
      <c r="AR545" s="452"/>
      <c r="AS545" s="145"/>
      <c r="AT545" s="223"/>
      <c r="AU545" s="22"/>
    </row>
    <row r="546" spans="1:47" ht="15.75">
      <c r="A546" s="263" t="s">
        <v>2393</v>
      </c>
      <c r="B546" t="s">
        <v>2394</v>
      </c>
      <c r="C546" t="s">
        <v>1974</v>
      </c>
      <c r="D546" s="554">
        <v>140980000</v>
      </c>
      <c r="E546">
        <v>1.32</v>
      </c>
      <c r="F546" s="620">
        <v>0.3</v>
      </c>
      <c r="G546" s="57"/>
      <c r="H546" s="636"/>
      <c r="I546" s="267"/>
      <c r="J546" s="587">
        <v>22.42</v>
      </c>
      <c r="K546" s="236">
        <v>21.02</v>
      </c>
      <c r="L546" s="236">
        <v>26.83</v>
      </c>
      <c r="M546" s="236">
        <v>0</v>
      </c>
      <c r="N546" s="236">
        <v>0</v>
      </c>
      <c r="O546" s="236"/>
      <c r="P546" s="236"/>
      <c r="Q546" s="236">
        <v>53.38</v>
      </c>
      <c r="R546" s="236">
        <v>4.38</v>
      </c>
      <c r="S546" s="236">
        <v>4.5199999999999996</v>
      </c>
      <c r="T546" s="236">
        <v>4.13</v>
      </c>
      <c r="U546" s="236">
        <v>0</v>
      </c>
      <c r="V546" s="236"/>
      <c r="W546" s="522">
        <v>1.9</v>
      </c>
      <c r="X546" s="236">
        <v>33.75</v>
      </c>
      <c r="Y546" s="522">
        <v>6</v>
      </c>
      <c r="Z546" s="236"/>
      <c r="AA546" s="236"/>
      <c r="AB546" s="236">
        <v>-8.0016413623307317E-2</v>
      </c>
      <c r="AC546" s="522">
        <v>1.8729218238533123E-2</v>
      </c>
      <c r="AD546" s="522">
        <v>3.0274411592782724</v>
      </c>
      <c r="AE546" s="57">
        <v>41830</v>
      </c>
      <c r="AF546" s="498">
        <v>0.10563599999999999</v>
      </c>
      <c r="AG546" s="498">
        <v>0.12187214611872146</v>
      </c>
      <c r="AH546" s="236">
        <v>6.1786000000000003</v>
      </c>
      <c r="AI546" s="236" t="s">
        <v>1566</v>
      </c>
      <c r="AJ546" s="522">
        <v>0</v>
      </c>
      <c r="AK546" s="522">
        <v>1.8729218238533123E-2</v>
      </c>
      <c r="AL546" s="236">
        <v>-0.12387651426338406</v>
      </c>
      <c r="AM546" s="236">
        <v>25.35</v>
      </c>
      <c r="AN546" s="522">
        <v>75.824175824175825</v>
      </c>
      <c r="AR546" s="452"/>
      <c r="AS546" s="145"/>
      <c r="AT546" s="223"/>
      <c r="AU546" s="22"/>
    </row>
    <row r="547" spans="1:47" ht="15.75">
      <c r="A547" s="263" t="s">
        <v>556</v>
      </c>
      <c r="B547" t="s">
        <v>557</v>
      </c>
      <c r="C547" t="s">
        <v>1343</v>
      </c>
      <c r="D547" s="554">
        <v>7190000000</v>
      </c>
      <c r="E547">
        <v>0.14000000000000001</v>
      </c>
      <c r="F547" s="620">
        <v>3.66</v>
      </c>
      <c r="G547" s="57"/>
      <c r="H547" s="636"/>
      <c r="I547" s="267"/>
      <c r="J547" s="587">
        <v>96.28</v>
      </c>
      <c r="K547" s="236">
        <v>95.54</v>
      </c>
      <c r="L547" s="236">
        <v>102.49</v>
      </c>
      <c r="M547" s="236">
        <v>1.9</v>
      </c>
      <c r="N547" s="236">
        <v>1.94</v>
      </c>
      <c r="O547" s="236"/>
      <c r="P547" s="236"/>
      <c r="Q547" s="236">
        <v>21.25</v>
      </c>
      <c r="R547" s="236">
        <v>2.37</v>
      </c>
      <c r="S547" s="236">
        <v>2.99</v>
      </c>
      <c r="T547" s="236">
        <v>13.44</v>
      </c>
      <c r="U547" s="236">
        <v>0</v>
      </c>
      <c r="V547" s="236"/>
      <c r="W547" s="522">
        <v>2.5</v>
      </c>
      <c r="X547" s="236">
        <v>104</v>
      </c>
      <c r="Y547" s="522">
        <v>12</v>
      </c>
      <c r="Z547" s="236"/>
      <c r="AA547" s="236"/>
      <c r="AB547" s="236">
        <v>-6.0591277197775337E-2</v>
      </c>
      <c r="AC547" s="522">
        <v>6.2184196303090291E-3</v>
      </c>
      <c r="AD547" s="522">
        <v>9.4893797918657636</v>
      </c>
      <c r="AE547" s="57">
        <v>41830</v>
      </c>
      <c r="AF547" s="498">
        <v>3.8022E-2</v>
      </c>
      <c r="AG547" s="498">
        <v>8.9662447257383968E-2</v>
      </c>
      <c r="AH547" s="236">
        <v>1164.2503999999999</v>
      </c>
      <c r="AI547" s="236"/>
      <c r="AJ547" s="522">
        <v>0</v>
      </c>
      <c r="AK547" s="522">
        <v>6.2184196303090291E-3</v>
      </c>
      <c r="AL547" s="236">
        <v>-7.831821929101453E-3</v>
      </c>
      <c r="AM547" s="236">
        <v>97.4</v>
      </c>
      <c r="AN547" s="522">
        <v>72.477064220182882</v>
      </c>
      <c r="AR547" s="452"/>
      <c r="AS547" s="145"/>
      <c r="AT547" s="223"/>
      <c r="AU547" s="22"/>
    </row>
    <row r="548" spans="1:47" ht="15.75">
      <c r="A548" s="263" t="s">
        <v>2395</v>
      </c>
      <c r="B548" t="s">
        <v>2396</v>
      </c>
      <c r="C548" t="s">
        <v>1850</v>
      </c>
      <c r="D548" s="554">
        <v>10770000000</v>
      </c>
      <c r="E548">
        <v>2.33</v>
      </c>
      <c r="F548" s="620">
        <v>0.76</v>
      </c>
      <c r="G548" s="57"/>
      <c r="H548" s="636"/>
      <c r="I548" s="267"/>
      <c r="J548" s="587">
        <v>28.54</v>
      </c>
      <c r="K548" s="236">
        <v>25.87</v>
      </c>
      <c r="L548" s="236">
        <v>30.49</v>
      </c>
      <c r="M548" s="236">
        <v>0</v>
      </c>
      <c r="N548" s="236">
        <v>0</v>
      </c>
      <c r="O548" s="236"/>
      <c r="P548" s="236"/>
      <c r="Q548" s="236">
        <v>12.57</v>
      </c>
      <c r="R548" s="236">
        <v>1.1000000000000001</v>
      </c>
      <c r="S548" s="236">
        <v>1.19</v>
      </c>
      <c r="T548" s="236">
        <v>4.5999999999999996</v>
      </c>
      <c r="U548" s="236">
        <v>0</v>
      </c>
      <c r="V548" s="236"/>
      <c r="W548" s="522">
        <v>2</v>
      </c>
      <c r="X548" s="236">
        <v>32</v>
      </c>
      <c r="Y548" s="522">
        <v>9</v>
      </c>
      <c r="Z548" s="236"/>
      <c r="AA548" s="236"/>
      <c r="AB548" s="236">
        <v>0.10320834943950516</v>
      </c>
      <c r="AC548" s="522">
        <v>1.2807150435407637E-2</v>
      </c>
      <c r="AD548" s="522">
        <v>8.8857656192615586</v>
      </c>
      <c r="AE548" s="57">
        <v>41830</v>
      </c>
      <c r="AF548" s="498">
        <v>0.16350900000000002</v>
      </c>
      <c r="AG548" s="498">
        <v>0.11427272727272726</v>
      </c>
      <c r="AH548" s="236">
        <v>8.2933000000000003</v>
      </c>
      <c r="AI548" s="236"/>
      <c r="AJ548" s="522">
        <v>0</v>
      </c>
      <c r="AK548" s="522">
        <v>1.2807150435407637E-2</v>
      </c>
      <c r="AL548" s="236">
        <v>-2.3271731690622851E-2</v>
      </c>
      <c r="AM548" s="236">
        <v>28.42</v>
      </c>
      <c r="AN548" s="522">
        <v>58.260869565217433</v>
      </c>
      <c r="AR548" s="452"/>
      <c r="AS548" s="145"/>
      <c r="AT548" s="223"/>
      <c r="AU548" s="22"/>
    </row>
    <row r="549" spans="1:47" ht="15.75">
      <c r="A549" s="263" t="s">
        <v>743</v>
      </c>
      <c r="B549" t="s">
        <v>744</v>
      </c>
      <c r="C549" t="s">
        <v>1343</v>
      </c>
      <c r="D549" s="554">
        <v>3450000000</v>
      </c>
      <c r="E549">
        <v>0.78</v>
      </c>
      <c r="F549" s="620">
        <v>1.78</v>
      </c>
      <c r="G549" s="57"/>
      <c r="H549" s="636"/>
      <c r="I549" s="267"/>
      <c r="J549" s="587">
        <v>48.97</v>
      </c>
      <c r="K549" s="236">
        <v>39.15</v>
      </c>
      <c r="L549" s="236">
        <v>50.78</v>
      </c>
      <c r="M549" s="236">
        <v>0</v>
      </c>
      <c r="N549" s="236">
        <v>0</v>
      </c>
      <c r="O549" s="236"/>
      <c r="P549" s="236"/>
      <c r="Q549" s="236">
        <v>20.149999999999999</v>
      </c>
      <c r="R549" s="236">
        <v>2.1800000000000002</v>
      </c>
      <c r="S549" s="236">
        <v>0.54</v>
      </c>
      <c r="T549" s="236">
        <v>3.28</v>
      </c>
      <c r="U549" s="236">
        <v>0</v>
      </c>
      <c r="V549" s="236"/>
      <c r="W549" s="522">
        <v>2.2000000000000002</v>
      </c>
      <c r="X549" s="236">
        <v>50</v>
      </c>
      <c r="Y549" s="522">
        <v>14</v>
      </c>
      <c r="Z549" s="236"/>
      <c r="AA549" s="236"/>
      <c r="AB549" s="236">
        <v>0.25083014048531294</v>
      </c>
      <c r="AC549" s="522">
        <v>1.2237775251270773E-2</v>
      </c>
      <c r="AD549" s="522">
        <v>3.4972997498594962</v>
      </c>
      <c r="AE549" s="57">
        <v>41830</v>
      </c>
      <c r="AF549" s="498">
        <v>7.469400000000001E-2</v>
      </c>
      <c r="AG549" s="498">
        <v>9.2431192660550443E-2</v>
      </c>
      <c r="AH549" s="236">
        <v>59.124200000000002</v>
      </c>
      <c r="AI549" s="236"/>
      <c r="AJ549" s="522">
        <v>0</v>
      </c>
      <c r="AK549" s="522">
        <v>1.2237775251270773E-2</v>
      </c>
      <c r="AL549" s="236">
        <v>3.4213305174234369E-2</v>
      </c>
      <c r="AM549" s="236">
        <v>48.64</v>
      </c>
      <c r="AN549" s="522">
        <v>66.445182724252533</v>
      </c>
      <c r="AR549" s="452"/>
      <c r="AS549" s="145"/>
      <c r="AT549" s="223"/>
      <c r="AU549" s="22"/>
    </row>
    <row r="550" spans="1:47" ht="15.75">
      <c r="A550" s="263" t="s">
        <v>558</v>
      </c>
      <c r="B550" t="s">
        <v>559</v>
      </c>
      <c r="C550" t="s">
        <v>1343</v>
      </c>
      <c r="D550" s="554">
        <v>42540000000</v>
      </c>
      <c r="E550">
        <v>1.03</v>
      </c>
      <c r="F550" s="620">
        <v>7.11</v>
      </c>
      <c r="G550" s="57"/>
      <c r="H550" s="636"/>
      <c r="I550" s="267"/>
      <c r="J550" s="587">
        <v>127.08</v>
      </c>
      <c r="K550" s="236">
        <v>104.51</v>
      </c>
      <c r="L550" s="236">
        <v>130.21</v>
      </c>
      <c r="M550" s="236">
        <v>0.9</v>
      </c>
      <c r="N550" s="236">
        <v>1.1200000000000001</v>
      </c>
      <c r="O550" s="236"/>
      <c r="P550" s="236"/>
      <c r="Q550" s="236">
        <v>14.42</v>
      </c>
      <c r="R550" s="236">
        <v>1.76</v>
      </c>
      <c r="S550" s="236">
        <v>0.46</v>
      </c>
      <c r="T550" s="236">
        <v>2.0299999999999998</v>
      </c>
      <c r="U550" s="236">
        <v>0</v>
      </c>
      <c r="V550" s="236"/>
      <c r="W550" s="522">
        <v>2.5</v>
      </c>
      <c r="X550" s="236">
        <v>122</v>
      </c>
      <c r="Y550" s="522">
        <v>20</v>
      </c>
      <c r="Z550" s="236">
        <v>1</v>
      </c>
      <c r="AA550" s="236"/>
      <c r="AB550" s="236">
        <v>0.1370794559770937</v>
      </c>
      <c r="AC550" s="522">
        <v>1.069210886358252E-2</v>
      </c>
      <c r="AD550" s="522">
        <v>12.004289851074388</v>
      </c>
      <c r="AE550" s="57">
        <v>41830</v>
      </c>
      <c r="AF550" s="498">
        <v>8.9019000000000001E-2</v>
      </c>
      <c r="AG550" s="498">
        <v>8.1931818181818189E-2</v>
      </c>
      <c r="AH550" s="236">
        <v>138.3623</v>
      </c>
      <c r="AI550" s="236" t="s">
        <v>1363</v>
      </c>
      <c r="AJ550" s="522">
        <v>0</v>
      </c>
      <c r="AK550" s="522">
        <v>1.069210886358252E-2</v>
      </c>
      <c r="AL550" s="236">
        <v>2.3023667686362902E-2</v>
      </c>
      <c r="AM550" s="236">
        <v>126.21</v>
      </c>
      <c r="AN550" s="522">
        <v>79.166666666666373</v>
      </c>
      <c r="AR550" s="452"/>
      <c r="AS550" s="145"/>
      <c r="AT550" s="223"/>
      <c r="AU550" s="22"/>
    </row>
    <row r="551" spans="1:47" ht="15.75">
      <c r="A551" s="263" t="s">
        <v>2397</v>
      </c>
      <c r="B551" t="s">
        <v>2398</v>
      </c>
      <c r="C551" t="s">
        <v>1343</v>
      </c>
      <c r="D551" s="554">
        <v>11130000000</v>
      </c>
      <c r="E551">
        <v>2.62</v>
      </c>
      <c r="F551" s="620">
        <v>0.85</v>
      </c>
      <c r="G551" s="57"/>
      <c r="H551" s="636"/>
      <c r="I551" s="267"/>
      <c r="J551" s="587">
        <v>27.16</v>
      </c>
      <c r="K551" s="236">
        <v>24.08</v>
      </c>
      <c r="L551" s="236">
        <v>28.7</v>
      </c>
      <c r="M551" s="236">
        <v>1.8</v>
      </c>
      <c r="N551" s="236">
        <v>0.5</v>
      </c>
      <c r="O551" s="236"/>
      <c r="P551" s="236"/>
      <c r="Q551" s="236">
        <v>10.25</v>
      </c>
      <c r="R551" s="236">
        <v>1.86</v>
      </c>
      <c r="S551" s="236">
        <v>0.59</v>
      </c>
      <c r="T551" s="236">
        <v>3.27</v>
      </c>
      <c r="U551" s="236">
        <v>0</v>
      </c>
      <c r="V551" s="236"/>
      <c r="W551" s="522">
        <v>2.1</v>
      </c>
      <c r="X551" s="236">
        <v>32</v>
      </c>
      <c r="Y551" s="522">
        <v>12</v>
      </c>
      <c r="Z551" s="236"/>
      <c r="AA551" s="236"/>
      <c r="AB551" s="236">
        <v>9.693053311793208E-2</v>
      </c>
      <c r="AC551" s="522">
        <v>1.2194790432674222E-2</v>
      </c>
      <c r="AD551" s="522">
        <v>3.2897568739322827</v>
      </c>
      <c r="AE551" s="57">
        <v>41830</v>
      </c>
      <c r="AF551" s="498">
        <v>0.18012600000000001</v>
      </c>
      <c r="AG551" s="498">
        <v>5.510752688172043E-2</v>
      </c>
      <c r="AH551" s="236">
        <v>2.8927999999999998</v>
      </c>
      <c r="AI551" s="236"/>
      <c r="AJ551" s="522">
        <v>0</v>
      </c>
      <c r="AK551" s="522">
        <v>1.2194790432674222E-2</v>
      </c>
      <c r="AL551" s="236">
        <v>1.4947683109118032E-2</v>
      </c>
      <c r="AM551" s="236">
        <v>27.62</v>
      </c>
      <c r="AN551" s="522">
        <v>68.965517241379416</v>
      </c>
      <c r="AR551" s="452"/>
      <c r="AS551" s="145"/>
      <c r="AT551" s="223"/>
      <c r="AU551" s="22"/>
    </row>
    <row r="552" spans="1:47" ht="15.75">
      <c r="A552" s="263" t="s">
        <v>2399</v>
      </c>
      <c r="B552" t="s">
        <v>2400</v>
      </c>
      <c r="C552" t="s">
        <v>1343</v>
      </c>
      <c r="D552" s="554">
        <v>389290000</v>
      </c>
      <c r="E552">
        <v>1.26</v>
      </c>
      <c r="F552" s="620">
        <v>0.43</v>
      </c>
      <c r="G552" s="57"/>
      <c r="H552" s="636"/>
      <c r="I552" s="267"/>
      <c r="J552" s="587">
        <v>12.18</v>
      </c>
      <c r="K552" s="236">
        <v>11.41</v>
      </c>
      <c r="L552" s="236">
        <v>12.62</v>
      </c>
      <c r="M552" s="236">
        <v>3.9</v>
      </c>
      <c r="N552" s="236">
        <v>0.48</v>
      </c>
      <c r="O552" s="236"/>
      <c r="P552" s="236"/>
      <c r="Q552" s="236">
        <v>12.56</v>
      </c>
      <c r="R552" s="236">
        <v>0.95</v>
      </c>
      <c r="S552" s="236">
        <v>0.56000000000000005</v>
      </c>
      <c r="T552" s="236">
        <v>1.97</v>
      </c>
      <c r="U552" s="236">
        <v>0</v>
      </c>
      <c r="V552" s="236"/>
      <c r="W552" s="522">
        <v>3.3</v>
      </c>
      <c r="X552" s="236">
        <v>14</v>
      </c>
      <c r="Y552" s="522">
        <v>1</v>
      </c>
      <c r="Z552" s="236"/>
      <c r="AA552" s="236"/>
      <c r="AB552" s="236">
        <v>-1.4563106796116485E-2</v>
      </c>
      <c r="AC552" s="522">
        <v>1.2031756571102711E-2</v>
      </c>
      <c r="AD552" s="522">
        <v>6.2089041254104087</v>
      </c>
      <c r="AE552" s="57">
        <v>41830</v>
      </c>
      <c r="AF552" s="498">
        <v>0.102198</v>
      </c>
      <c r="AG552" s="498">
        <v>0.1322105263157895</v>
      </c>
      <c r="AH552" s="236">
        <v>-1.0156000000000001</v>
      </c>
      <c r="AI552" s="236"/>
      <c r="AJ552" s="522">
        <v>0</v>
      </c>
      <c r="AK552" s="522">
        <v>1.2031756571102711E-2</v>
      </c>
      <c r="AL552" s="236">
        <v>4.1025641025641067E-2</v>
      </c>
      <c r="AM552" s="236">
        <v>12.05</v>
      </c>
      <c r="AN552" s="522">
        <v>70.175438596491261</v>
      </c>
      <c r="AR552" s="452"/>
      <c r="AS552" s="145"/>
      <c r="AT552" s="223"/>
      <c r="AU552" s="22"/>
    </row>
    <row r="553" spans="1:47" ht="15.75">
      <c r="A553" s="263" t="s">
        <v>2401</v>
      </c>
      <c r="B553" t="s">
        <v>2402</v>
      </c>
      <c r="C553" t="s">
        <v>1599</v>
      </c>
      <c r="F553" s="620"/>
      <c r="G553" s="57"/>
      <c r="H553" s="636"/>
      <c r="I553" s="267"/>
      <c r="J553" s="587">
        <v>94.32</v>
      </c>
      <c r="K553" s="236">
        <v>92.53</v>
      </c>
      <c r="L553" s="236">
        <v>94.96</v>
      </c>
      <c r="M553" s="236">
        <v>5.73</v>
      </c>
      <c r="N553" s="236"/>
      <c r="O553" s="236"/>
      <c r="P553" s="236"/>
      <c r="Q553" s="236"/>
      <c r="R553" s="236"/>
      <c r="S553" s="236"/>
      <c r="T553" s="236"/>
      <c r="U553" s="236">
        <v>0</v>
      </c>
      <c r="V553" s="236"/>
      <c r="X553" s="236"/>
      <c r="Z553" s="236"/>
      <c r="AA553" s="236"/>
      <c r="AB553" s="236">
        <v>1.6050845631800009E-2</v>
      </c>
      <c r="AC553" s="522">
        <v>1.0882075256197937E-3</v>
      </c>
      <c r="AD553" s="522">
        <v>4.3557103762014746</v>
      </c>
      <c r="AE553" s="57">
        <v>41830</v>
      </c>
      <c r="AH553" s="236"/>
      <c r="AI553" s="236"/>
      <c r="AJ553" s="522">
        <v>0</v>
      </c>
      <c r="AK553" s="522">
        <v>1.0882075256197937E-3</v>
      </c>
      <c r="AL553" s="236">
        <v>4.4728434504791E-3</v>
      </c>
      <c r="AM553" s="236"/>
      <c r="AN553" s="522">
        <v>96.610169491523877</v>
      </c>
      <c r="AR553" s="452"/>
      <c r="AS553" s="145"/>
      <c r="AT553" s="223"/>
      <c r="AU553" s="22"/>
    </row>
    <row r="554" spans="1:47" ht="15.75">
      <c r="A554" s="263" t="s">
        <v>2403</v>
      </c>
      <c r="B554" t="s">
        <v>2404</v>
      </c>
      <c r="C554" t="s">
        <v>1364</v>
      </c>
      <c r="D554" s="554">
        <v>571640000</v>
      </c>
      <c r="E554">
        <v>1.8</v>
      </c>
      <c r="F554" s="620">
        <v>0.56999999999999995</v>
      </c>
      <c r="G554" s="57"/>
      <c r="H554" s="636"/>
      <c r="I554" s="267"/>
      <c r="J554" s="587">
        <v>16.28</v>
      </c>
      <c r="K554" s="236">
        <v>14.61</v>
      </c>
      <c r="L554" s="236">
        <v>17.52</v>
      </c>
      <c r="M554" s="236">
        <v>0</v>
      </c>
      <c r="N554" s="236">
        <v>0</v>
      </c>
      <c r="O554" s="236"/>
      <c r="P554" s="236"/>
      <c r="Q554" s="236">
        <v>17.89</v>
      </c>
      <c r="R554" s="236">
        <v>1.69</v>
      </c>
      <c r="S554" s="236">
        <v>0.71</v>
      </c>
      <c r="T554" s="236">
        <v>1.83</v>
      </c>
      <c r="U554" s="236">
        <v>0</v>
      </c>
      <c r="V554" s="236"/>
      <c r="W554" s="522">
        <v>1.8</v>
      </c>
      <c r="X554" s="236">
        <v>18</v>
      </c>
      <c r="Y554" s="522">
        <v>5</v>
      </c>
      <c r="Z554" s="236"/>
      <c r="AA554" s="236"/>
      <c r="AB554" s="236">
        <v>9.4086021505376358E-2</v>
      </c>
      <c r="AC554" s="522">
        <v>1.5686903680225316E-2</v>
      </c>
      <c r="AD554" s="522">
        <v>5.2307512384065964</v>
      </c>
      <c r="AE554" s="57">
        <v>41830</v>
      </c>
      <c r="AF554" s="498">
        <v>0.13314000000000001</v>
      </c>
      <c r="AG554" s="498">
        <v>0.10585798816568048</v>
      </c>
      <c r="AH554" s="236">
        <v>7.9107000000000003</v>
      </c>
      <c r="AI554" s="236"/>
      <c r="AJ554" s="522">
        <v>0</v>
      </c>
      <c r="AK554" s="522">
        <v>1.5686903680225316E-2</v>
      </c>
      <c r="AL554" s="236">
        <v>6.7540983606557456E-2</v>
      </c>
      <c r="AM554" s="236">
        <v>16.28</v>
      </c>
      <c r="AN554" s="522">
        <v>71.844660194174708</v>
      </c>
      <c r="AR554" s="452"/>
      <c r="AS554" s="145"/>
      <c r="AT554" s="223"/>
      <c r="AU554" s="22"/>
    </row>
    <row r="555" spans="1:47" ht="15.75">
      <c r="A555" s="263" t="s">
        <v>2405</v>
      </c>
      <c r="C555" t="s">
        <v>3584</v>
      </c>
      <c r="D555" s="554">
        <v>1120000000</v>
      </c>
      <c r="E555">
        <v>0.26</v>
      </c>
      <c r="F555" s="620">
        <v>-2.23</v>
      </c>
      <c r="G555" s="57"/>
      <c r="H555" s="636"/>
      <c r="I555" s="267"/>
      <c r="J555" s="587">
        <v>3.96</v>
      </c>
      <c r="K555" s="236">
        <v>3.03</v>
      </c>
      <c r="L555" s="236">
        <v>4.1900000000000004</v>
      </c>
      <c r="M555" s="236">
        <v>0</v>
      </c>
      <c r="N555" s="236">
        <v>0</v>
      </c>
      <c r="O555" s="236"/>
      <c r="P555" s="236"/>
      <c r="Q555" s="236">
        <v>19.8</v>
      </c>
      <c r="R555" s="236">
        <v>-2.34</v>
      </c>
      <c r="S555" s="236">
        <v>1.4</v>
      </c>
      <c r="T555" s="236">
        <v>0.55000000000000004</v>
      </c>
      <c r="U555" s="236">
        <v>0</v>
      </c>
      <c r="V555" s="236"/>
      <c r="W555" s="522">
        <v>3.2</v>
      </c>
      <c r="X555" s="236">
        <v>4</v>
      </c>
      <c r="Y555" s="522">
        <v>19</v>
      </c>
      <c r="Z555" s="236"/>
      <c r="AA555" s="236"/>
      <c r="AB555" s="236">
        <v>0.14121037463976938</v>
      </c>
      <c r="AC555" s="522">
        <v>2.1217251702807523E-2</v>
      </c>
      <c r="AD555" s="522">
        <v>8.040116949957314</v>
      </c>
      <c r="AE555" s="57">
        <v>41830</v>
      </c>
      <c r="AF555" s="498">
        <v>4.4898E-2</v>
      </c>
      <c r="AG555" s="498">
        <v>-8.461538461538462E-2</v>
      </c>
      <c r="AH555" s="236">
        <v>-138.0265</v>
      </c>
      <c r="AI555" s="236"/>
      <c r="AJ555" s="522">
        <v>0</v>
      </c>
      <c r="AK555" s="522">
        <v>2.1217251702807523E-2</v>
      </c>
      <c r="AL555" s="236">
        <v>0.20364741641337383</v>
      </c>
      <c r="AM555" s="236">
        <v>3.76</v>
      </c>
      <c r="AN555" s="522">
        <v>57.894736842105246</v>
      </c>
      <c r="AR555" s="452"/>
      <c r="AS555" s="145"/>
      <c r="AT555" s="223"/>
      <c r="AU555" s="22"/>
    </row>
    <row r="556" spans="1:47" ht="15.75">
      <c r="A556" s="263" t="s">
        <v>2406</v>
      </c>
      <c r="B556" t="s">
        <v>2407</v>
      </c>
      <c r="C556" t="s">
        <v>2021</v>
      </c>
      <c r="F556" s="620"/>
      <c r="G556" s="57"/>
      <c r="H556" s="636"/>
      <c r="I556" s="267"/>
      <c r="J556" s="587">
        <v>12.95</v>
      </c>
      <c r="K556" s="236">
        <v>12.04</v>
      </c>
      <c r="L556" s="236">
        <v>12.95</v>
      </c>
      <c r="M556" s="236">
        <v>0</v>
      </c>
      <c r="N556" s="236"/>
      <c r="O556" s="236"/>
      <c r="P556" s="236"/>
      <c r="Q556" s="236"/>
      <c r="R556" s="236"/>
      <c r="S556" s="236"/>
      <c r="T556" s="236"/>
      <c r="U556" s="236">
        <v>0</v>
      </c>
      <c r="V556" s="236"/>
      <c r="X556" s="236"/>
      <c r="Z556" s="236"/>
      <c r="AA556" s="236"/>
      <c r="AB556" s="236">
        <v>3.0230708035003898E-2</v>
      </c>
      <c r="AC556" s="522">
        <v>5.0690482313685437E-3</v>
      </c>
      <c r="AD556" s="522">
        <v>9.3870795575777564</v>
      </c>
      <c r="AE556" s="57">
        <v>41830</v>
      </c>
      <c r="AH556" s="236"/>
      <c r="AI556" s="236"/>
      <c r="AJ556" s="522">
        <v>0</v>
      </c>
      <c r="AK556" s="522">
        <v>5.0690482313685437E-3</v>
      </c>
      <c r="AL556" s="236">
        <v>3.3519553072625698E-2</v>
      </c>
      <c r="AM556" s="236"/>
      <c r="AN556" s="522">
        <v>29.166666666666757</v>
      </c>
      <c r="AR556" s="452"/>
      <c r="AS556" s="145"/>
      <c r="AT556" s="223"/>
      <c r="AU556" s="22"/>
    </row>
    <row r="557" spans="1:47" ht="15.75">
      <c r="A557" s="263" t="s">
        <v>2408</v>
      </c>
      <c r="B557" t="s">
        <v>2409</v>
      </c>
      <c r="C557" t="s">
        <v>1343</v>
      </c>
      <c r="D557" s="554">
        <v>3020000000</v>
      </c>
      <c r="E557">
        <v>0.55000000000000004</v>
      </c>
      <c r="F557" s="620">
        <v>3.21</v>
      </c>
      <c r="G557" s="57"/>
      <c r="H557" s="636"/>
      <c r="I557" s="267"/>
      <c r="J557" s="587">
        <v>53.81</v>
      </c>
      <c r="K557" s="236">
        <v>42.6</v>
      </c>
      <c r="L557" s="236">
        <v>54.09</v>
      </c>
      <c r="M557" s="236">
        <v>1</v>
      </c>
      <c r="N557" s="236">
        <v>0.52</v>
      </c>
      <c r="O557" s="236"/>
      <c r="P557" s="236"/>
      <c r="Q557" s="236">
        <v>0</v>
      </c>
      <c r="R557" s="236">
        <v>0</v>
      </c>
      <c r="S557" s="236">
        <v>0.89</v>
      </c>
      <c r="T557" s="236">
        <v>1.7</v>
      </c>
      <c r="U557" s="236">
        <v>0</v>
      </c>
      <c r="V557" s="236"/>
      <c r="W557" s="522">
        <v>0</v>
      </c>
      <c r="X557" s="236">
        <v>28</v>
      </c>
      <c r="Y557" s="522">
        <v>1</v>
      </c>
      <c r="Z557" s="236"/>
      <c r="AA557" s="236"/>
      <c r="AB557" s="236">
        <v>0.2316319523918518</v>
      </c>
      <c r="AC557" s="522">
        <v>7.9434076998561413E-3</v>
      </c>
      <c r="AD557" s="522">
        <v>4.4612449035589243</v>
      </c>
      <c r="AE557" s="57">
        <v>41830</v>
      </c>
      <c r="AH557" s="236"/>
      <c r="AI557" s="236"/>
      <c r="AJ557" s="522">
        <v>0</v>
      </c>
      <c r="AK557" s="522">
        <v>7.9434076998561413E-3</v>
      </c>
      <c r="AL557" s="236">
        <v>0.14757944124546815</v>
      </c>
      <c r="AM557" s="236">
        <v>51.97</v>
      </c>
      <c r="AN557" s="522">
        <v>41.081081081080946</v>
      </c>
      <c r="AR557" s="452"/>
      <c r="AS557" s="145"/>
      <c r="AT557" s="223"/>
      <c r="AU557" s="22"/>
    </row>
    <row r="558" spans="1:47" ht="15.75">
      <c r="A558" s="263" t="s">
        <v>266</v>
      </c>
      <c r="C558" t="s">
        <v>158</v>
      </c>
      <c r="D558" s="554">
        <v>98830000000</v>
      </c>
      <c r="E558">
        <v>0.66</v>
      </c>
      <c r="F558" s="620">
        <v>14.63</v>
      </c>
      <c r="G558" s="57"/>
      <c r="H558" s="636"/>
      <c r="I558" s="267"/>
      <c r="J558" s="587">
        <v>187.7</v>
      </c>
      <c r="K558" s="236">
        <v>180.37</v>
      </c>
      <c r="L558" s="236">
        <v>196.63</v>
      </c>
      <c r="M558" s="236">
        <v>2.4</v>
      </c>
      <c r="N558" s="236">
        <v>4.4000000000000004</v>
      </c>
      <c r="O558" s="236"/>
      <c r="P558" s="236"/>
      <c r="Q558" s="236">
        <v>9.48</v>
      </c>
      <c r="R558" s="236">
        <v>1.21</v>
      </c>
      <c r="S558" s="236">
        <v>1.93</v>
      </c>
      <c r="T558" s="236">
        <v>11.48</v>
      </c>
      <c r="U558" s="236">
        <v>0</v>
      </c>
      <c r="V558" s="236"/>
      <c r="W558" s="522">
        <v>2.8</v>
      </c>
      <c r="X558" s="236">
        <v>197</v>
      </c>
      <c r="Y558" s="522">
        <v>19</v>
      </c>
      <c r="Z558" s="236">
        <v>1</v>
      </c>
      <c r="AA558" s="236"/>
      <c r="AB558" s="236">
        <v>-2.9422410672733844E-2</v>
      </c>
      <c r="AC558" s="522">
        <v>7.2871136251181834E-3</v>
      </c>
      <c r="AD558" s="522">
        <v>5.0086848521120206</v>
      </c>
      <c r="AE558" s="57">
        <v>41830</v>
      </c>
      <c r="AF558" s="498">
        <v>6.7818000000000003E-2</v>
      </c>
      <c r="AG558" s="498">
        <v>7.8347107438016539E-2</v>
      </c>
      <c r="AH558" s="236">
        <v>385.85809999999998</v>
      </c>
      <c r="AI558" s="236"/>
      <c r="AJ558" s="522">
        <v>0</v>
      </c>
      <c r="AK558" s="522">
        <v>7.2871136251181834E-3</v>
      </c>
      <c r="AL558" s="236">
        <v>9.4654189523501724E-3</v>
      </c>
      <c r="AM558" s="236">
        <v>184.28</v>
      </c>
      <c r="AN558" s="522">
        <v>60.237388724035554</v>
      </c>
      <c r="AR558" s="452"/>
      <c r="AS558" s="145"/>
      <c r="AT558" s="223"/>
      <c r="AU558" s="22"/>
    </row>
    <row r="559" spans="1:47" ht="15.75">
      <c r="A559" s="263" t="s">
        <v>698</v>
      </c>
      <c r="B559" t="s">
        <v>2410</v>
      </c>
      <c r="C559" t="s">
        <v>1348</v>
      </c>
      <c r="D559" s="554">
        <v>7830000000</v>
      </c>
      <c r="E559">
        <v>2.11</v>
      </c>
      <c r="F559" s="620">
        <v>3.21</v>
      </c>
      <c r="G559" s="57"/>
      <c r="H559" s="636"/>
      <c r="I559" s="267"/>
      <c r="J559" s="587">
        <v>47.89</v>
      </c>
      <c r="K559" s="236">
        <v>42.01</v>
      </c>
      <c r="L559" s="236">
        <v>51.44</v>
      </c>
      <c r="M559" s="236">
        <v>1.6</v>
      </c>
      <c r="N559" s="236">
        <v>0.77</v>
      </c>
      <c r="O559" s="236"/>
      <c r="P559" s="236"/>
      <c r="Q559" s="236">
        <v>0</v>
      </c>
      <c r="R559" s="236">
        <v>0.71</v>
      </c>
      <c r="S559" s="236">
        <v>3.59</v>
      </c>
      <c r="T559" s="236">
        <v>2.2000000000000002</v>
      </c>
      <c r="U559" s="236">
        <v>0</v>
      </c>
      <c r="V559" s="236"/>
      <c r="W559" s="522">
        <v>1</v>
      </c>
      <c r="X559" s="236">
        <v>61.6</v>
      </c>
      <c r="Y559" s="522">
        <v>1</v>
      </c>
      <c r="Z559" s="236"/>
      <c r="AA559" s="236"/>
      <c r="AB559" s="236">
        <v>0.1388822829964329</v>
      </c>
      <c r="AC559" s="522">
        <v>1.69186255259254E-2</v>
      </c>
      <c r="AD559" s="522">
        <v>8.261142627048061</v>
      </c>
      <c r="AE559" s="57">
        <v>41830</v>
      </c>
      <c r="AF559" s="498">
        <v>0.15090300000000001</v>
      </c>
      <c r="AG559" s="498">
        <v>0</v>
      </c>
      <c r="AH559" s="236">
        <v>19.9405</v>
      </c>
      <c r="AI559" s="236"/>
      <c r="AJ559" s="522">
        <v>0</v>
      </c>
      <c r="AK559" s="522">
        <v>1.69186255259254E-2</v>
      </c>
      <c r="AL559" s="236">
        <v>-5.4864811525557548E-2</v>
      </c>
      <c r="AM559" s="236">
        <v>50.26</v>
      </c>
      <c r="AN559" s="522">
        <v>81.512605042016872</v>
      </c>
      <c r="AR559" s="452"/>
      <c r="AS559" s="145"/>
      <c r="AT559" s="223"/>
      <c r="AU559" s="22"/>
    </row>
    <row r="560" spans="1:47" ht="15.75">
      <c r="A560" s="263" t="s">
        <v>2411</v>
      </c>
      <c r="B560" t="s">
        <v>2412</v>
      </c>
      <c r="C560" t="s">
        <v>1343</v>
      </c>
      <c r="D560" s="554">
        <v>2270000000</v>
      </c>
      <c r="E560">
        <v>2.41</v>
      </c>
      <c r="F560" s="620">
        <v>0.21</v>
      </c>
      <c r="G560" s="57"/>
      <c r="H560" s="636"/>
      <c r="I560" s="267"/>
      <c r="J560" s="587">
        <v>7.7</v>
      </c>
      <c r="K560" s="236">
        <v>6.4</v>
      </c>
      <c r="L560" s="236">
        <v>8.3800000000000008</v>
      </c>
      <c r="M560" s="236">
        <v>0</v>
      </c>
      <c r="N560" s="236">
        <v>0</v>
      </c>
      <c r="O560" s="236"/>
      <c r="P560" s="236"/>
      <c r="Q560" s="236">
        <v>20.81</v>
      </c>
      <c r="R560" s="236">
        <v>0.38</v>
      </c>
      <c r="S560" s="236">
        <v>0.51</v>
      </c>
      <c r="T560" s="236">
        <v>0.83</v>
      </c>
      <c r="U560" s="236">
        <v>0</v>
      </c>
      <c r="V560" s="236"/>
      <c r="W560" s="522">
        <v>2</v>
      </c>
      <c r="X560" s="236">
        <v>8.6999999999999993</v>
      </c>
      <c r="Y560" s="522">
        <v>3</v>
      </c>
      <c r="Z560" s="236"/>
      <c r="AA560" s="236"/>
      <c r="AB560" s="236">
        <v>0.14243323442136496</v>
      </c>
      <c r="AC560" s="522">
        <v>1.3734560607293124E-2</v>
      </c>
      <c r="AD560" s="522">
        <v>7.3887964856797907</v>
      </c>
      <c r="AE560" s="57">
        <v>41830</v>
      </c>
      <c r="AF560" s="498">
        <v>0.16809300000000002</v>
      </c>
      <c r="AG560" s="498">
        <v>0.54763157894736836</v>
      </c>
      <c r="AH560" s="236">
        <v>8.4831000000000003</v>
      </c>
      <c r="AI560" s="236"/>
      <c r="AJ560" s="522">
        <v>0</v>
      </c>
      <c r="AK560" s="522">
        <v>1.3734560607293124E-2</v>
      </c>
      <c r="AL560" s="236">
        <v>-2.7777777777777745E-2</v>
      </c>
      <c r="AM560" s="236">
        <v>8.0399999999999991</v>
      </c>
      <c r="AN560" s="522">
        <v>68.292682926829158</v>
      </c>
      <c r="AR560" s="452"/>
      <c r="AS560" s="145"/>
      <c r="AT560" s="223"/>
      <c r="AU560" s="22"/>
    </row>
    <row r="561" spans="1:47" ht="15.75">
      <c r="A561" s="263" t="s">
        <v>560</v>
      </c>
      <c r="B561" t="s">
        <v>561</v>
      </c>
      <c r="C561" t="s">
        <v>1343</v>
      </c>
      <c r="D561" s="554">
        <v>2250000000</v>
      </c>
      <c r="E561">
        <v>0.95</v>
      </c>
      <c r="F561" s="620">
        <v>4.26</v>
      </c>
      <c r="G561" s="57"/>
      <c r="H561" s="636"/>
      <c r="I561" s="267"/>
      <c r="J561" s="587">
        <v>183.45</v>
      </c>
      <c r="K561" s="236">
        <v>183.45</v>
      </c>
      <c r="L561" s="236">
        <v>205.06</v>
      </c>
      <c r="M561" s="236">
        <v>1.3</v>
      </c>
      <c r="N561" s="236">
        <v>2.6</v>
      </c>
      <c r="O561" s="236"/>
      <c r="P561" s="236"/>
      <c r="Q561" s="236">
        <v>15.63</v>
      </c>
      <c r="R561" s="236">
        <v>1.18</v>
      </c>
      <c r="S561" s="236">
        <v>9.5399999999999991</v>
      </c>
      <c r="T561" s="236">
        <v>1.68</v>
      </c>
      <c r="U561" s="236">
        <v>0</v>
      </c>
      <c r="V561" s="236"/>
      <c r="W561" s="522">
        <v>2.1</v>
      </c>
      <c r="X561" s="236">
        <v>222</v>
      </c>
      <c r="Y561" s="522">
        <v>14</v>
      </c>
      <c r="Z561" s="236"/>
      <c r="AA561" s="236"/>
      <c r="AB561" s="236">
        <v>-4.2586503835916834E-2</v>
      </c>
      <c r="AC561" s="522">
        <v>1.2167016360661032E-2</v>
      </c>
      <c r="AD561" s="522">
        <v>3.8568401747523104</v>
      </c>
      <c r="AE561" s="57">
        <v>41830</v>
      </c>
      <c r="AF561" s="498">
        <v>8.443500000000001E-2</v>
      </c>
      <c r="AG561" s="498">
        <v>0.13245762711864409</v>
      </c>
      <c r="AH561" s="236">
        <v>58.324199999999998</v>
      </c>
      <c r="AI561" s="236"/>
      <c r="AJ561" s="522">
        <v>0</v>
      </c>
      <c r="AK561" s="522">
        <v>1.2167016360661032E-2</v>
      </c>
      <c r="AL561" s="236">
        <v>-4.4581011405655971E-2</v>
      </c>
      <c r="AM561" s="236">
        <v>191.62</v>
      </c>
      <c r="AN561" s="522">
        <v>67.148594377510051</v>
      </c>
      <c r="AR561" s="452"/>
      <c r="AS561" s="145"/>
      <c r="AT561" s="223"/>
      <c r="AU561" s="22"/>
    </row>
    <row r="562" spans="1:47" ht="15.75">
      <c r="A562" s="263" t="s">
        <v>240</v>
      </c>
      <c r="C562" t="s">
        <v>1343</v>
      </c>
      <c r="D562" s="554">
        <v>443700000</v>
      </c>
      <c r="E562">
        <v>1.67</v>
      </c>
      <c r="F562" s="620">
        <v>2.63</v>
      </c>
      <c r="G562" s="57"/>
      <c r="H562" s="636"/>
      <c r="I562" s="267"/>
      <c r="J562" s="587">
        <v>41.91</v>
      </c>
      <c r="K562" s="236">
        <v>37.159999999999997</v>
      </c>
      <c r="L562" s="236">
        <v>44.22</v>
      </c>
      <c r="M562" s="236">
        <v>0</v>
      </c>
      <c r="N562" s="236">
        <v>0</v>
      </c>
      <c r="O562" s="236"/>
      <c r="P562" s="236"/>
      <c r="Q562" s="236">
        <v>14.45</v>
      </c>
      <c r="R562" s="236">
        <v>0.7</v>
      </c>
      <c r="S562" s="236">
        <v>4.3899999999999997</v>
      </c>
      <c r="T562" s="236">
        <v>2.2400000000000002</v>
      </c>
      <c r="U562" s="236">
        <v>0</v>
      </c>
      <c r="V562" s="236"/>
      <c r="W562" s="522">
        <v>2.1</v>
      </c>
      <c r="X562" s="236">
        <v>46.5</v>
      </c>
      <c r="Y562" s="522">
        <v>6</v>
      </c>
      <c r="Z562" s="236"/>
      <c r="AA562" s="236"/>
      <c r="AB562" s="236">
        <v>0.10873015873015872</v>
      </c>
      <c r="AC562" s="522">
        <v>9.8812950514103551E-3</v>
      </c>
      <c r="AD562" s="522">
        <v>11.602267368323972</v>
      </c>
      <c r="AE562" s="57">
        <v>41830</v>
      </c>
      <c r="AF562" s="498">
        <v>0.125691</v>
      </c>
      <c r="AG562" s="498">
        <v>0.20642857142857143</v>
      </c>
      <c r="AH562" s="236">
        <v>56.6355</v>
      </c>
      <c r="AI562" s="236"/>
      <c r="AJ562" s="522">
        <v>0</v>
      </c>
      <c r="AK562" s="522">
        <v>9.8812950514103551E-3</v>
      </c>
      <c r="AL562" s="236">
        <v>-1.2953367875647768E-2</v>
      </c>
      <c r="AM562" s="236">
        <v>42.9</v>
      </c>
      <c r="AN562" s="522">
        <v>68.965517241379246</v>
      </c>
      <c r="AR562" s="452"/>
      <c r="AS562" s="145"/>
      <c r="AT562" s="223"/>
      <c r="AU562" s="22"/>
    </row>
    <row r="563" spans="1:47" ht="15.75">
      <c r="A563" s="263" t="s">
        <v>2413</v>
      </c>
      <c r="B563" t="s">
        <v>3623</v>
      </c>
      <c r="C563" t="s">
        <v>1343</v>
      </c>
      <c r="D563" s="554">
        <v>335840000</v>
      </c>
      <c r="E563">
        <v>0.43</v>
      </c>
      <c r="F563" s="620">
        <v>1.17</v>
      </c>
      <c r="G563" s="57"/>
      <c r="H563" s="636"/>
      <c r="I563" s="267"/>
      <c r="J563" s="587">
        <v>46.61</v>
      </c>
      <c r="K563" s="236">
        <v>32.29</v>
      </c>
      <c r="L563" s="236">
        <v>48.64</v>
      </c>
      <c r="M563" s="236">
        <v>1.7</v>
      </c>
      <c r="N563" s="236">
        <v>0.8</v>
      </c>
      <c r="O563" s="236"/>
      <c r="P563" s="236"/>
      <c r="Q563" s="236">
        <v>17.260000000000002</v>
      </c>
      <c r="R563" s="236">
        <v>-0.28000000000000003</v>
      </c>
      <c r="S563" s="236">
        <v>5.66</v>
      </c>
      <c r="T563" s="236">
        <v>3.63</v>
      </c>
      <c r="U563" s="236">
        <v>0</v>
      </c>
      <c r="V563" s="236"/>
      <c r="W563" s="522">
        <v>2.5</v>
      </c>
      <c r="X563" s="236">
        <v>42.88</v>
      </c>
      <c r="Y563" s="522">
        <v>4</v>
      </c>
      <c r="Z563" s="236">
        <v>1</v>
      </c>
      <c r="AA563" s="236"/>
      <c r="AB563" s="236">
        <v>0.42931616068690587</v>
      </c>
      <c r="AC563" s="522">
        <v>1.5743987777288034E-2</v>
      </c>
      <c r="AD563" s="522">
        <v>28.817469725442304</v>
      </c>
      <c r="AE563" s="57">
        <v>41830</v>
      </c>
      <c r="AF563" s="498">
        <v>5.4639E-2</v>
      </c>
      <c r="AG563" s="498">
        <v>-0.61642857142857144</v>
      </c>
      <c r="AH563" s="236">
        <v>0.71860000000000002</v>
      </c>
      <c r="AI563" s="236"/>
      <c r="AJ563" s="522">
        <v>0</v>
      </c>
      <c r="AK563" s="522">
        <v>1.5743987777288034E-2</v>
      </c>
      <c r="AL563" s="236">
        <v>0.24127829560585892</v>
      </c>
      <c r="AM563" s="236">
        <v>45.22</v>
      </c>
      <c r="AN563" s="522">
        <v>82.627118644067693</v>
      </c>
      <c r="AR563" s="452"/>
      <c r="AS563" s="145"/>
      <c r="AT563" s="223"/>
      <c r="AU563" s="22"/>
    </row>
    <row r="564" spans="1:47" ht="15.75">
      <c r="A564" s="263" t="s">
        <v>2414</v>
      </c>
      <c r="B564" t="s">
        <v>2415</v>
      </c>
      <c r="C564" t="s">
        <v>1343</v>
      </c>
      <c r="D564" s="554">
        <v>127670000</v>
      </c>
      <c r="E564">
        <v>1.93</v>
      </c>
      <c r="F564" s="620">
        <v>-2.0299999999999998</v>
      </c>
      <c r="G564" s="57"/>
      <c r="H564" s="636"/>
      <c r="I564" s="267"/>
      <c r="J564" s="587">
        <v>5.19</v>
      </c>
      <c r="K564" s="236">
        <v>4.29</v>
      </c>
      <c r="L564" s="236">
        <v>5.89</v>
      </c>
      <c r="M564" s="236">
        <v>0</v>
      </c>
      <c r="N564" s="236">
        <v>0</v>
      </c>
      <c r="O564" s="236"/>
      <c r="P564" s="236"/>
      <c r="Q564" s="236">
        <v>0</v>
      </c>
      <c r="R564" s="236">
        <v>0</v>
      </c>
      <c r="S564" s="236">
        <v>0.28000000000000003</v>
      </c>
      <c r="T564" s="236">
        <v>2.02</v>
      </c>
      <c r="U564" s="236">
        <v>0</v>
      </c>
      <c r="V564" s="236"/>
      <c r="W564" s="522">
        <v>3</v>
      </c>
      <c r="X564" s="236">
        <v>13</v>
      </c>
      <c r="Y564" s="522">
        <v>1</v>
      </c>
      <c r="Z564" s="236">
        <v>1</v>
      </c>
      <c r="AA564" s="236"/>
      <c r="AB564" s="236">
        <v>0.20979020979020988</v>
      </c>
      <c r="AC564" s="522">
        <v>2.4682043549060857E-2</v>
      </c>
      <c r="AD564" s="522">
        <v>9.3943769500652792</v>
      </c>
      <c r="AE564" s="57">
        <v>41830</v>
      </c>
      <c r="AH564" s="236"/>
      <c r="AI564" s="236"/>
      <c r="AJ564" s="522">
        <v>0</v>
      </c>
      <c r="AK564" s="522">
        <v>2.4682043549060857E-2</v>
      </c>
      <c r="AL564" s="236">
        <v>0.12337662337662345</v>
      </c>
      <c r="AM564" s="236">
        <v>5</v>
      </c>
      <c r="AN564" s="522">
        <v>43.999999999999957</v>
      </c>
      <c r="AR564" s="452"/>
      <c r="AS564" s="145"/>
      <c r="AT564" s="223"/>
      <c r="AU564" s="22"/>
    </row>
    <row r="565" spans="1:47" ht="15.75">
      <c r="A565" s="263" t="s">
        <v>636</v>
      </c>
      <c r="B565" t="s">
        <v>637</v>
      </c>
      <c r="C565" t="s">
        <v>1343</v>
      </c>
      <c r="D565" s="554">
        <v>484780000</v>
      </c>
      <c r="E565">
        <v>2.19</v>
      </c>
      <c r="F565" s="620">
        <v>0.57999999999999996</v>
      </c>
      <c r="G565" s="57"/>
      <c r="H565" s="636"/>
      <c r="I565" s="267"/>
      <c r="J565" s="587">
        <v>15.49</v>
      </c>
      <c r="K565" s="236">
        <v>11.11</v>
      </c>
      <c r="L565" s="236">
        <v>15.63</v>
      </c>
      <c r="M565" s="236">
        <v>0</v>
      </c>
      <c r="N565" s="236">
        <v>0</v>
      </c>
      <c r="O565" s="236"/>
      <c r="P565" s="236"/>
      <c r="Q565" s="236">
        <v>20.38</v>
      </c>
      <c r="R565" s="236">
        <v>0.51</v>
      </c>
      <c r="S565" s="236">
        <v>4.76</v>
      </c>
      <c r="T565" s="236">
        <v>3.16</v>
      </c>
      <c r="U565" s="236">
        <v>0</v>
      </c>
      <c r="V565" s="236"/>
      <c r="W565" s="522">
        <v>1.9</v>
      </c>
      <c r="X565" s="236">
        <v>15</v>
      </c>
      <c r="Y565" s="522">
        <v>7</v>
      </c>
      <c r="Z565" s="236"/>
      <c r="AA565" s="236"/>
      <c r="AB565" s="236">
        <v>0.32961373390557935</v>
      </c>
      <c r="AC565" s="522">
        <v>1.4283446609485504E-2</v>
      </c>
      <c r="AD565" s="522">
        <v>4.2875015311409426</v>
      </c>
      <c r="AE565" s="57">
        <v>41830</v>
      </c>
      <c r="AF565" s="498">
        <v>0.15548699999999999</v>
      </c>
      <c r="AG565" s="498">
        <v>0.39960784313725489</v>
      </c>
      <c r="AH565" s="236">
        <v>17.069299999999998</v>
      </c>
      <c r="AI565" s="236"/>
      <c r="AJ565" s="522">
        <v>0</v>
      </c>
      <c r="AK565" s="522">
        <v>1.4283446609485504E-2</v>
      </c>
      <c r="AL565" s="236">
        <v>0.21681068342498033</v>
      </c>
      <c r="AM565" s="236">
        <v>14.38</v>
      </c>
      <c r="AN565" s="522">
        <v>48.809523809523832</v>
      </c>
      <c r="AR565" s="452"/>
      <c r="AS565" s="145"/>
      <c r="AT565" s="223"/>
      <c r="AU565" s="22"/>
    </row>
    <row r="566" spans="1:47" ht="15.75">
      <c r="A566" s="263" t="s">
        <v>3632</v>
      </c>
      <c r="B566" t="s">
        <v>3633</v>
      </c>
      <c r="C566" t="s">
        <v>3634</v>
      </c>
      <c r="F566" s="620"/>
      <c r="G566" s="57"/>
      <c r="H566" s="636"/>
      <c r="I566" s="267"/>
      <c r="J566" s="587">
        <v>39.200000000000003</v>
      </c>
      <c r="K566" s="236">
        <v>37.700000000000003</v>
      </c>
      <c r="L566" s="236">
        <v>40.28</v>
      </c>
      <c r="M566" s="236">
        <v>4.68</v>
      </c>
      <c r="N566" s="236"/>
      <c r="O566" s="236"/>
      <c r="P566" s="236"/>
      <c r="Q566" s="236"/>
      <c r="R566" s="236"/>
      <c r="S566" s="236"/>
      <c r="T566" s="236"/>
      <c r="U566" s="236">
        <v>0</v>
      </c>
      <c r="V566" s="236"/>
      <c r="X566" s="236"/>
      <c r="Z566" s="236"/>
      <c r="AA566" s="236"/>
      <c r="AB566" s="236">
        <v>3.9787798408488062E-2</v>
      </c>
      <c r="AC566" s="522">
        <v>4.6183119433927371E-3</v>
      </c>
      <c r="AD566" s="522">
        <v>5.0000775350538973</v>
      </c>
      <c r="AE566" s="57">
        <v>41830</v>
      </c>
      <c r="AH566" s="236"/>
      <c r="AI566" s="236"/>
      <c r="AJ566" s="522">
        <v>0</v>
      </c>
      <c r="AK566" s="522">
        <v>4.6183119433927371E-3</v>
      </c>
      <c r="AL566" s="236">
        <v>2.8140189306727916E-3</v>
      </c>
      <c r="AM566" s="236"/>
      <c r="AN566" s="522">
        <v>89.25619834710723</v>
      </c>
      <c r="AR566" s="452"/>
      <c r="AS566" s="145"/>
      <c r="AT566" s="223"/>
      <c r="AU566" s="22"/>
    </row>
    <row r="567" spans="1:47" ht="15.75">
      <c r="A567" s="263" t="s">
        <v>562</v>
      </c>
      <c r="B567" t="s">
        <v>563</v>
      </c>
      <c r="C567" t="s">
        <v>1343</v>
      </c>
      <c r="D567" s="554">
        <v>3000000000</v>
      </c>
      <c r="E567">
        <v>0.78</v>
      </c>
      <c r="F567" s="620">
        <v>4.49</v>
      </c>
      <c r="G567" s="57"/>
      <c r="H567" s="636"/>
      <c r="I567" s="267"/>
      <c r="J567" s="587">
        <v>103.93</v>
      </c>
      <c r="K567" s="236">
        <v>91.21</v>
      </c>
      <c r="L567" s="236">
        <v>105.43</v>
      </c>
      <c r="M567" s="236">
        <v>1.5</v>
      </c>
      <c r="N567" s="236">
        <v>1.56</v>
      </c>
      <c r="O567" s="236"/>
      <c r="P567" s="236"/>
      <c r="Q567" s="236">
        <v>18.829999999999998</v>
      </c>
      <c r="R567" s="236">
        <v>1.93</v>
      </c>
      <c r="S567" s="236">
        <v>2.83</v>
      </c>
      <c r="T567" s="236">
        <v>5.59</v>
      </c>
      <c r="U567" s="236">
        <v>0</v>
      </c>
      <c r="V567" s="236"/>
      <c r="W567" s="522">
        <v>2.2000000000000002</v>
      </c>
      <c r="X567" s="236">
        <v>107</v>
      </c>
      <c r="Y567" s="522">
        <v>7</v>
      </c>
      <c r="Z567" s="236"/>
      <c r="AA567" s="236"/>
      <c r="AB567" s="236">
        <v>0.11584711187459744</v>
      </c>
      <c r="AC567" s="522">
        <v>6.3656471557608351E-3</v>
      </c>
      <c r="AD567" s="522">
        <v>3.4976173930221468</v>
      </c>
      <c r="AE567" s="57">
        <v>41830</v>
      </c>
      <c r="AF567" s="498">
        <v>7.469400000000001E-2</v>
      </c>
      <c r="AG567" s="498">
        <v>9.7564766839378245E-2</v>
      </c>
      <c r="AH567" s="236">
        <v>99.452500000000001</v>
      </c>
      <c r="AI567" s="236"/>
      <c r="AJ567" s="522">
        <v>0</v>
      </c>
      <c r="AK567" s="522">
        <v>6.3656471557608351E-3</v>
      </c>
      <c r="AL567" s="236">
        <v>5.5234033912072412E-2</v>
      </c>
      <c r="AM567" s="236">
        <v>102.05</v>
      </c>
      <c r="AN567" s="522">
        <v>79.787234042552782</v>
      </c>
      <c r="AR567" s="452"/>
      <c r="AS567" s="145"/>
      <c r="AT567" s="223"/>
      <c r="AU567" s="22"/>
    </row>
    <row r="568" spans="1:47" ht="15.75">
      <c r="A568" s="263" t="s">
        <v>2416</v>
      </c>
      <c r="B568" t="s">
        <v>2417</v>
      </c>
      <c r="C568" t="s">
        <v>1343</v>
      </c>
      <c r="F568" s="620"/>
      <c r="G568" s="57"/>
      <c r="H568" s="636"/>
      <c r="I568" s="267"/>
      <c r="J568" s="587">
        <v>25.59</v>
      </c>
      <c r="K568" s="236">
        <v>21.71</v>
      </c>
      <c r="L568" s="236">
        <v>26.33</v>
      </c>
      <c r="M568" s="236"/>
      <c r="N568" s="236"/>
      <c r="O568" s="236"/>
      <c r="P568" s="236"/>
      <c r="Q568" s="236"/>
      <c r="R568" s="236"/>
      <c r="S568" s="236"/>
      <c r="T568" s="236"/>
      <c r="U568" s="236">
        <v>0</v>
      </c>
      <c r="V568" s="236"/>
      <c r="X568" s="236"/>
      <c r="Z568" s="236"/>
      <c r="AA568" s="236"/>
      <c r="AB568" s="236">
        <v>0.14753363228699548</v>
      </c>
      <c r="AC568" s="522">
        <v>1.0086461936787205E-2</v>
      </c>
      <c r="AD568" s="522">
        <v>5.6305499760818085</v>
      </c>
      <c r="AE568" s="57">
        <v>41830</v>
      </c>
      <c r="AH568" s="236"/>
      <c r="AI568" s="236"/>
      <c r="AJ568" s="522">
        <v>0</v>
      </c>
      <c r="AK568" s="522">
        <v>1.0086461936787205E-2</v>
      </c>
      <c r="AL568" s="236">
        <v>4.2362525458248437E-2</v>
      </c>
      <c r="AM568" s="236"/>
      <c r="AN568" s="522">
        <v>91.111111111110915</v>
      </c>
      <c r="AR568" s="452"/>
      <c r="AS568" s="145"/>
      <c r="AT568" s="223"/>
      <c r="AU568" s="22"/>
    </row>
    <row r="569" spans="1:47" ht="15.75">
      <c r="A569" s="263" t="s">
        <v>2418</v>
      </c>
      <c r="B569" t="s">
        <v>2419</v>
      </c>
      <c r="C569" t="s">
        <v>1343</v>
      </c>
      <c r="D569" s="554">
        <v>2270000000</v>
      </c>
      <c r="E569">
        <v>1.45</v>
      </c>
      <c r="F569" s="620">
        <v>0.91</v>
      </c>
      <c r="G569" s="57"/>
      <c r="H569" s="636"/>
      <c r="I569" s="267"/>
      <c r="J569" s="587">
        <v>15.42</v>
      </c>
      <c r="K569" s="236">
        <v>12.14</v>
      </c>
      <c r="L569" s="236">
        <v>16.2</v>
      </c>
      <c r="M569" s="236">
        <v>2.7</v>
      </c>
      <c r="N569" s="236">
        <v>0.44</v>
      </c>
      <c r="O569" s="236"/>
      <c r="P569" s="236"/>
      <c r="Q569" s="236">
        <v>13.41</v>
      </c>
      <c r="R569" s="236">
        <v>0.92</v>
      </c>
      <c r="S569" s="236">
        <v>1.65</v>
      </c>
      <c r="T569" s="236">
        <v>3.35</v>
      </c>
      <c r="U569" s="236">
        <v>0</v>
      </c>
      <c r="V569" s="236"/>
      <c r="W569" s="522">
        <v>2.6</v>
      </c>
      <c r="X569" s="236">
        <v>15</v>
      </c>
      <c r="Y569" s="522">
        <v>18</v>
      </c>
      <c r="Z569" s="236"/>
      <c r="AA569" s="236"/>
      <c r="AB569" s="236">
        <v>0.15419161676646712</v>
      </c>
      <c r="AC569" s="522">
        <v>1.2810277339869764E-2</v>
      </c>
      <c r="AD569" s="522">
        <v>15.341455252651166</v>
      </c>
      <c r="AE569" s="57">
        <v>41830</v>
      </c>
      <c r="AF569" s="498">
        <v>0.113085</v>
      </c>
      <c r="AG569" s="498">
        <v>0.14576086956521739</v>
      </c>
      <c r="AH569" s="236">
        <v>10.0185</v>
      </c>
      <c r="AI569" s="236"/>
      <c r="AJ569" s="522">
        <v>0</v>
      </c>
      <c r="AK569" s="522">
        <v>1.2810277339869764E-2</v>
      </c>
      <c r="AL569" s="236">
        <v>0.22673031026252979</v>
      </c>
      <c r="AM569" s="236">
        <v>14.58</v>
      </c>
      <c r="AN569" s="522">
        <v>63.005780346820785</v>
      </c>
      <c r="AR569" s="452"/>
      <c r="AS569" s="145"/>
      <c r="AT569" s="223"/>
      <c r="AU569" s="22"/>
    </row>
    <row r="570" spans="1:47" ht="15.75">
      <c r="A570" s="263" t="s">
        <v>518</v>
      </c>
      <c r="B570" t="s">
        <v>2420</v>
      </c>
      <c r="C570" t="s">
        <v>158</v>
      </c>
      <c r="D570" s="554">
        <v>1180000000</v>
      </c>
      <c r="E570">
        <v>1.93</v>
      </c>
      <c r="F570" s="620">
        <v>1.1599999999999999</v>
      </c>
      <c r="G570" s="57"/>
      <c r="H570" s="636"/>
      <c r="I570" s="267"/>
      <c r="J570" s="587">
        <v>39.14</v>
      </c>
      <c r="K570" s="236">
        <v>31.47</v>
      </c>
      <c r="L570" s="236">
        <v>39.79</v>
      </c>
      <c r="M570" s="236">
        <v>0</v>
      </c>
      <c r="N570" s="236">
        <v>0</v>
      </c>
      <c r="O570" s="236"/>
      <c r="P570" s="236"/>
      <c r="Q570" s="236">
        <v>15.47</v>
      </c>
      <c r="R570" s="236">
        <v>1.22</v>
      </c>
      <c r="S570" s="236">
        <v>1.98</v>
      </c>
      <c r="T570" s="236">
        <v>16.920000000000002</v>
      </c>
      <c r="U570" s="236">
        <v>0</v>
      </c>
      <c r="V570" s="236"/>
      <c r="W570" s="522">
        <v>2</v>
      </c>
      <c r="X570" s="236">
        <v>45</v>
      </c>
      <c r="Y570" s="522">
        <v>7</v>
      </c>
      <c r="Z570" s="236"/>
      <c r="AA570" s="236"/>
      <c r="AB570" s="236">
        <v>0.24372418176040681</v>
      </c>
      <c r="AC570" s="522">
        <v>1.5526945825959844E-2</v>
      </c>
      <c r="AD570" s="522">
        <v>19.360562988431894</v>
      </c>
      <c r="AE570" s="57">
        <v>41830</v>
      </c>
      <c r="AF570" s="498">
        <v>0.14058900000000002</v>
      </c>
      <c r="AG570" s="498">
        <v>0.12680327868852459</v>
      </c>
      <c r="AH570" s="236">
        <v>16.098299999999998</v>
      </c>
      <c r="AI570" s="236"/>
      <c r="AJ570" s="522">
        <v>0</v>
      </c>
      <c r="AK570" s="522">
        <v>1.5526945825959844E-2</v>
      </c>
      <c r="AL570" s="236">
        <v>7.6161671707451292E-2</v>
      </c>
      <c r="AM570" s="236">
        <v>35.380000000000003</v>
      </c>
      <c r="AN570" s="522">
        <v>24.657534246575281</v>
      </c>
      <c r="AR570" s="452"/>
      <c r="AS570" s="145"/>
      <c r="AT570" s="223"/>
      <c r="AU570" s="22"/>
    </row>
    <row r="571" spans="1:47" ht="15.75">
      <c r="A571" s="263" t="s">
        <v>2421</v>
      </c>
      <c r="B571" t="s">
        <v>2422</v>
      </c>
      <c r="C571" t="s">
        <v>1343</v>
      </c>
      <c r="F571" s="620"/>
      <c r="G571" s="57"/>
      <c r="H571" s="636"/>
      <c r="I571" s="267"/>
      <c r="J571" s="587">
        <v>23.28</v>
      </c>
      <c r="K571" s="236">
        <v>19.41</v>
      </c>
      <c r="L571" s="236">
        <v>24.14</v>
      </c>
      <c r="M571" s="236"/>
      <c r="N571" s="236"/>
      <c r="O571" s="236"/>
      <c r="P571" s="236"/>
      <c r="Q571" s="236"/>
      <c r="R571" s="236"/>
      <c r="S571" s="236"/>
      <c r="T571" s="236"/>
      <c r="U571" s="236">
        <v>0</v>
      </c>
      <c r="V571" s="236"/>
      <c r="X571" s="236"/>
      <c r="Z571" s="236"/>
      <c r="AA571" s="236"/>
      <c r="AB571" s="236">
        <v>0.19938176197836172</v>
      </c>
      <c r="AC571" s="522">
        <v>1.0035662660420098E-2</v>
      </c>
      <c r="AD571" s="522">
        <v>4.2146612609837817</v>
      </c>
      <c r="AE571" s="57">
        <v>41830</v>
      </c>
      <c r="AH571" s="236"/>
      <c r="AI571" s="236"/>
      <c r="AJ571" s="522">
        <v>0</v>
      </c>
      <c r="AK571" s="522">
        <v>1.0035662660420098E-2</v>
      </c>
      <c r="AL571" s="236">
        <v>1.8372703412073567E-2</v>
      </c>
      <c r="AM571" s="236"/>
      <c r="AN571" s="522">
        <v>76.521739130434796</v>
      </c>
      <c r="AR571" s="452"/>
      <c r="AS571" s="145"/>
      <c r="AT571" s="223"/>
      <c r="AU571" s="22"/>
    </row>
    <row r="572" spans="1:47" ht="15.75">
      <c r="A572" s="263" t="s">
        <v>638</v>
      </c>
      <c r="B572" t="s">
        <v>639</v>
      </c>
      <c r="C572" t="s">
        <v>1343</v>
      </c>
      <c r="D572" s="554">
        <v>523380000</v>
      </c>
      <c r="E572">
        <v>0.76</v>
      </c>
      <c r="F572" s="620">
        <v>1.37</v>
      </c>
      <c r="G572" s="57"/>
      <c r="H572" s="636"/>
      <c r="I572" s="267"/>
      <c r="J572" s="587">
        <v>21.68</v>
      </c>
      <c r="K572" s="236">
        <v>19</v>
      </c>
      <c r="L572" s="236">
        <v>26.52</v>
      </c>
      <c r="M572" s="236">
        <v>2</v>
      </c>
      <c r="N572" s="236">
        <v>0.44</v>
      </c>
      <c r="O572" s="236"/>
      <c r="P572" s="236"/>
      <c r="Q572" s="236">
        <v>14.85</v>
      </c>
      <c r="R572" s="236">
        <v>1.1499999999999999</v>
      </c>
      <c r="S572" s="236">
        <v>2.39</v>
      </c>
      <c r="T572" s="236">
        <v>3.45</v>
      </c>
      <c r="U572" s="236">
        <v>0</v>
      </c>
      <c r="V572" s="236"/>
      <c r="W572" s="522">
        <v>1.8</v>
      </c>
      <c r="X572" s="236">
        <v>28</v>
      </c>
      <c r="Y572" s="522">
        <v>5</v>
      </c>
      <c r="Z572" s="236"/>
      <c r="AA572" s="236"/>
      <c r="AB572" s="236">
        <v>-0.1671148674606224</v>
      </c>
      <c r="AC572" s="522">
        <v>1.200482895629847E-2</v>
      </c>
      <c r="AD572" s="522">
        <v>41.527712741774813</v>
      </c>
      <c r="AE572" s="57">
        <v>41830</v>
      </c>
      <c r="AF572" s="498">
        <v>7.3548000000000002E-2</v>
      </c>
      <c r="AG572" s="498">
        <v>0.12913043478260872</v>
      </c>
      <c r="AH572" s="236">
        <v>37.2913</v>
      </c>
      <c r="AI572" s="236"/>
      <c r="AJ572" s="522">
        <v>0</v>
      </c>
      <c r="AK572" s="522">
        <v>1.200482895629847E-2</v>
      </c>
      <c r="AL572" s="236">
        <v>8.9994972347913482E-2</v>
      </c>
      <c r="AM572" s="236">
        <v>21.27</v>
      </c>
      <c r="AN572" s="522">
        <v>73.07692307692345</v>
      </c>
      <c r="AR572" s="452"/>
      <c r="AS572" s="145"/>
      <c r="AT572" s="223"/>
      <c r="AU572" s="22"/>
    </row>
    <row r="573" spans="1:47" ht="15.75">
      <c r="A573" s="263" t="s">
        <v>2423</v>
      </c>
      <c r="B573" t="s">
        <v>2424</v>
      </c>
      <c r="C573" t="s">
        <v>1343</v>
      </c>
      <c r="D573" s="554">
        <v>656690000</v>
      </c>
      <c r="E573">
        <v>1.24</v>
      </c>
      <c r="F573" s="620">
        <v>0.56000000000000005</v>
      </c>
      <c r="G573" s="57"/>
      <c r="H573" s="636"/>
      <c r="I573" s="267"/>
      <c r="J573" s="587">
        <v>14.14</v>
      </c>
      <c r="K573" s="236">
        <v>12.79</v>
      </c>
      <c r="L573" s="236">
        <v>14.91</v>
      </c>
      <c r="M573" s="236">
        <v>0</v>
      </c>
      <c r="N573" s="236">
        <v>0</v>
      </c>
      <c r="O573" s="236"/>
      <c r="P573" s="236"/>
      <c r="Q573" s="236">
        <v>15.54</v>
      </c>
      <c r="R573" s="236">
        <v>1.57</v>
      </c>
      <c r="S573" s="236">
        <v>1.35</v>
      </c>
      <c r="T573" s="236">
        <v>1.33</v>
      </c>
      <c r="U573" s="236">
        <v>0</v>
      </c>
      <c r="V573" s="236"/>
      <c r="W573" s="522">
        <v>2.8</v>
      </c>
      <c r="X573" s="236">
        <v>17</v>
      </c>
      <c r="Y573" s="522">
        <v>3</v>
      </c>
      <c r="Z573" s="236">
        <v>1</v>
      </c>
      <c r="AA573" s="236"/>
      <c r="AB573" s="236">
        <v>-5.1643192488262879E-2</v>
      </c>
      <c r="AC573" s="522">
        <v>1.3607218015756938E-2</v>
      </c>
      <c r="AD573" s="522">
        <v>3.7399939933802258</v>
      </c>
      <c r="AE573" s="57">
        <v>41830</v>
      </c>
      <c r="AF573" s="498">
        <v>0.101052</v>
      </c>
      <c r="AG573" s="498">
        <v>9.8980891719745195E-2</v>
      </c>
      <c r="AH573" s="236">
        <v>11.317299999999999</v>
      </c>
      <c r="AI573" s="236"/>
      <c r="AJ573" s="522">
        <v>0</v>
      </c>
      <c r="AK573" s="522">
        <v>1.3607218015756938E-2</v>
      </c>
      <c r="AL573" s="236">
        <v>5.3651266766020909E-2</v>
      </c>
      <c r="AM573" s="236">
        <v>14.03</v>
      </c>
      <c r="AN573" s="522">
        <v>84.21052631578938</v>
      </c>
      <c r="AR573" s="452"/>
      <c r="AS573" s="145"/>
      <c r="AT573" s="223"/>
      <c r="AU573" s="22"/>
    </row>
    <row r="574" spans="1:47" ht="15.75">
      <c r="A574" s="263" t="s">
        <v>2425</v>
      </c>
      <c r="B574" t="s">
        <v>2426</v>
      </c>
      <c r="C574" t="s">
        <v>1343</v>
      </c>
      <c r="F574" s="620"/>
      <c r="G574" s="57"/>
      <c r="H574" s="636"/>
      <c r="I574" s="267"/>
      <c r="J574" s="587">
        <v>39.130000000000003</v>
      </c>
      <c r="K574" s="236">
        <v>36.82</v>
      </c>
      <c r="L574" s="236">
        <v>39.17</v>
      </c>
      <c r="M574" s="236"/>
      <c r="N574" s="236"/>
      <c r="O574" s="236"/>
      <c r="P574" s="236"/>
      <c r="Q574" s="236"/>
      <c r="R574" s="236"/>
      <c r="S574" s="236"/>
      <c r="T574" s="236"/>
      <c r="U574" s="236">
        <v>0</v>
      </c>
      <c r="V574" s="236"/>
      <c r="X574" s="236"/>
      <c r="Z574" s="236"/>
      <c r="AA574" s="236"/>
      <c r="AB574" s="236">
        <v>3.7931034482758613E-2</v>
      </c>
      <c r="AC574" s="522">
        <v>8.1110131957250718E-3</v>
      </c>
      <c r="AD574" s="522">
        <v>2.8318369739734819</v>
      </c>
      <c r="AE574" s="57">
        <v>41830</v>
      </c>
      <c r="AH574" s="236"/>
      <c r="AI574" s="236"/>
      <c r="AJ574" s="522">
        <v>0</v>
      </c>
      <c r="AK574" s="522">
        <v>8.1110131957250718E-3</v>
      </c>
      <c r="AL574" s="236">
        <v>2.7843446283162657E-2</v>
      </c>
      <c r="AM574" s="236"/>
      <c r="AN574" s="522">
        <v>12.096774193548256</v>
      </c>
      <c r="AR574" s="452"/>
      <c r="AS574" s="145"/>
      <c r="AT574" s="223"/>
      <c r="AU574" s="22"/>
    </row>
    <row r="575" spans="1:47" ht="15.75">
      <c r="A575" s="263" t="s">
        <v>2427</v>
      </c>
      <c r="B575" t="s">
        <v>2428</v>
      </c>
      <c r="C575" t="s">
        <v>1343</v>
      </c>
      <c r="D575" s="554">
        <v>42680000000</v>
      </c>
      <c r="E575">
        <v>1</v>
      </c>
      <c r="F575" s="620">
        <v>1.82</v>
      </c>
      <c r="G575" s="57"/>
      <c r="H575" s="636"/>
      <c r="I575" s="267"/>
      <c r="J575" s="587">
        <v>29.06</v>
      </c>
      <c r="K575" s="236">
        <v>26.03</v>
      </c>
      <c r="L575" s="236">
        <v>30.78</v>
      </c>
      <c r="M575" s="236">
        <v>0</v>
      </c>
      <c r="N575" s="236">
        <v>0</v>
      </c>
      <c r="O575" s="236"/>
      <c r="P575" s="236"/>
      <c r="Q575" s="236">
        <v>9.6199999999999992</v>
      </c>
      <c r="R575" s="236">
        <v>0.86</v>
      </c>
      <c r="S575" s="236">
        <v>0.11</v>
      </c>
      <c r="T575" s="236">
        <v>1.1399999999999999</v>
      </c>
      <c r="U575" s="236">
        <v>0</v>
      </c>
      <c r="V575" s="236"/>
      <c r="W575" s="522">
        <v>1.9</v>
      </c>
      <c r="X575" s="236">
        <v>34</v>
      </c>
      <c r="Y575" s="522">
        <v>11</v>
      </c>
      <c r="Z575" s="236"/>
      <c r="AA575" s="236"/>
      <c r="AB575" s="236">
        <v>-1.3577732518669457E-2</v>
      </c>
      <c r="AC575" s="522">
        <v>1.09233719582859E-2</v>
      </c>
      <c r="AD575" s="522">
        <v>18.198691679133596</v>
      </c>
      <c r="AE575" s="57">
        <v>41830</v>
      </c>
      <c r="AF575" s="498">
        <v>8.7300000000000003E-2</v>
      </c>
      <c r="AG575" s="498">
        <v>0.11186046511627906</v>
      </c>
      <c r="AH575" s="236">
        <v>49.190199999999997</v>
      </c>
      <c r="AI575" s="236"/>
      <c r="AJ575" s="522">
        <v>0</v>
      </c>
      <c r="AK575" s="522">
        <v>1.09233719582859E-2</v>
      </c>
      <c r="AL575" s="236">
        <v>7.1138960560265377E-2</v>
      </c>
      <c r="AM575" s="236">
        <v>28.37</v>
      </c>
      <c r="AN575" s="522">
        <v>68.644067796610173</v>
      </c>
      <c r="AR575" s="452"/>
      <c r="AS575" s="145"/>
      <c r="AT575" s="223"/>
      <c r="AU575" s="22"/>
    </row>
    <row r="576" spans="1:47" ht="15.75">
      <c r="A576" s="263" t="s">
        <v>2429</v>
      </c>
      <c r="B576" t="s">
        <v>2430</v>
      </c>
      <c r="C576" t="s">
        <v>2367</v>
      </c>
      <c r="D576" s="554">
        <v>-228970000</v>
      </c>
      <c r="E576">
        <v>0.53</v>
      </c>
      <c r="F576" s="620">
        <v>-1.19</v>
      </c>
      <c r="G576" s="57"/>
      <c r="H576" s="636"/>
      <c r="I576" s="267"/>
      <c r="J576" s="587">
        <v>5.0199999999999996</v>
      </c>
      <c r="K576" s="236">
        <v>4.79</v>
      </c>
      <c r="L576" s="236">
        <v>5.94</v>
      </c>
      <c r="M576" s="236">
        <v>0</v>
      </c>
      <c r="N576" s="236">
        <v>0</v>
      </c>
      <c r="O576" s="236"/>
      <c r="P576" s="236"/>
      <c r="Q576" s="236">
        <v>0</v>
      </c>
      <c r="R576" s="236">
        <v>0</v>
      </c>
      <c r="S576" s="236">
        <v>0</v>
      </c>
      <c r="T576" s="236">
        <v>1.87</v>
      </c>
      <c r="U576" s="236">
        <v>0</v>
      </c>
      <c r="V576" s="236"/>
      <c r="W576" s="522">
        <v>0</v>
      </c>
      <c r="X576" s="236">
        <v>3</v>
      </c>
      <c r="Y576" s="522">
        <v>1</v>
      </c>
      <c r="Z576" s="236">
        <v>1</v>
      </c>
      <c r="AA576" s="236"/>
      <c r="AB576" s="236">
        <v>-0.11463844797178135</v>
      </c>
      <c r="AC576" s="522">
        <v>1.3905306678480906E-2</v>
      </c>
      <c r="AD576" s="522">
        <v>5.0396251803332914</v>
      </c>
      <c r="AE576" s="57">
        <v>41830</v>
      </c>
      <c r="AH576" s="236"/>
      <c r="AI576" s="236"/>
      <c r="AJ576" s="522">
        <v>0</v>
      </c>
      <c r="AK576" s="522">
        <v>1.3905306678480906E-2</v>
      </c>
      <c r="AL576" s="236">
        <v>-0.11463844797178135</v>
      </c>
      <c r="AM576" s="236">
        <v>5.26</v>
      </c>
      <c r="AN576" s="522">
        <v>30.357142857142861</v>
      </c>
      <c r="AR576" s="452"/>
      <c r="AS576" s="145"/>
      <c r="AT576" s="223"/>
      <c r="AU576" s="22"/>
    </row>
    <row r="577" spans="1:47" ht="15.75">
      <c r="A577" s="263" t="s">
        <v>2431</v>
      </c>
      <c r="B577" t="s">
        <v>2432</v>
      </c>
      <c r="C577" t="s">
        <v>1343</v>
      </c>
      <c r="D577" s="554">
        <v>3780000000</v>
      </c>
      <c r="E577">
        <v>0.89</v>
      </c>
      <c r="F577" s="620">
        <v>0.91</v>
      </c>
      <c r="G577" s="57"/>
      <c r="H577" s="636"/>
      <c r="I577" s="267"/>
      <c r="J577" s="587">
        <v>25.86</v>
      </c>
      <c r="K577" s="236">
        <v>22.23</v>
      </c>
      <c r="L577" s="236">
        <v>27.53</v>
      </c>
      <c r="M577" s="236">
        <v>2.5</v>
      </c>
      <c r="N577" s="236">
        <v>0.66</v>
      </c>
      <c r="O577" s="236"/>
      <c r="P577" s="236"/>
      <c r="Q577" s="236">
        <v>11.75</v>
      </c>
      <c r="R577" s="236">
        <v>0.92</v>
      </c>
      <c r="S577" s="236">
        <v>0.16</v>
      </c>
      <c r="T577" s="236">
        <v>1.39</v>
      </c>
      <c r="U577" s="236">
        <v>0</v>
      </c>
      <c r="V577" s="236"/>
      <c r="W577" s="522">
        <v>2</v>
      </c>
      <c r="X577" s="236">
        <v>0</v>
      </c>
      <c r="Y577" s="522">
        <v>0</v>
      </c>
      <c r="Z577" s="236"/>
      <c r="AA577" s="236"/>
      <c r="AB577" s="236">
        <v>0.10891938250428812</v>
      </c>
      <c r="AC577" s="522">
        <v>1.52157863337492E-2</v>
      </c>
      <c r="AD577" s="522">
        <v>17.157860874087945</v>
      </c>
      <c r="AE577" s="57">
        <v>41830</v>
      </c>
      <c r="AF577" s="498">
        <v>8.0997E-2</v>
      </c>
      <c r="AG577" s="498">
        <v>0.12771739130434781</v>
      </c>
      <c r="AH577" s="236">
        <v>8.6720000000000006</v>
      </c>
      <c r="AI577" s="236"/>
      <c r="AJ577" s="522">
        <v>0</v>
      </c>
      <c r="AK577" s="522">
        <v>1.52157863337492E-2</v>
      </c>
      <c r="AL577" s="236">
        <v>-4.7162859248341973E-2</v>
      </c>
      <c r="AM577" s="236">
        <v>26.73</v>
      </c>
      <c r="AN577" s="522">
        <v>79.354838709677409</v>
      </c>
      <c r="AR577" s="452"/>
      <c r="AS577" s="145"/>
      <c r="AT577" s="223"/>
      <c r="AU577" s="22"/>
    </row>
    <row r="578" spans="1:47" ht="15.75">
      <c r="A578" s="263" t="s">
        <v>2433</v>
      </c>
      <c r="B578" t="s">
        <v>2434</v>
      </c>
      <c r="C578" t="s">
        <v>1343</v>
      </c>
      <c r="D578" s="554">
        <v>49050000</v>
      </c>
      <c r="E578">
        <v>1.59</v>
      </c>
      <c r="F578" s="620">
        <v>1.36</v>
      </c>
      <c r="G578" s="57"/>
      <c r="H578" s="636"/>
      <c r="I578" s="267"/>
      <c r="J578" s="587">
        <v>14.01</v>
      </c>
      <c r="K578" s="236">
        <v>10.15</v>
      </c>
      <c r="L578" s="236">
        <v>14.01</v>
      </c>
      <c r="M578" s="236">
        <v>0</v>
      </c>
      <c r="N578" s="236">
        <v>0</v>
      </c>
      <c r="O578" s="236"/>
      <c r="P578" s="236"/>
      <c r="Q578" s="236">
        <v>24.58</v>
      </c>
      <c r="R578" s="236">
        <v>2.0699999999999998</v>
      </c>
      <c r="S578" s="236">
        <v>7.26</v>
      </c>
      <c r="T578" s="236">
        <v>4.5999999999999996</v>
      </c>
      <c r="U578" s="236">
        <v>0</v>
      </c>
      <c r="V578" s="236"/>
      <c r="W578" s="522">
        <v>1.8</v>
      </c>
      <c r="X578" s="236">
        <v>16.25</v>
      </c>
      <c r="Y578" s="522">
        <v>4</v>
      </c>
      <c r="Z578" s="236"/>
      <c r="AA578" s="236"/>
      <c r="AB578" s="236">
        <v>0.33810888252148985</v>
      </c>
      <c r="AC578" s="522">
        <v>1.8671544752590311E-2</v>
      </c>
      <c r="AD578" s="522">
        <v>7.3046642478714068</v>
      </c>
      <c r="AE578" s="57">
        <v>41830</v>
      </c>
      <c r="AF578" s="498">
        <v>0.12110700000000001</v>
      </c>
      <c r="AG578" s="498">
        <v>0.118743961352657</v>
      </c>
      <c r="AH578" s="236">
        <v>22.583600000000001</v>
      </c>
      <c r="AI578" s="236"/>
      <c r="AJ578" s="522">
        <v>0</v>
      </c>
      <c r="AK578" s="522">
        <v>1.8671544752590311E-2</v>
      </c>
      <c r="AL578" s="236">
        <v>0.31549295774647879</v>
      </c>
      <c r="AM578" s="236">
        <v>11.49</v>
      </c>
      <c r="AN578" s="522">
        <v>24.686192468619257</v>
      </c>
      <c r="AR578" s="452"/>
      <c r="AS578" s="145"/>
      <c r="AT578" s="223"/>
      <c r="AU578" s="22"/>
    </row>
    <row r="579" spans="1:47" ht="15.75">
      <c r="A579" s="263" t="s">
        <v>407</v>
      </c>
      <c r="B579" t="s">
        <v>408</v>
      </c>
      <c r="C579" t="s">
        <v>1356</v>
      </c>
      <c r="D579" s="554">
        <v>373660000</v>
      </c>
      <c r="E579">
        <v>0.21</v>
      </c>
      <c r="F579" s="620">
        <v>-0.65</v>
      </c>
      <c r="G579" s="57"/>
      <c r="H579" s="636"/>
      <c r="I579" s="267"/>
      <c r="J579" s="587">
        <v>50.92</v>
      </c>
      <c r="K579" s="236">
        <v>43.1</v>
      </c>
      <c r="L579" s="236">
        <v>56.59</v>
      </c>
      <c r="M579" s="236">
        <v>0</v>
      </c>
      <c r="N579" s="236">
        <v>0</v>
      </c>
      <c r="O579" s="236"/>
      <c r="P579" s="236"/>
      <c r="Q579" s="236">
        <v>212.17</v>
      </c>
      <c r="R579" s="236">
        <v>-1.38</v>
      </c>
      <c r="S579" s="236">
        <v>23.36</v>
      </c>
      <c r="T579" s="236">
        <v>0</v>
      </c>
      <c r="U579" s="236">
        <v>0</v>
      </c>
      <c r="V579" s="236"/>
      <c r="W579" s="522">
        <v>1.9</v>
      </c>
      <c r="X579" s="236">
        <v>76</v>
      </c>
      <c r="Y579" s="522">
        <v>13</v>
      </c>
      <c r="Z579" s="236"/>
      <c r="AA579" s="236"/>
      <c r="AB579" s="236">
        <v>1.5353938185443733E-2</v>
      </c>
      <c r="AC579" s="522">
        <v>2.4593599394756933E-2</v>
      </c>
      <c r="AD579" s="522">
        <v>3.9750654941759382</v>
      </c>
      <c r="AE579" s="57">
        <v>41830</v>
      </c>
      <c r="AF579" s="498">
        <v>4.2033000000000001E-2</v>
      </c>
      <c r="AG579" s="498">
        <v>-1.5374637681159422</v>
      </c>
      <c r="AH579" s="236">
        <v>3.4885000000000002</v>
      </c>
      <c r="AI579" s="236"/>
      <c r="AJ579" s="522">
        <v>0</v>
      </c>
      <c r="AK579" s="522">
        <v>2.4593599394756933E-2</v>
      </c>
      <c r="AL579" s="236">
        <v>8.1333616479082563E-2</v>
      </c>
      <c r="AM579" s="236">
        <v>53.23</v>
      </c>
      <c r="AN579" s="522">
        <v>93.548387096774206</v>
      </c>
      <c r="AR579" s="452"/>
      <c r="AS579" s="145"/>
      <c r="AT579" s="223"/>
      <c r="AU579" s="22"/>
    </row>
    <row r="580" spans="1:47" ht="15.75">
      <c r="A580" s="263" t="s">
        <v>2435</v>
      </c>
      <c r="B580" t="s">
        <v>2436</v>
      </c>
      <c r="C580" t="s">
        <v>2437</v>
      </c>
      <c r="F580" s="620"/>
      <c r="G580" s="57"/>
      <c r="H580" s="636"/>
      <c r="I580" s="267"/>
      <c r="J580" s="587">
        <v>99.25</v>
      </c>
      <c r="K580" s="236">
        <v>60.01</v>
      </c>
      <c r="L580" s="236">
        <v>102.59</v>
      </c>
      <c r="M580" s="236">
        <v>0</v>
      </c>
      <c r="N580" s="236"/>
      <c r="O580" s="236"/>
      <c r="P580" s="236"/>
      <c r="Q580" s="236"/>
      <c r="R580" s="236"/>
      <c r="S580" s="236"/>
      <c r="T580" s="236"/>
      <c r="U580" s="236">
        <v>0</v>
      </c>
      <c r="V580" s="236"/>
      <c r="X580" s="236"/>
      <c r="Z580" s="236"/>
      <c r="AA580" s="236"/>
      <c r="AB580" s="236">
        <v>0.52110289587184222</v>
      </c>
      <c r="AC580" s="522">
        <v>3.1480842614071705E-2</v>
      </c>
      <c r="AD580" s="522">
        <v>4.4078272077631091</v>
      </c>
      <c r="AE580" s="57">
        <v>41827</v>
      </c>
      <c r="AH580" s="236"/>
      <c r="AI580" s="236"/>
      <c r="AJ580" s="522">
        <v>0</v>
      </c>
      <c r="AK580" s="522">
        <v>3.1480842614071705E-2</v>
      </c>
      <c r="AL580" s="236">
        <v>0.1480624638519375</v>
      </c>
      <c r="AM580" s="236"/>
      <c r="AN580" s="522">
        <v>11.304347826086952</v>
      </c>
      <c r="AR580" s="452"/>
      <c r="AS580" s="145"/>
      <c r="AT580" s="223"/>
      <c r="AU580" s="22"/>
    </row>
    <row r="581" spans="1:47" ht="15.75">
      <c r="A581" s="263" t="s">
        <v>2438</v>
      </c>
      <c r="B581" t="s">
        <v>2439</v>
      </c>
      <c r="C581" t="s">
        <v>1343</v>
      </c>
      <c r="D581" s="554">
        <v>8250000000</v>
      </c>
      <c r="E581">
        <v>1.68</v>
      </c>
      <c r="F581" s="620">
        <v>3.06</v>
      </c>
      <c r="G581" s="57"/>
      <c r="H581" s="636"/>
      <c r="I581" s="267"/>
      <c r="J581" s="587">
        <v>55.47</v>
      </c>
      <c r="K581" s="236">
        <v>50.09</v>
      </c>
      <c r="L581" s="236">
        <v>55.47</v>
      </c>
      <c r="M581" s="236">
        <v>2.5</v>
      </c>
      <c r="N581" s="236">
        <v>1.38</v>
      </c>
      <c r="O581" s="236"/>
      <c r="P581" s="236"/>
      <c r="Q581" s="236">
        <v>15.39</v>
      </c>
      <c r="R581" s="236">
        <v>1.1100000000000001</v>
      </c>
      <c r="S581" s="236">
        <v>3.72</v>
      </c>
      <c r="T581" s="236">
        <v>3.87</v>
      </c>
      <c r="U581" s="236">
        <v>0</v>
      </c>
      <c r="V581" s="236"/>
      <c r="W581" s="522">
        <v>2.6</v>
      </c>
      <c r="X581" s="236">
        <v>58.5</v>
      </c>
      <c r="Y581" s="522">
        <v>8</v>
      </c>
      <c r="Z581" s="236">
        <v>1</v>
      </c>
      <c r="AA581" s="236"/>
      <c r="AB581" s="236">
        <v>-1.3766519823788547E-2</v>
      </c>
      <c r="AC581" s="522">
        <v>1.0590547581811374E-2</v>
      </c>
      <c r="AD581" s="522">
        <v>4.8019632301751702</v>
      </c>
      <c r="AE581" s="57">
        <v>41827</v>
      </c>
      <c r="AF581" s="498">
        <v>0.12626399999999999</v>
      </c>
      <c r="AG581" s="498">
        <v>0.13864864864864865</v>
      </c>
      <c r="AH581" s="236">
        <v>28.131399999999999</v>
      </c>
      <c r="AI581" s="236"/>
      <c r="AJ581" s="522">
        <v>0</v>
      </c>
      <c r="AK581" s="522">
        <v>1.0590547581811374E-2</v>
      </c>
      <c r="AL581" s="236">
        <v>7.8763127187864587E-2</v>
      </c>
      <c r="AM581" s="236">
        <v>53</v>
      </c>
      <c r="AN581" s="522">
        <v>3.921568627451109</v>
      </c>
      <c r="AR581" s="452"/>
      <c r="AS581" s="145"/>
      <c r="AT581" s="223"/>
      <c r="AU581" s="22"/>
    </row>
    <row r="582" spans="1:47" ht="15.75">
      <c r="A582" s="263" t="s">
        <v>729</v>
      </c>
      <c r="B582" t="s">
        <v>730</v>
      </c>
      <c r="C582" t="s">
        <v>158</v>
      </c>
      <c r="D582" s="554">
        <v>52890000000</v>
      </c>
      <c r="E582">
        <v>0.87</v>
      </c>
      <c r="F582" s="620">
        <v>1.87</v>
      </c>
      <c r="G582" s="57"/>
      <c r="H582" s="636"/>
      <c r="I582" s="267"/>
      <c r="J582" s="587">
        <v>30.94</v>
      </c>
      <c r="K582" s="236">
        <v>25.67</v>
      </c>
      <c r="L582" s="236">
        <v>31.14</v>
      </c>
      <c r="M582" s="236">
        <v>3</v>
      </c>
      <c r="N582" s="236">
        <v>0.9</v>
      </c>
      <c r="O582" s="236"/>
      <c r="P582" s="236"/>
      <c r="Q582" s="236">
        <v>14.54</v>
      </c>
      <c r="R582" s="236">
        <v>2.2599999999999998</v>
      </c>
      <c r="S582" s="236">
        <v>2.93</v>
      </c>
      <c r="T582" s="236">
        <v>2.67</v>
      </c>
      <c r="U582" s="236">
        <v>0</v>
      </c>
      <c r="V582" s="236"/>
      <c r="W582" s="522">
        <v>2.7</v>
      </c>
      <c r="X582" s="236">
        <v>30</v>
      </c>
      <c r="Y582" s="522">
        <v>36</v>
      </c>
      <c r="Z582" s="236">
        <v>1</v>
      </c>
      <c r="AA582" s="236"/>
      <c r="AB582" s="236">
        <v>0.20838183934807919</v>
      </c>
      <c r="AC582" s="522">
        <v>8.2275911645429307E-3</v>
      </c>
      <c r="AD582" s="522">
        <v>16.684612026114667</v>
      </c>
      <c r="AE582" s="57">
        <v>41827</v>
      </c>
      <c r="AF582" s="498">
        <v>7.9851000000000005E-2</v>
      </c>
      <c r="AG582" s="498">
        <v>6.4336283185840712E-2</v>
      </c>
      <c r="AH582" s="236">
        <v>24.553699999999999</v>
      </c>
      <c r="AI582" s="236"/>
      <c r="AJ582" s="522">
        <v>0</v>
      </c>
      <c r="AK582" s="522">
        <v>8.2275911645429307E-3</v>
      </c>
      <c r="AL582" s="236">
        <v>0.18817204301075277</v>
      </c>
      <c r="AM582" s="236">
        <v>28.52</v>
      </c>
      <c r="AN582" s="522">
        <v>37.096774193548391</v>
      </c>
      <c r="AR582" s="452"/>
      <c r="AS582" s="145"/>
      <c r="AT582" s="223"/>
      <c r="AU582" s="22"/>
    </row>
    <row r="583" spans="1:47" ht="15.75">
      <c r="A583" s="263" t="s">
        <v>2440</v>
      </c>
      <c r="B583" t="s">
        <v>2441</v>
      </c>
      <c r="C583" t="s">
        <v>1343</v>
      </c>
      <c r="D583" s="554">
        <v>36210000000</v>
      </c>
      <c r="E583">
        <v>0.97</v>
      </c>
      <c r="F583" s="620">
        <v>0.74</v>
      </c>
      <c r="G583" s="57"/>
      <c r="H583" s="636"/>
      <c r="I583" s="267"/>
      <c r="J583" s="587">
        <v>19.88</v>
      </c>
      <c r="K583" s="236">
        <v>17.760000000000002</v>
      </c>
      <c r="L583" s="236">
        <v>20.29</v>
      </c>
      <c r="M583" s="236">
        <v>0</v>
      </c>
      <c r="N583" s="236">
        <v>0</v>
      </c>
      <c r="O583" s="236"/>
      <c r="P583" s="236"/>
      <c r="Q583" s="236">
        <v>16.34</v>
      </c>
      <c r="R583" s="236">
        <v>0</v>
      </c>
      <c r="S583" s="236">
        <v>0.01</v>
      </c>
      <c r="T583" s="236">
        <v>1.1399999999999999</v>
      </c>
      <c r="U583" s="236">
        <v>0</v>
      </c>
      <c r="V583" s="236"/>
      <c r="W583" s="522">
        <v>1</v>
      </c>
      <c r="X583" s="236">
        <v>27</v>
      </c>
      <c r="Y583" s="522">
        <v>2</v>
      </c>
      <c r="Z583" s="236">
        <v>1</v>
      </c>
      <c r="AA583" s="236"/>
      <c r="AB583" s="236">
        <v>5.5671175858480769E-2</v>
      </c>
      <c r="AC583" s="522">
        <v>1.0838757624565085E-2</v>
      </c>
      <c r="AD583" s="522">
        <v>4.7375083409833394</v>
      </c>
      <c r="AE583" s="57">
        <v>41827</v>
      </c>
      <c r="AH583" s="236"/>
      <c r="AI583" s="236"/>
      <c r="AJ583" s="522">
        <v>0</v>
      </c>
      <c r="AK583" s="522">
        <v>1.0838757624565085E-2</v>
      </c>
      <c r="AL583" s="236">
        <v>5.1851851851851878E-2</v>
      </c>
      <c r="AM583" s="236">
        <v>19.11</v>
      </c>
      <c r="AN583" s="522">
        <v>43.448275862069032</v>
      </c>
      <c r="AR583" s="452"/>
      <c r="AS583" s="145"/>
      <c r="AT583" s="223"/>
      <c r="AU583" s="22"/>
    </row>
    <row r="584" spans="1:47" ht="15.75">
      <c r="A584" s="263" t="s">
        <v>2442</v>
      </c>
      <c r="B584" t="s">
        <v>2443</v>
      </c>
      <c r="C584" t="s">
        <v>1343</v>
      </c>
      <c r="D584" s="554">
        <v>4430000000</v>
      </c>
      <c r="E584">
        <v>0.82</v>
      </c>
      <c r="F584" s="620">
        <v>3.13</v>
      </c>
      <c r="G584" s="57"/>
      <c r="H584" s="636"/>
      <c r="I584" s="267"/>
      <c r="J584" s="587">
        <v>81.17</v>
      </c>
      <c r="K584" s="236">
        <v>72.52</v>
      </c>
      <c r="L584" s="236">
        <v>82.23</v>
      </c>
      <c r="M584" s="236">
        <v>1</v>
      </c>
      <c r="N584" s="236">
        <v>0.76</v>
      </c>
      <c r="O584" s="236"/>
      <c r="P584" s="236"/>
      <c r="Q584" s="236">
        <v>20.41</v>
      </c>
      <c r="R584" s="236">
        <v>1.75</v>
      </c>
      <c r="S584" s="236">
        <v>5.27</v>
      </c>
      <c r="T584" s="236">
        <v>7.22</v>
      </c>
      <c r="U584" s="236">
        <v>0</v>
      </c>
      <c r="V584" s="236"/>
      <c r="W584" s="522">
        <v>2.2000000000000002</v>
      </c>
      <c r="X584" s="236">
        <v>84</v>
      </c>
      <c r="Y584" s="522">
        <v>15</v>
      </c>
      <c r="Z584" s="236"/>
      <c r="AA584" s="236"/>
      <c r="AB584" s="236">
        <v>4.4986656500190701E-2</v>
      </c>
      <c r="AC584" s="522">
        <v>7.8937387694088743E-3</v>
      </c>
      <c r="AD584" s="522">
        <v>3.7402381772490783</v>
      </c>
      <c r="AE584" s="57">
        <v>41827</v>
      </c>
      <c r="AF584" s="498">
        <v>7.6985999999999999E-2</v>
      </c>
      <c r="AG584" s="498">
        <v>0.11662857142857144</v>
      </c>
      <c r="AH584" s="236">
        <v>80.2453</v>
      </c>
      <c r="AI584" s="236"/>
      <c r="AJ584" s="522">
        <v>0</v>
      </c>
      <c r="AK584" s="522">
        <v>7.8937387694088743E-3</v>
      </c>
      <c r="AL584" s="236">
        <v>5.3198391073050591E-2</v>
      </c>
      <c r="AM584" s="236">
        <v>79.28</v>
      </c>
      <c r="AN584" s="522">
        <v>47.314578005114988</v>
      </c>
      <c r="AR584" s="452"/>
      <c r="AS584" s="145"/>
      <c r="AT584" s="223"/>
      <c r="AU584" s="22"/>
    </row>
    <row r="585" spans="1:47" ht="15.75">
      <c r="A585" s="263" t="s">
        <v>608</v>
      </c>
      <c r="B585" t="s">
        <v>609</v>
      </c>
      <c r="C585" t="s">
        <v>1349</v>
      </c>
      <c r="D585" s="554">
        <v>927870000</v>
      </c>
      <c r="E585">
        <v>0.64</v>
      </c>
      <c r="F585" s="620">
        <v>-0.11</v>
      </c>
      <c r="G585" s="57"/>
      <c r="H585" s="636"/>
      <c r="I585" s="267"/>
      <c r="J585" s="587">
        <v>8.3000000000000007</v>
      </c>
      <c r="K585" s="236">
        <v>7.03</v>
      </c>
      <c r="L585" s="236">
        <v>8.5</v>
      </c>
      <c r="M585" s="236">
        <v>0</v>
      </c>
      <c r="N585" s="236">
        <v>0</v>
      </c>
      <c r="O585" s="236"/>
      <c r="P585" s="236"/>
      <c r="Q585" s="236">
        <v>20.239999999999998</v>
      </c>
      <c r="R585" s="236">
        <v>1.43</v>
      </c>
      <c r="S585" s="236">
        <v>0.46</v>
      </c>
      <c r="T585" s="236">
        <v>1.74</v>
      </c>
      <c r="U585" s="236">
        <v>0</v>
      </c>
      <c r="V585" s="236"/>
      <c r="W585" s="522">
        <v>2.4</v>
      </c>
      <c r="X585" s="236">
        <v>10</v>
      </c>
      <c r="Y585" s="522">
        <v>3</v>
      </c>
      <c r="Z585" s="236">
        <v>1</v>
      </c>
      <c r="AA585" s="236"/>
      <c r="AB585" s="236">
        <v>9.3872229465449875E-2</v>
      </c>
      <c r="AC585" s="522">
        <v>1.9192561460325362E-2</v>
      </c>
      <c r="AD585" s="522">
        <v>7.2591592271605192</v>
      </c>
      <c r="AE585" s="57">
        <v>41827</v>
      </c>
      <c r="AF585" s="498">
        <v>6.6672000000000009E-2</v>
      </c>
      <c r="AG585" s="498">
        <v>0.14153846153846153</v>
      </c>
      <c r="AH585" s="236">
        <v>-5.6672000000000002</v>
      </c>
      <c r="AI585" s="236"/>
      <c r="AJ585" s="522">
        <v>0</v>
      </c>
      <c r="AK585" s="522">
        <v>1.9192561460325362E-2</v>
      </c>
      <c r="AL585" s="236">
        <v>9.933774834437098E-2</v>
      </c>
      <c r="AM585" s="236">
        <v>7.6</v>
      </c>
      <c r="AN585" s="522">
        <v>42.253521126760511</v>
      </c>
      <c r="AR585" s="452"/>
      <c r="AS585" s="145"/>
      <c r="AT585" s="223"/>
      <c r="AU585" s="22"/>
    </row>
    <row r="586" spans="1:47" ht="15.75">
      <c r="A586" s="263" t="s">
        <v>2444</v>
      </c>
      <c r="B586" t="s">
        <v>2445</v>
      </c>
      <c r="C586" t="s">
        <v>2446</v>
      </c>
      <c r="D586" s="554">
        <v>564130000</v>
      </c>
      <c r="E586">
        <v>3.2</v>
      </c>
      <c r="F586" s="620">
        <v>-1.1100000000000001</v>
      </c>
      <c r="G586" s="57"/>
      <c r="H586" s="636"/>
      <c r="I586" s="267"/>
      <c r="J586" s="587">
        <v>4.1900000000000004</v>
      </c>
      <c r="K586" s="236">
        <v>3.86</v>
      </c>
      <c r="L586" s="236">
        <v>4.63</v>
      </c>
      <c r="M586" s="236">
        <v>0</v>
      </c>
      <c r="N586" s="236">
        <v>0</v>
      </c>
      <c r="O586" s="236"/>
      <c r="P586" s="236"/>
      <c r="Q586" s="236">
        <v>14.55</v>
      </c>
      <c r="R586" s="236">
        <v>1.25</v>
      </c>
      <c r="S586" s="236">
        <v>1.25</v>
      </c>
      <c r="T586" s="236">
        <v>2.09</v>
      </c>
      <c r="U586" s="236">
        <v>0</v>
      </c>
      <c r="V586" s="236"/>
      <c r="W586" s="522">
        <v>2</v>
      </c>
      <c r="X586" s="236">
        <v>6</v>
      </c>
      <c r="Y586" s="522">
        <v>3</v>
      </c>
      <c r="Z586" s="236">
        <v>1</v>
      </c>
      <c r="AA586" s="236"/>
      <c r="AB586" s="236">
        <v>3.8740920096852337E-2</v>
      </c>
      <c r="AC586" s="522">
        <v>1.9643936941552313E-2</v>
      </c>
      <c r="AD586" s="522">
        <v>3.4808617193166276</v>
      </c>
      <c r="AE586" s="57">
        <v>41827</v>
      </c>
      <c r="AF586" s="498">
        <v>0.21335999999999999</v>
      </c>
      <c r="AG586" s="498">
        <v>0.1164</v>
      </c>
      <c r="AH586" s="236">
        <v>-8.8579000000000008</v>
      </c>
      <c r="AI586" s="236"/>
      <c r="AJ586" s="522">
        <v>0</v>
      </c>
      <c r="AK586" s="522">
        <v>1.9643936941552313E-2</v>
      </c>
      <c r="AL586" s="236">
        <v>5.5415617128463525E-2</v>
      </c>
      <c r="AM586" s="236">
        <v>4.17</v>
      </c>
      <c r="AN586" s="522">
        <v>48.571428571428477</v>
      </c>
      <c r="AR586" s="452"/>
      <c r="AS586" s="145"/>
      <c r="AT586" s="223"/>
      <c r="AU586" s="22"/>
    </row>
    <row r="587" spans="1:47" ht="15.75">
      <c r="A587" s="263" t="s">
        <v>2447</v>
      </c>
      <c r="B587" t="s">
        <v>2448</v>
      </c>
      <c r="C587" t="s">
        <v>1751</v>
      </c>
      <c r="F587" s="620"/>
      <c r="G587" s="57"/>
      <c r="H587" s="636"/>
      <c r="I587" s="267"/>
      <c r="J587" s="587">
        <v>23.31</v>
      </c>
      <c r="K587" s="236">
        <v>21.24</v>
      </c>
      <c r="L587" s="236">
        <v>23.52</v>
      </c>
      <c r="M587" s="236">
        <v>0.66</v>
      </c>
      <c r="N587" s="236"/>
      <c r="O587" s="236"/>
      <c r="P587" s="236"/>
      <c r="Q587" s="236"/>
      <c r="R587" s="236"/>
      <c r="S587" s="236"/>
      <c r="T587" s="236"/>
      <c r="U587" s="236">
        <v>0</v>
      </c>
      <c r="V587" s="236"/>
      <c r="X587" s="236"/>
      <c r="Z587" s="236"/>
      <c r="AA587" s="236"/>
      <c r="AB587" s="236">
        <v>9.2393840410639305E-2</v>
      </c>
      <c r="AC587" s="522">
        <v>1.8937008098579424E-2</v>
      </c>
      <c r="AD587" s="522">
        <v>3.3122132603483143</v>
      </c>
      <c r="AE587" s="57">
        <v>41827</v>
      </c>
      <c r="AH587" s="236"/>
      <c r="AI587" s="236"/>
      <c r="AJ587" s="522">
        <v>0</v>
      </c>
      <c r="AK587" s="522">
        <v>1.8937008098579424E-2</v>
      </c>
      <c r="AL587" s="236">
        <v>6.0509554140127313E-2</v>
      </c>
      <c r="AM587" s="236"/>
      <c r="AN587" s="522">
        <v>17.763157894736821</v>
      </c>
      <c r="AR587" s="452"/>
      <c r="AS587" s="145"/>
      <c r="AT587" s="223"/>
      <c r="AU587" s="22"/>
    </row>
    <row r="588" spans="1:47" ht="15.75">
      <c r="A588" s="263" t="s">
        <v>2449</v>
      </c>
      <c r="B588" t="s">
        <v>2450</v>
      </c>
      <c r="C588" t="s">
        <v>1343</v>
      </c>
      <c r="D588" s="554">
        <v>29000000000</v>
      </c>
      <c r="E588">
        <v>1.45</v>
      </c>
      <c r="F588" s="620">
        <v>2.21</v>
      </c>
      <c r="G588" s="57"/>
      <c r="H588" s="636"/>
      <c r="I588" s="267"/>
      <c r="J588" s="587">
        <v>49.34</v>
      </c>
      <c r="K588" s="236">
        <v>43.93</v>
      </c>
      <c r="L588" s="236">
        <v>50.11</v>
      </c>
      <c r="M588" s="236">
        <v>2.9</v>
      </c>
      <c r="N588" s="236">
        <v>1.4</v>
      </c>
      <c r="O588" s="236"/>
      <c r="P588" s="236"/>
      <c r="Q588" s="236">
        <v>11.29</v>
      </c>
      <c r="R588" s="236">
        <v>1</v>
      </c>
      <c r="S588" s="236">
        <v>0.75</v>
      </c>
      <c r="T588" s="236">
        <v>2.86</v>
      </c>
      <c r="U588" s="236">
        <v>0</v>
      </c>
      <c r="V588" s="236"/>
      <c r="W588" s="522">
        <v>1.9</v>
      </c>
      <c r="X588" s="236">
        <v>55</v>
      </c>
      <c r="Y588" s="522">
        <v>14</v>
      </c>
      <c r="Z588" s="236"/>
      <c r="AA588" s="236"/>
      <c r="AB588" s="236">
        <v>0.11494764981064816</v>
      </c>
      <c r="AC588" s="522">
        <v>8.2155521810979085E-3</v>
      </c>
      <c r="AD588" s="522">
        <v>3.1591050104654963</v>
      </c>
      <c r="AE588" s="57">
        <v>41827</v>
      </c>
      <c r="AF588" s="498">
        <v>0.113085</v>
      </c>
      <c r="AG588" s="498">
        <v>0.1129</v>
      </c>
      <c r="AH588" s="236">
        <v>13.993600000000001</v>
      </c>
      <c r="AI588" s="236"/>
      <c r="AJ588" s="522">
        <v>0</v>
      </c>
      <c r="AK588" s="522">
        <v>8.2155521810979085E-3</v>
      </c>
      <c r="AL588" s="236">
        <v>7.611777535441662E-2</v>
      </c>
      <c r="AM588" s="236">
        <v>47.46</v>
      </c>
      <c r="AN588" s="522">
        <v>32.59668508287281</v>
      </c>
      <c r="AR588" s="452"/>
      <c r="AS588" s="145"/>
      <c r="AT588" s="223"/>
      <c r="AU588" s="22"/>
    </row>
    <row r="589" spans="1:47" ht="15.75">
      <c r="A589" s="263" t="s">
        <v>2451</v>
      </c>
      <c r="B589" t="s">
        <v>2452</v>
      </c>
      <c r="C589" t="s">
        <v>1343</v>
      </c>
      <c r="D589" s="554">
        <v>629150000</v>
      </c>
      <c r="E589">
        <v>1.4</v>
      </c>
      <c r="F589" s="620">
        <v>2.36</v>
      </c>
      <c r="G589" s="57"/>
      <c r="H589" s="636"/>
      <c r="I589" s="267"/>
      <c r="J589" s="587">
        <v>47.6</v>
      </c>
      <c r="K589" s="236">
        <v>38.65</v>
      </c>
      <c r="L589" s="236">
        <v>49.99</v>
      </c>
      <c r="M589" s="236">
        <v>0</v>
      </c>
      <c r="N589" s="236">
        <v>0</v>
      </c>
      <c r="O589" s="236"/>
      <c r="P589" s="236"/>
      <c r="Q589" s="236">
        <v>17.64</v>
      </c>
      <c r="R589" s="236">
        <v>1.1399999999999999</v>
      </c>
      <c r="S589" s="236">
        <v>1.26</v>
      </c>
      <c r="T589" s="236">
        <v>2.41</v>
      </c>
      <c r="U589" s="236">
        <v>0</v>
      </c>
      <c r="V589" s="236"/>
      <c r="W589" s="522">
        <v>2.5</v>
      </c>
      <c r="X589" s="236">
        <v>49.5</v>
      </c>
      <c r="Y589" s="522">
        <v>12</v>
      </c>
      <c r="Z589" s="236"/>
      <c r="AA589" s="236"/>
      <c r="AB589" s="236">
        <v>-6.3610662358643086E-2</v>
      </c>
      <c r="AC589" s="522">
        <v>1.7028300672685542E-2</v>
      </c>
      <c r="AD589" s="522">
        <v>11.406565587807904</v>
      </c>
      <c r="AE589" s="57">
        <v>41827</v>
      </c>
      <c r="AF589" s="498">
        <v>0.11022</v>
      </c>
      <c r="AG589" s="498">
        <v>0.15473684210526317</v>
      </c>
      <c r="AH589" s="236">
        <v>51.4895</v>
      </c>
      <c r="AI589" s="236"/>
      <c r="AJ589" s="522">
        <v>0</v>
      </c>
      <c r="AK589" s="522">
        <v>1.7028300672685542E-2</v>
      </c>
      <c r="AL589" s="236">
        <v>6.9422601662547823E-2</v>
      </c>
      <c r="AM589" s="236">
        <v>42.34</v>
      </c>
      <c r="AN589" s="522">
        <v>6.3087248322147502</v>
      </c>
      <c r="AR589" s="452"/>
      <c r="AS589" s="145"/>
      <c r="AT589" s="223"/>
      <c r="AU589" s="22"/>
    </row>
    <row r="590" spans="1:47" ht="15.75">
      <c r="A590" s="263" t="s">
        <v>2453</v>
      </c>
      <c r="B590" t="s">
        <v>2454</v>
      </c>
      <c r="C590" t="s">
        <v>1343</v>
      </c>
      <c r="D590" s="554">
        <v>7220000000</v>
      </c>
      <c r="E590">
        <v>2.1800000000000002</v>
      </c>
      <c r="F590" s="620">
        <v>0.69</v>
      </c>
      <c r="G590" s="57"/>
      <c r="H590" s="636"/>
      <c r="I590" s="267"/>
      <c r="J590" s="587">
        <v>19.29</v>
      </c>
      <c r="K590" s="236">
        <v>16.2</v>
      </c>
      <c r="L590" s="236">
        <v>19.690000000000001</v>
      </c>
      <c r="M590" s="236">
        <v>1.9</v>
      </c>
      <c r="N590" s="236">
        <v>0.38</v>
      </c>
      <c r="O590" s="236"/>
      <c r="P590" s="236"/>
      <c r="Q590" s="236">
        <v>16.12</v>
      </c>
      <c r="R590" s="236">
        <v>3.84</v>
      </c>
      <c r="S590" s="236">
        <v>1.1399999999999999</v>
      </c>
      <c r="T590" s="236">
        <v>3.84</v>
      </c>
      <c r="U590" s="236">
        <v>0</v>
      </c>
      <c r="V590" s="236"/>
      <c r="W590" s="522">
        <v>2</v>
      </c>
      <c r="X590" s="236">
        <v>20</v>
      </c>
      <c r="Y590" s="522">
        <v>14</v>
      </c>
      <c r="Z590" s="236"/>
      <c r="AA590" s="236"/>
      <c r="AB590" s="236">
        <v>0.12667054038349795</v>
      </c>
      <c r="AC590" s="522">
        <v>7.9770108898693549E-3</v>
      </c>
      <c r="AD590" s="522">
        <v>5.2978093381687019</v>
      </c>
      <c r="AE590" s="57">
        <v>41827</v>
      </c>
      <c r="AF590" s="498">
        <v>0.154914</v>
      </c>
      <c r="AG590" s="498">
        <v>4.1979166666666672E-2</v>
      </c>
      <c r="AH590" s="236">
        <v>2.9567999999999999</v>
      </c>
      <c r="AI590" s="236"/>
      <c r="AJ590" s="522">
        <v>0</v>
      </c>
      <c r="AK590" s="522">
        <v>7.9770108898693549E-3</v>
      </c>
      <c r="AL590" s="236">
        <v>8.7986463620981309E-2</v>
      </c>
      <c r="AM590" s="236">
        <v>19.149999999999999</v>
      </c>
      <c r="AN590" s="522">
        <v>64.102564102563747</v>
      </c>
      <c r="AR590" s="452"/>
      <c r="AS590" s="145"/>
      <c r="AT590" s="223"/>
      <c r="AU590" s="22"/>
    </row>
    <row r="591" spans="1:47" ht="15.75">
      <c r="A591" s="263" t="s">
        <v>2455</v>
      </c>
      <c r="C591" t="s">
        <v>1343</v>
      </c>
      <c r="D591" s="554">
        <v>846030000</v>
      </c>
      <c r="E591">
        <v>0.84</v>
      </c>
      <c r="F591" s="620">
        <v>2.2999999999999998</v>
      </c>
      <c r="G591" s="57"/>
      <c r="H591" s="636"/>
      <c r="I591" s="267"/>
      <c r="J591" s="587">
        <v>57.36</v>
      </c>
      <c r="K591" s="236">
        <v>50.95</v>
      </c>
      <c r="L591" s="236">
        <v>57.87</v>
      </c>
      <c r="M591" s="236">
        <v>2.8</v>
      </c>
      <c r="N591" s="236">
        <v>1.6</v>
      </c>
      <c r="O591" s="236"/>
      <c r="P591" s="236"/>
      <c r="Q591" s="236">
        <v>14.17</v>
      </c>
      <c r="R591" s="236">
        <v>1.0900000000000001</v>
      </c>
      <c r="S591" s="236">
        <v>1.5</v>
      </c>
      <c r="T591" s="236">
        <v>2.7</v>
      </c>
      <c r="U591" s="236">
        <v>0</v>
      </c>
      <c r="V591" s="236"/>
      <c r="W591" s="522">
        <v>1.6</v>
      </c>
      <c r="X591" s="236">
        <v>66.5</v>
      </c>
      <c r="Y591" s="522">
        <v>4</v>
      </c>
      <c r="Z591" s="236"/>
      <c r="AA591" s="236"/>
      <c r="AB591" s="236">
        <v>2.6427811280595865E-2</v>
      </c>
      <c r="AC591" s="522">
        <v>1.1358300509925069E-2</v>
      </c>
      <c r="AD591" s="522">
        <v>14.324413174567526</v>
      </c>
      <c r="AE591" s="57">
        <v>41827</v>
      </c>
      <c r="AF591" s="498">
        <v>7.8132000000000007E-2</v>
      </c>
      <c r="AG591" s="498">
        <v>0.12999999999999998</v>
      </c>
      <c r="AH591" s="236">
        <v>24.651800000000001</v>
      </c>
      <c r="AI591" s="236"/>
      <c r="AJ591" s="522">
        <v>0</v>
      </c>
      <c r="AK591" s="522">
        <v>1.1358300509925069E-2</v>
      </c>
      <c r="AL591" s="236">
        <v>5.4024255788313075E-2</v>
      </c>
      <c r="AM591" s="236">
        <v>55.17</v>
      </c>
      <c r="AN591" s="522">
        <v>44.179104477611922</v>
      </c>
      <c r="AR591" s="452"/>
      <c r="AS591" s="145"/>
      <c r="AT591" s="223"/>
      <c r="AU591" s="22"/>
    </row>
    <row r="592" spans="1:47" ht="15.75">
      <c r="A592" s="263" t="s">
        <v>670</v>
      </c>
      <c r="B592" t="s">
        <v>163</v>
      </c>
      <c r="C592" t="s">
        <v>1343</v>
      </c>
      <c r="D592" s="554">
        <v>481730000</v>
      </c>
      <c r="E592">
        <v>1.25</v>
      </c>
      <c r="F592" s="620">
        <v>0.02</v>
      </c>
      <c r="G592" s="57"/>
      <c r="H592" s="636"/>
      <c r="I592" s="267"/>
      <c r="J592" s="587">
        <v>29.38</v>
      </c>
      <c r="K592" s="236">
        <v>23.6</v>
      </c>
      <c r="L592" s="236">
        <v>30.74</v>
      </c>
      <c r="M592" s="236">
        <v>0</v>
      </c>
      <c r="N592" s="236">
        <v>0</v>
      </c>
      <c r="O592" s="236"/>
      <c r="P592" s="236"/>
      <c r="Q592" s="236">
        <v>32.99</v>
      </c>
      <c r="R592" s="236">
        <v>1.0900000000000001</v>
      </c>
      <c r="S592" s="236">
        <v>4.33</v>
      </c>
      <c r="T592" s="236">
        <v>2.5299999999999998</v>
      </c>
      <c r="U592" s="236">
        <v>0</v>
      </c>
      <c r="V592" s="236"/>
      <c r="W592" s="522">
        <v>2.6</v>
      </c>
      <c r="X592" s="236">
        <v>28</v>
      </c>
      <c r="Y592" s="522">
        <v>12</v>
      </c>
      <c r="Z592" s="236"/>
      <c r="AA592" s="236"/>
      <c r="AB592" s="236">
        <v>0.15817289543223864</v>
      </c>
      <c r="AC592" s="522">
        <v>1.5402962973783685E-2</v>
      </c>
      <c r="AD592" s="522">
        <v>5.5881723221432491</v>
      </c>
      <c r="AE592" s="57">
        <v>41827</v>
      </c>
      <c r="AF592" s="498">
        <v>0.10162499999999999</v>
      </c>
      <c r="AG592" s="498">
        <v>0.30266055045871559</v>
      </c>
      <c r="AH592" s="236">
        <v>0.84840000000000004</v>
      </c>
      <c r="AI592" s="236"/>
      <c r="AJ592" s="522">
        <v>0</v>
      </c>
      <c r="AK592" s="522">
        <v>1.5402962973783685E-2</v>
      </c>
      <c r="AL592" s="236">
        <v>0.12009149828440711</v>
      </c>
      <c r="AM592" s="236">
        <v>28.52</v>
      </c>
      <c r="AN592" s="522">
        <v>66.420664206642073</v>
      </c>
      <c r="AR592" s="452"/>
      <c r="AS592" s="145"/>
      <c r="AT592" s="223"/>
      <c r="AU592" s="22"/>
    </row>
    <row r="593" spans="1:47" ht="15.75">
      <c r="A593" s="263" t="s">
        <v>2456</v>
      </c>
      <c r="B593" t="s">
        <v>2457</v>
      </c>
      <c r="C593" t="s">
        <v>1343</v>
      </c>
      <c r="D593" s="554">
        <v>3050000000</v>
      </c>
      <c r="E593">
        <v>0.8</v>
      </c>
      <c r="F593" s="620">
        <v>0.63</v>
      </c>
      <c r="G593" s="57"/>
      <c r="H593" s="636"/>
      <c r="I593" s="267"/>
      <c r="J593" s="587">
        <v>35.18</v>
      </c>
      <c r="K593" s="236">
        <v>26.04</v>
      </c>
      <c r="L593" s="236">
        <v>35.74</v>
      </c>
      <c r="M593" s="236">
        <v>3.6</v>
      </c>
      <c r="N593" s="236">
        <v>1.08</v>
      </c>
      <c r="O593" s="236"/>
      <c r="P593" s="236"/>
      <c r="Q593" s="236">
        <v>26.26</v>
      </c>
      <c r="R593" s="236">
        <v>1.9</v>
      </c>
      <c r="S593" s="236">
        <v>2.23</v>
      </c>
      <c r="T593" s="236">
        <v>6.51</v>
      </c>
      <c r="U593" s="236">
        <v>0</v>
      </c>
      <c r="V593" s="236"/>
      <c r="W593" s="522">
        <v>2.4</v>
      </c>
      <c r="X593" s="236">
        <v>41</v>
      </c>
      <c r="Y593" s="522">
        <v>6</v>
      </c>
      <c r="Z593" s="236"/>
      <c r="AA593" s="236"/>
      <c r="AB593" s="236">
        <v>0.28307357738310979</v>
      </c>
      <c r="AC593" s="522">
        <v>1.2467202827606549E-2</v>
      </c>
      <c r="AD593" s="522">
        <v>33.782116198128534</v>
      </c>
      <c r="AE593" s="57">
        <v>41827</v>
      </c>
      <c r="AF593" s="498">
        <v>7.5840000000000005E-2</v>
      </c>
      <c r="AG593" s="498">
        <v>0.13821052631578948</v>
      </c>
      <c r="AH593" s="236">
        <v>-24.749199999999998</v>
      </c>
      <c r="AI593" s="236"/>
      <c r="AJ593" s="522">
        <v>0</v>
      </c>
      <c r="AK593" s="522">
        <v>1.2467202827606549E-2</v>
      </c>
      <c r="AL593" s="236">
        <v>0.17777033813190488</v>
      </c>
      <c r="AM593" s="236">
        <v>31.45</v>
      </c>
      <c r="AN593" s="522">
        <v>63.207547169811349</v>
      </c>
      <c r="AR593" s="452"/>
      <c r="AS593" s="145"/>
      <c r="AT593" s="223"/>
      <c r="AU593" s="22"/>
    </row>
    <row r="594" spans="1:47" ht="15.75">
      <c r="A594" s="263" t="s">
        <v>2458</v>
      </c>
      <c r="B594" t="s">
        <v>2459</v>
      </c>
      <c r="C594" t="s">
        <v>1343</v>
      </c>
      <c r="D594" s="554">
        <v>334210000</v>
      </c>
      <c r="E594">
        <v>2.2799999999999998</v>
      </c>
      <c r="F594" s="620">
        <v>-0.37</v>
      </c>
      <c r="G594" s="57"/>
      <c r="H594" s="636"/>
      <c r="I594" s="267"/>
      <c r="J594" s="587">
        <v>16.73</v>
      </c>
      <c r="K594" s="236">
        <v>10.71</v>
      </c>
      <c r="L594" s="236">
        <v>17.73</v>
      </c>
      <c r="M594" s="236">
        <v>4.5</v>
      </c>
      <c r="N594" s="236">
        <v>0.73</v>
      </c>
      <c r="O594" s="236"/>
      <c r="P594" s="236"/>
      <c r="Q594" s="236">
        <v>0</v>
      </c>
      <c r="R594" s="236">
        <v>-1.17</v>
      </c>
      <c r="S594" s="236">
        <v>2.9</v>
      </c>
      <c r="T594" s="236">
        <v>3.16</v>
      </c>
      <c r="U594" s="236">
        <v>0</v>
      </c>
      <c r="V594" s="236"/>
      <c r="W594" s="522">
        <v>2.5</v>
      </c>
      <c r="X594" s="236">
        <v>16.75</v>
      </c>
      <c r="Y594" s="522">
        <v>4</v>
      </c>
      <c r="Z594" s="236"/>
      <c r="AA594" s="236"/>
      <c r="AB594" s="236">
        <v>0.58076563958916883</v>
      </c>
      <c r="AC594" s="522">
        <v>1.7088076934580393E-2</v>
      </c>
      <c r="AD594" s="522">
        <v>4.6142373937964001</v>
      </c>
      <c r="AE594" s="57">
        <v>41827</v>
      </c>
      <c r="AF594" s="498">
        <v>0.16064400000000001</v>
      </c>
      <c r="AG594" s="498">
        <v>0</v>
      </c>
      <c r="AH594" s="236">
        <v>-8.5379000000000005</v>
      </c>
      <c r="AI594" s="236"/>
      <c r="AJ594" s="522">
        <v>0</v>
      </c>
      <c r="AK594" s="522">
        <v>1.7088076934580393E-2</v>
      </c>
      <c r="AL594" s="236">
        <v>0.13809523809523819</v>
      </c>
      <c r="AM594" s="236">
        <v>15.75</v>
      </c>
      <c r="AN594" s="522">
        <v>21.739130434782581</v>
      </c>
      <c r="AR594" s="452"/>
      <c r="AS594" s="145"/>
      <c r="AT594" s="223"/>
      <c r="AU594" s="22"/>
    </row>
    <row r="595" spans="1:47" ht="15.75">
      <c r="A595" s="263" t="s">
        <v>164</v>
      </c>
      <c r="B595" t="s">
        <v>409</v>
      </c>
      <c r="C595" t="s">
        <v>1352</v>
      </c>
      <c r="D595" s="554">
        <v>453770000</v>
      </c>
      <c r="E595">
        <v>0.87</v>
      </c>
      <c r="F595" s="620">
        <v>0.4</v>
      </c>
      <c r="G595" s="57"/>
      <c r="H595" s="636"/>
      <c r="I595" s="267"/>
      <c r="J595" s="587">
        <v>11.14</v>
      </c>
      <c r="K595" s="236">
        <v>10.23</v>
      </c>
      <c r="L595" s="236">
        <v>11.2</v>
      </c>
      <c r="M595" s="236">
        <v>0.7</v>
      </c>
      <c r="N595" s="236">
        <v>0.08</v>
      </c>
      <c r="O595" s="236"/>
      <c r="P595" s="236"/>
      <c r="Q595" s="236">
        <v>24.21</v>
      </c>
      <c r="R595" s="236">
        <v>3.5</v>
      </c>
      <c r="S595" s="236">
        <v>8.4700000000000006</v>
      </c>
      <c r="T595" s="236">
        <v>2.75</v>
      </c>
      <c r="U595" s="236">
        <v>0</v>
      </c>
      <c r="V595" s="236"/>
      <c r="W595" s="522">
        <v>1.9</v>
      </c>
      <c r="X595" s="236">
        <v>12.25</v>
      </c>
      <c r="Y595" s="522">
        <v>10</v>
      </c>
      <c r="Z595" s="236"/>
      <c r="AA595" s="236"/>
      <c r="AB595" s="236">
        <v>2.2893772893772892E-2</v>
      </c>
      <c r="AC595" s="522">
        <v>6.3358653570027047E-3</v>
      </c>
      <c r="AD595" s="522">
        <v>4.9985782782010322</v>
      </c>
      <c r="AE595" s="57">
        <v>41827</v>
      </c>
      <c r="AF595" s="498">
        <v>7.9851000000000005E-2</v>
      </c>
      <c r="AG595" s="498">
        <v>6.9171428571428578E-2</v>
      </c>
      <c r="AH595" s="236">
        <v>8.5661000000000005</v>
      </c>
      <c r="AI595" s="236"/>
      <c r="AJ595" s="522">
        <v>0</v>
      </c>
      <c r="AK595" s="522">
        <v>6.3358653570027047E-3</v>
      </c>
      <c r="AL595" s="236">
        <v>6.7049808429118882E-2</v>
      </c>
      <c r="AM595" s="236">
        <v>10.86</v>
      </c>
      <c r="AN595" s="522">
        <v>34.210526315789295</v>
      </c>
      <c r="AR595" s="452"/>
      <c r="AS595" s="145"/>
      <c r="AT595" s="223"/>
      <c r="AU595" s="22"/>
    </row>
    <row r="596" spans="1:47" ht="15.75">
      <c r="A596" s="263" t="s">
        <v>281</v>
      </c>
      <c r="B596" t="s">
        <v>1376</v>
      </c>
      <c r="C596" t="s">
        <v>1343</v>
      </c>
      <c r="D596" s="554">
        <v>2120000000</v>
      </c>
      <c r="E596">
        <v>0.62</v>
      </c>
      <c r="F596" s="620">
        <v>13.32</v>
      </c>
      <c r="G596" s="57"/>
      <c r="H596" s="636"/>
      <c r="I596" s="267"/>
      <c r="J596" s="587">
        <v>392.58</v>
      </c>
      <c r="K596" s="236">
        <v>352.35</v>
      </c>
      <c r="L596" s="236">
        <v>540.63</v>
      </c>
      <c r="M596" s="236">
        <v>0</v>
      </c>
      <c r="N596" s="236">
        <v>0</v>
      </c>
      <c r="O596" s="236"/>
      <c r="P596" s="236"/>
      <c r="Q596" s="236">
        <v>26.46</v>
      </c>
      <c r="R596" s="236">
        <v>12.44</v>
      </c>
      <c r="S596" s="236">
        <v>7.32</v>
      </c>
      <c r="T596" s="236">
        <v>4.24</v>
      </c>
      <c r="U596" s="236">
        <v>0</v>
      </c>
      <c r="V596" s="236"/>
      <c r="W596" s="522">
        <v>2.4</v>
      </c>
      <c r="X596" s="236">
        <v>467.5</v>
      </c>
      <c r="Y596" s="522">
        <v>16</v>
      </c>
      <c r="Z596" s="236"/>
      <c r="AA596" s="236"/>
      <c r="AB596" s="236">
        <v>-0.18144246353322527</v>
      </c>
      <c r="AC596" s="522">
        <v>1.6844366823450026E-2</v>
      </c>
      <c r="AD596" s="522">
        <v>8.1024731070568858</v>
      </c>
      <c r="AE596" s="57">
        <v>41827</v>
      </c>
      <c r="AF596" s="498">
        <v>6.5526000000000001E-2</v>
      </c>
      <c r="AG596" s="498">
        <v>2.1270096463022511E-2</v>
      </c>
      <c r="AH596" s="236">
        <v>426.19990000000001</v>
      </c>
      <c r="AI596" s="236" t="s">
        <v>1374</v>
      </c>
      <c r="AJ596" s="522">
        <v>0</v>
      </c>
      <c r="AK596" s="522">
        <v>1.6844366823450026E-2</v>
      </c>
      <c r="AL596" s="236">
        <v>5.836680775348442E-2</v>
      </c>
      <c r="AM596" s="236">
        <v>386.24</v>
      </c>
      <c r="AN596" s="522">
        <v>70.310060227526236</v>
      </c>
      <c r="AR596" s="452"/>
      <c r="AS596" s="145"/>
      <c r="AT596" s="223"/>
      <c r="AU596" s="22"/>
    </row>
    <row r="597" spans="1:47" ht="15.75">
      <c r="A597" s="263" t="s">
        <v>368</v>
      </c>
      <c r="B597" t="s">
        <v>368</v>
      </c>
      <c r="C597" t="s">
        <v>1343</v>
      </c>
      <c r="D597" s="554">
        <v>982570000</v>
      </c>
      <c r="E597">
        <v>-0.09</v>
      </c>
      <c r="F597" s="620">
        <v>1.58</v>
      </c>
      <c r="G597" s="57"/>
      <c r="H597" s="636"/>
      <c r="I597" s="267"/>
      <c r="J597" s="587">
        <v>35.46</v>
      </c>
      <c r="K597" s="236">
        <v>34.880000000000003</v>
      </c>
      <c r="L597" s="236">
        <v>37.770000000000003</v>
      </c>
      <c r="M597" s="236">
        <v>1.6</v>
      </c>
      <c r="N597" s="236">
        <v>0.56999999999999995</v>
      </c>
      <c r="O597" s="236"/>
      <c r="P597" s="236"/>
      <c r="Q597" s="236">
        <v>17.14</v>
      </c>
      <c r="R597" s="236">
        <v>1.67</v>
      </c>
      <c r="S597" s="236">
        <v>5.59</v>
      </c>
      <c r="T597" s="236">
        <v>3.29</v>
      </c>
      <c r="U597" s="236">
        <v>0</v>
      </c>
      <c r="V597" s="236"/>
      <c r="W597" s="522">
        <v>2.4</v>
      </c>
      <c r="X597" s="236">
        <v>40.5</v>
      </c>
      <c r="Y597" s="522">
        <v>8</v>
      </c>
      <c r="Z597" s="236"/>
      <c r="AA597" s="236"/>
      <c r="AB597" s="236">
        <v>-5.0526884625776751E-2</v>
      </c>
      <c r="AC597" s="522">
        <v>1.1945989873065811E-2</v>
      </c>
      <c r="AD597" s="522">
        <v>3.800661083613154</v>
      </c>
      <c r="AE597" s="57">
        <v>41827</v>
      </c>
      <c r="AF597" s="498">
        <v>2.4842999999999997E-2</v>
      </c>
      <c r="AG597" s="498">
        <v>0.10263473053892216</v>
      </c>
      <c r="AH597" s="236">
        <v>-124.9592</v>
      </c>
      <c r="AI597" s="236"/>
      <c r="AJ597" s="522">
        <v>0</v>
      </c>
      <c r="AK597" s="522">
        <v>1.1945989873065811E-2</v>
      </c>
      <c r="AL597" s="236">
        <v>-2.2601984564498353E-2</v>
      </c>
      <c r="AM597" s="236">
        <v>36.69</v>
      </c>
      <c r="AN597" s="522">
        <v>73.762376237623911</v>
      </c>
      <c r="AR597" s="452"/>
      <c r="AS597" s="145"/>
      <c r="AT597" s="223"/>
      <c r="AU597" s="22"/>
    </row>
    <row r="598" spans="1:47" ht="15.75">
      <c r="A598" s="263" t="s">
        <v>581</v>
      </c>
      <c r="B598" t="s">
        <v>582</v>
      </c>
      <c r="C598" t="s">
        <v>1343</v>
      </c>
      <c r="D598" s="554">
        <v>2560000000</v>
      </c>
      <c r="E598">
        <v>1.1200000000000001</v>
      </c>
      <c r="F598" s="620">
        <v>5.43</v>
      </c>
      <c r="G598" s="57"/>
      <c r="H598" s="636"/>
      <c r="I598" s="267"/>
      <c r="J598" s="587">
        <v>47.84</v>
      </c>
      <c r="K598" s="236">
        <v>42.05</v>
      </c>
      <c r="L598" s="236">
        <v>48.37</v>
      </c>
      <c r="M598" s="236">
        <v>0.9</v>
      </c>
      <c r="N598" s="236">
        <v>0.44</v>
      </c>
      <c r="O598" s="236"/>
      <c r="P598" s="236"/>
      <c r="Q598" s="236">
        <v>17.64</v>
      </c>
      <c r="R598" s="236">
        <v>1.52</v>
      </c>
      <c r="S598" s="236">
        <v>1.73</v>
      </c>
      <c r="T598" s="236">
        <v>3.58</v>
      </c>
      <c r="U598" s="236">
        <v>0</v>
      </c>
      <c r="V598" s="236"/>
      <c r="W598" s="522">
        <v>2.2999999999999998</v>
      </c>
      <c r="X598" s="236">
        <v>50</v>
      </c>
      <c r="Y598" s="522">
        <v>9</v>
      </c>
      <c r="Z598" s="236"/>
      <c r="AA598" s="236"/>
      <c r="AB598" s="236">
        <v>0.1204176334106728</v>
      </c>
      <c r="AC598" s="522">
        <v>1.0107253960764437E-2</v>
      </c>
      <c r="AD598" s="522">
        <v>3.2206291817477171</v>
      </c>
      <c r="AE598" s="57">
        <v>41827</v>
      </c>
      <c r="AF598" s="498">
        <v>9.4175999999999996E-2</v>
      </c>
      <c r="AG598" s="498">
        <v>0.11605263157894737</v>
      </c>
      <c r="AH598" s="236">
        <v>120.8948</v>
      </c>
      <c r="AI598" s="236"/>
      <c r="AJ598" s="522">
        <v>0</v>
      </c>
      <c r="AK598" s="522">
        <v>1.0107253960764437E-2</v>
      </c>
      <c r="AL598" s="236">
        <v>8.5299455535390326E-2</v>
      </c>
      <c r="AM598" s="236">
        <v>45.55</v>
      </c>
      <c r="AN598" s="522">
        <v>50.292397660818658</v>
      </c>
      <c r="AR598" s="452"/>
      <c r="AS598" s="145"/>
      <c r="AT598" s="223"/>
      <c r="AU598" s="22"/>
    </row>
    <row r="599" spans="1:47" ht="15.75">
      <c r="A599" s="263" t="s">
        <v>640</v>
      </c>
      <c r="B599" t="s">
        <v>641</v>
      </c>
      <c r="C599" t="s">
        <v>1343</v>
      </c>
      <c r="D599" s="554">
        <v>28140000000</v>
      </c>
      <c r="E599">
        <v>1.65</v>
      </c>
      <c r="F599" s="620">
        <v>1.35</v>
      </c>
      <c r="G599" s="57"/>
      <c r="H599" s="636"/>
      <c r="I599" s="267"/>
      <c r="J599" s="587">
        <v>14.25</v>
      </c>
      <c r="K599" s="236">
        <v>13.61</v>
      </c>
      <c r="L599" s="236">
        <v>15.39</v>
      </c>
      <c r="M599" s="236">
        <v>0.5</v>
      </c>
      <c r="N599" s="236">
        <v>0.08</v>
      </c>
      <c r="O599" s="236"/>
      <c r="P599" s="236"/>
      <c r="Q599" s="236">
        <v>8.98</v>
      </c>
      <c r="R599" s="236">
        <v>0.66</v>
      </c>
      <c r="S599" s="236">
        <v>2.77</v>
      </c>
      <c r="T599" s="236">
        <v>2.1</v>
      </c>
      <c r="U599" s="236">
        <v>0</v>
      </c>
      <c r="V599" s="236"/>
      <c r="W599" s="522">
        <v>2</v>
      </c>
      <c r="X599" s="236">
        <v>15.05</v>
      </c>
      <c r="Y599" s="522">
        <v>6</v>
      </c>
      <c r="Z599" s="236"/>
      <c r="AA599" s="236"/>
      <c r="AB599" s="236">
        <v>4.849375459221162E-2</v>
      </c>
      <c r="AC599" s="522">
        <v>1.4609973706258108E-2</v>
      </c>
      <c r="AD599" s="522">
        <v>3.158070114800728</v>
      </c>
      <c r="AE599" s="57">
        <v>41827</v>
      </c>
      <c r="AF599" s="498">
        <v>0.124545</v>
      </c>
      <c r="AG599" s="498">
        <v>0.13606060606060605</v>
      </c>
      <c r="AH599" s="236">
        <v>21.7226</v>
      </c>
      <c r="AI599" s="236"/>
      <c r="AJ599" s="522">
        <v>0</v>
      </c>
      <c r="AK599" s="522">
        <v>1.4609973706258108E-2</v>
      </c>
      <c r="AL599" s="236">
        <v>-6.9235793598954959E-2</v>
      </c>
      <c r="AM599" s="236">
        <v>14.71</v>
      </c>
      <c r="AN599" s="522">
        <v>71.999999999999957</v>
      </c>
      <c r="AR599" s="452"/>
      <c r="AS599" s="145"/>
      <c r="AT599" s="223"/>
      <c r="AU599" s="22"/>
    </row>
    <row r="600" spans="1:47" ht="15.75">
      <c r="A600" s="263" t="s">
        <v>2460</v>
      </c>
      <c r="B600" t="s">
        <v>2461</v>
      </c>
      <c r="C600" t="s">
        <v>1343</v>
      </c>
      <c r="D600" s="554">
        <v>14280000000</v>
      </c>
      <c r="E600">
        <v>1.19</v>
      </c>
      <c r="F600" s="620">
        <v>4.08</v>
      </c>
      <c r="G600" s="57"/>
      <c r="H600" s="636"/>
      <c r="I600" s="267"/>
      <c r="J600" s="587">
        <v>87.33</v>
      </c>
      <c r="K600" s="236">
        <v>80.88</v>
      </c>
      <c r="L600" s="236">
        <v>88.96</v>
      </c>
      <c r="M600" s="236">
        <v>1.9</v>
      </c>
      <c r="N600" s="236">
        <v>1.68</v>
      </c>
      <c r="O600" s="236"/>
      <c r="P600" s="236"/>
      <c r="Q600" s="236">
        <v>16.63</v>
      </c>
      <c r="R600" s="236">
        <v>3.16</v>
      </c>
      <c r="S600" s="236">
        <v>2.5299999999999998</v>
      </c>
      <c r="T600" s="236">
        <v>4.22</v>
      </c>
      <c r="U600" s="236">
        <v>0</v>
      </c>
      <c r="V600" s="236"/>
      <c r="W600" s="522">
        <v>2.4</v>
      </c>
      <c r="X600" s="236">
        <v>92.5</v>
      </c>
      <c r="Y600" s="522">
        <v>16</v>
      </c>
      <c r="Z600" s="236"/>
      <c r="AA600" s="236"/>
      <c r="AB600" s="236">
        <v>7.1996088497738669E-2</v>
      </c>
      <c r="AC600" s="522">
        <v>5.7957690819613137E-3</v>
      </c>
      <c r="AD600" s="522">
        <v>3.2755996275648576</v>
      </c>
      <c r="AE600" s="57">
        <v>41827</v>
      </c>
      <c r="AF600" s="498">
        <v>9.8186999999999997E-2</v>
      </c>
      <c r="AG600" s="498">
        <v>5.2626582278481007E-2</v>
      </c>
      <c r="AH600" s="236">
        <v>42.634799999999998</v>
      </c>
      <c r="AI600" s="236"/>
      <c r="AJ600" s="522">
        <v>0</v>
      </c>
      <c r="AK600" s="522">
        <v>5.7957690819613137E-3</v>
      </c>
      <c r="AL600" s="236">
        <v>1.9614711033274869E-2</v>
      </c>
      <c r="AM600" s="236">
        <v>87.47</v>
      </c>
      <c r="AN600" s="522">
        <v>61.071428571428605</v>
      </c>
      <c r="AR600" s="452"/>
      <c r="AS600" s="145"/>
      <c r="AT600" s="223"/>
      <c r="AU600" s="22"/>
    </row>
    <row r="601" spans="1:47" ht="15.75">
      <c r="A601" s="263" t="s">
        <v>924</v>
      </c>
      <c r="C601" t="s">
        <v>2462</v>
      </c>
      <c r="D601" s="554">
        <v>36670000</v>
      </c>
      <c r="E601">
        <v>1.1399999999999999</v>
      </c>
      <c r="F601" s="620">
        <v>-0.22</v>
      </c>
      <c r="G601" s="57"/>
      <c r="H601" s="636"/>
      <c r="I601" s="267"/>
      <c r="J601" s="587">
        <v>16.96</v>
      </c>
      <c r="K601" s="236">
        <v>15.97</v>
      </c>
      <c r="L601" s="236">
        <v>17.46</v>
      </c>
      <c r="M601" s="236">
        <v>11.4</v>
      </c>
      <c r="N601" s="236">
        <v>2</v>
      </c>
      <c r="O601" s="236"/>
      <c r="P601" s="236"/>
      <c r="Q601" s="236">
        <v>8.23</v>
      </c>
      <c r="R601" s="236">
        <v>1.74</v>
      </c>
      <c r="S601" s="236">
        <v>57.44</v>
      </c>
      <c r="T601" s="236">
        <v>0.92</v>
      </c>
      <c r="U601" s="236">
        <v>0</v>
      </c>
      <c r="V601" s="236"/>
      <c r="W601" s="522">
        <v>2.2999999999999998</v>
      </c>
      <c r="X601" s="236">
        <v>17.88</v>
      </c>
      <c r="Y601" s="522">
        <v>8</v>
      </c>
      <c r="Z601" s="236"/>
      <c r="AA601" s="236"/>
      <c r="AB601" s="236">
        <v>6.4716863721219611E-2</v>
      </c>
      <c r="AC601" s="522">
        <v>5.675383569587608E-3</v>
      </c>
      <c r="AD601" s="522">
        <v>2.8616032700945033</v>
      </c>
      <c r="AE601" s="57">
        <v>41827</v>
      </c>
      <c r="AF601" s="498">
        <v>9.5322000000000004E-2</v>
      </c>
      <c r="AG601" s="498">
        <v>4.7298850574712642E-2</v>
      </c>
      <c r="AH601" s="236">
        <v>-38.874400000000001</v>
      </c>
      <c r="AI601" s="236"/>
      <c r="AJ601" s="522">
        <v>0</v>
      </c>
      <c r="AK601" s="522">
        <v>5.675383569587608E-3</v>
      </c>
      <c r="AL601" s="236">
        <v>1.374775851763302E-2</v>
      </c>
      <c r="AM601" s="236">
        <v>17.53</v>
      </c>
      <c r="AN601" s="522">
        <v>87.500000000000185</v>
      </c>
      <c r="AR601" s="452"/>
      <c r="AS601" s="145"/>
      <c r="AT601" s="223"/>
      <c r="AU601" s="22"/>
    </row>
    <row r="602" spans="1:47" ht="15.75">
      <c r="A602" s="263" t="s">
        <v>2463</v>
      </c>
      <c r="C602" t="s">
        <v>1343</v>
      </c>
      <c r="D602" s="554">
        <v>4800000000</v>
      </c>
      <c r="E602">
        <v>2.16</v>
      </c>
      <c r="F602" s="620">
        <v>2.02</v>
      </c>
      <c r="G602" s="57"/>
      <c r="H602" s="636"/>
      <c r="I602" s="267"/>
      <c r="J602" s="587">
        <v>38.729999999999997</v>
      </c>
      <c r="K602" s="236">
        <v>33.85</v>
      </c>
      <c r="L602" s="236">
        <v>38.729999999999997</v>
      </c>
      <c r="M602" s="236">
        <v>2.7</v>
      </c>
      <c r="N602" s="236">
        <v>1</v>
      </c>
      <c r="O602" s="236"/>
      <c r="P602" s="236"/>
      <c r="Q602" s="236">
        <v>13.72</v>
      </c>
      <c r="R602" s="236">
        <v>1.1000000000000001</v>
      </c>
      <c r="S602" s="236">
        <v>3.48</v>
      </c>
      <c r="T602" s="236">
        <v>2.02</v>
      </c>
      <c r="U602" s="236">
        <v>0</v>
      </c>
      <c r="V602" s="236"/>
      <c r="W602" s="522">
        <v>2.2000000000000002</v>
      </c>
      <c r="X602" s="236">
        <v>42</v>
      </c>
      <c r="Y602" s="522">
        <v>18</v>
      </c>
      <c r="Z602" s="236"/>
      <c r="AA602" s="236"/>
      <c r="AB602" s="236">
        <v>3.9247311827956821E-2</v>
      </c>
      <c r="AC602" s="522">
        <v>9.4630259285037356E-3</v>
      </c>
      <c r="AD602" s="522">
        <v>3.2310553243519751</v>
      </c>
      <c r="AE602" s="57">
        <v>41827</v>
      </c>
      <c r="AF602" s="498">
        <v>0.15376800000000002</v>
      </c>
      <c r="AG602" s="498">
        <v>0.12472727272727271</v>
      </c>
      <c r="AH602" s="236">
        <v>11.9152</v>
      </c>
      <c r="AI602" s="236"/>
      <c r="AJ602" s="522">
        <v>0</v>
      </c>
      <c r="AK602" s="522">
        <v>9.4630259285037356E-3</v>
      </c>
      <c r="AL602" s="236">
        <v>0.10279043280182232</v>
      </c>
      <c r="AM602" s="236">
        <v>36.950000000000003</v>
      </c>
      <c r="AN602" s="522">
        <v>8.2840236686390938</v>
      </c>
      <c r="AR602" s="452"/>
      <c r="AS602" s="145"/>
      <c r="AT602" s="223"/>
      <c r="AU602" s="22"/>
    </row>
    <row r="603" spans="1:47" ht="15.75">
      <c r="A603" s="263" t="s">
        <v>270</v>
      </c>
      <c r="B603" t="s">
        <v>2464</v>
      </c>
      <c r="C603" t="s">
        <v>2465</v>
      </c>
      <c r="F603" s="620"/>
      <c r="G603" s="57"/>
      <c r="H603" s="636"/>
      <c r="I603" s="267"/>
      <c r="J603" s="587">
        <v>91.42</v>
      </c>
      <c r="K603" s="236">
        <v>83.18</v>
      </c>
      <c r="L603" s="236">
        <v>91.87</v>
      </c>
      <c r="M603" s="236">
        <v>1.28</v>
      </c>
      <c r="N603" s="236"/>
      <c r="O603" s="236"/>
      <c r="P603" s="236"/>
      <c r="Q603" s="236"/>
      <c r="R603" s="236"/>
      <c r="S603" s="236"/>
      <c r="T603" s="236"/>
      <c r="U603" s="236">
        <v>0</v>
      </c>
      <c r="V603" s="236"/>
      <c r="X603" s="236"/>
      <c r="Z603" s="236">
        <v>1</v>
      </c>
      <c r="AA603" s="236"/>
      <c r="AB603" s="236">
        <v>5.4401469069207037E-2</v>
      </c>
      <c r="AC603" s="522">
        <v>5.4860614005249626E-3</v>
      </c>
      <c r="AD603" s="522">
        <v>4.7559529157280114</v>
      </c>
      <c r="AE603" s="57">
        <v>41827</v>
      </c>
      <c r="AH603" s="236"/>
      <c r="AI603" s="236"/>
      <c r="AJ603" s="522">
        <v>0</v>
      </c>
      <c r="AK603" s="522">
        <v>5.4860614005249626E-3</v>
      </c>
      <c r="AL603" s="236">
        <v>5.2498273083122292E-2</v>
      </c>
      <c r="AM603" s="236"/>
      <c r="AN603" s="522">
        <v>21.739130434782663</v>
      </c>
      <c r="AR603" s="452"/>
      <c r="AS603" s="145"/>
      <c r="AT603" s="223"/>
      <c r="AU603" s="22"/>
    </row>
    <row r="604" spans="1:47" ht="15.75">
      <c r="A604" s="263" t="s">
        <v>341</v>
      </c>
      <c r="B604" t="s">
        <v>2466</v>
      </c>
      <c r="C604" t="s">
        <v>2465</v>
      </c>
      <c r="F604" s="620"/>
      <c r="G604" s="57"/>
      <c r="H604" s="636"/>
      <c r="I604" s="267"/>
      <c r="J604" s="587">
        <v>117.89</v>
      </c>
      <c r="K604" s="236">
        <v>108.46</v>
      </c>
      <c r="L604" s="236">
        <v>119.82</v>
      </c>
      <c r="M604" s="236">
        <v>1.22</v>
      </c>
      <c r="N604" s="236"/>
      <c r="O604" s="236"/>
      <c r="P604" s="236"/>
      <c r="Q604" s="236"/>
      <c r="R604" s="236"/>
      <c r="S604" s="236"/>
      <c r="T604" s="236"/>
      <c r="U604" s="236">
        <v>0</v>
      </c>
      <c r="V604" s="236"/>
      <c r="X604" s="236"/>
      <c r="Z604" s="236">
        <v>1</v>
      </c>
      <c r="AA604" s="236"/>
      <c r="AB604" s="236">
        <v>2.0439448134900284E-2</v>
      </c>
      <c r="AC604" s="522">
        <v>8.4685845703407047E-3</v>
      </c>
      <c r="AD604" s="522">
        <v>3.0907050006842822</v>
      </c>
      <c r="AE604" s="57">
        <v>41827</v>
      </c>
      <c r="AH604" s="236"/>
      <c r="AI604" s="236"/>
      <c r="AJ604" s="522">
        <v>0</v>
      </c>
      <c r="AK604" s="522">
        <v>8.4685845703407047E-3</v>
      </c>
      <c r="AL604" s="236">
        <v>6.8521707604459373E-2</v>
      </c>
      <c r="AM604" s="236"/>
      <c r="AN604" s="522">
        <v>42.908438061041245</v>
      </c>
      <c r="AR604" s="452"/>
      <c r="AS604" s="145"/>
      <c r="AT604" s="223"/>
      <c r="AU604" s="22"/>
    </row>
    <row r="605" spans="1:47" ht="15.75">
      <c r="A605" s="263" t="s">
        <v>2467</v>
      </c>
      <c r="B605" t="s">
        <v>2468</v>
      </c>
      <c r="C605" t="s">
        <v>1343</v>
      </c>
      <c r="D605" s="554">
        <v>13100000000</v>
      </c>
      <c r="E605">
        <v>1.57</v>
      </c>
      <c r="F605" s="620">
        <v>6.98</v>
      </c>
      <c r="G605" s="57"/>
      <c r="H605" s="636"/>
      <c r="I605" s="267"/>
      <c r="J605" s="587">
        <v>82.92</v>
      </c>
      <c r="K605" s="236">
        <v>66.25</v>
      </c>
      <c r="L605" s="236">
        <v>84.27</v>
      </c>
      <c r="M605" s="236">
        <v>0</v>
      </c>
      <c r="N605" s="236">
        <v>0</v>
      </c>
      <c r="O605" s="236"/>
      <c r="P605" s="236"/>
      <c r="Q605" s="236">
        <v>0</v>
      </c>
      <c r="R605" s="236">
        <v>0</v>
      </c>
      <c r="S605" s="236">
        <v>1.67</v>
      </c>
      <c r="T605" s="236">
        <v>1.1599999999999999</v>
      </c>
      <c r="U605" s="236">
        <v>0</v>
      </c>
      <c r="V605" s="236"/>
      <c r="W605" s="522">
        <v>0</v>
      </c>
      <c r="X605" s="236">
        <v>0</v>
      </c>
      <c r="Y605" s="522">
        <v>0</v>
      </c>
      <c r="Z605" s="236"/>
      <c r="AA605" s="236"/>
      <c r="AB605" s="236">
        <v>0.17646229739252989</v>
      </c>
      <c r="AC605" s="522">
        <v>1.2568024930893524E-2</v>
      </c>
      <c r="AD605" s="522">
        <v>3.7565556497315522</v>
      </c>
      <c r="AE605" s="57">
        <v>41827</v>
      </c>
      <c r="AH605" s="236"/>
      <c r="AI605" s="236"/>
      <c r="AJ605" s="522">
        <v>0</v>
      </c>
      <c r="AK605" s="522">
        <v>1.2568024930893524E-2</v>
      </c>
      <c r="AL605" s="236">
        <v>6.5672792700167071E-2</v>
      </c>
      <c r="AM605" s="236">
        <v>80.09</v>
      </c>
      <c r="AN605" s="522">
        <v>25.812619502868017</v>
      </c>
      <c r="AR605" s="452"/>
      <c r="AS605" s="145"/>
      <c r="AT605" s="223"/>
      <c r="AU605" s="22"/>
    </row>
    <row r="606" spans="1:47" ht="15.75">
      <c r="A606" s="263" t="s">
        <v>2469</v>
      </c>
      <c r="B606" t="s">
        <v>2470</v>
      </c>
      <c r="C606" t="s">
        <v>1343</v>
      </c>
      <c r="F606" s="620"/>
      <c r="G606" s="57"/>
      <c r="H606" s="636"/>
      <c r="I606" s="267"/>
      <c r="J606" s="587">
        <v>57.61</v>
      </c>
      <c r="K606" s="236">
        <v>54.35</v>
      </c>
      <c r="L606" s="236">
        <v>58.14</v>
      </c>
      <c r="M606" s="236"/>
      <c r="N606" s="236"/>
      <c r="O606" s="236"/>
      <c r="P606" s="236"/>
      <c r="Q606" s="236"/>
      <c r="R606" s="236"/>
      <c r="S606" s="236"/>
      <c r="T606" s="236"/>
      <c r="U606" s="236">
        <v>0</v>
      </c>
      <c r="V606" s="236"/>
      <c r="X606" s="236"/>
      <c r="Z606" s="236"/>
      <c r="AA606" s="236"/>
      <c r="AB606" s="236">
        <v>3.1582682753726068E-2</v>
      </c>
      <c r="AC606" s="522">
        <v>5.1128776041418E-3</v>
      </c>
      <c r="AD606" s="522">
        <v>3.8867081505614967</v>
      </c>
      <c r="AE606" s="57">
        <v>41827</v>
      </c>
      <c r="AH606" s="236"/>
      <c r="AI606" s="236"/>
      <c r="AJ606" s="522">
        <v>0</v>
      </c>
      <c r="AK606" s="522">
        <v>5.1128776041418E-3</v>
      </c>
      <c r="AL606" s="236">
        <v>3.7270435722002157E-2</v>
      </c>
      <c r="AM606" s="236"/>
      <c r="AN606" s="522">
        <v>38.124999999999929</v>
      </c>
      <c r="AR606" s="452"/>
      <c r="AS606" s="145"/>
      <c r="AT606" s="223"/>
      <c r="AU606" s="22"/>
    </row>
    <row r="607" spans="1:47" ht="15.75">
      <c r="A607" s="263" t="s">
        <v>2471</v>
      </c>
      <c r="B607" t="s">
        <v>2472</v>
      </c>
      <c r="C607" t="s">
        <v>1711</v>
      </c>
      <c r="F607" s="620"/>
      <c r="G607" s="57"/>
      <c r="H607" s="636"/>
      <c r="I607" s="267"/>
      <c r="J607" s="587">
        <v>124.74</v>
      </c>
      <c r="K607" s="236">
        <v>115.51</v>
      </c>
      <c r="L607" s="236">
        <v>125.59</v>
      </c>
      <c r="M607" s="236">
        <v>0.9</v>
      </c>
      <c r="N607" s="236"/>
      <c r="O607" s="236"/>
      <c r="P607" s="236"/>
      <c r="Q607" s="236"/>
      <c r="R607" s="236"/>
      <c r="S607" s="236"/>
      <c r="T607" s="236"/>
      <c r="U607" s="236">
        <v>0</v>
      </c>
      <c r="V607" s="236"/>
      <c r="X607" s="236"/>
      <c r="Z607" s="236"/>
      <c r="AA607" s="236"/>
      <c r="AB607" s="236">
        <v>3.408810209962948E-2</v>
      </c>
      <c r="AC607" s="522">
        <v>6.6280259103490584E-3</v>
      </c>
      <c r="AD607" s="522">
        <v>4.8763430105153223</v>
      </c>
      <c r="AE607" s="57">
        <v>41827</v>
      </c>
      <c r="AH607" s="236"/>
      <c r="AI607" s="236"/>
      <c r="AJ607" s="522">
        <v>0</v>
      </c>
      <c r="AK607" s="522">
        <v>6.6280259103490584E-3</v>
      </c>
      <c r="AL607" s="236">
        <v>4.7883064516128934E-2</v>
      </c>
      <c r="AM607" s="236"/>
      <c r="AN607" s="522">
        <v>28.851540616246751</v>
      </c>
      <c r="AR607" s="452"/>
      <c r="AS607" s="145"/>
      <c r="AT607" s="223"/>
      <c r="AU607" s="22"/>
    </row>
    <row r="608" spans="1:47" ht="15.75">
      <c r="A608" s="263" t="s">
        <v>2473</v>
      </c>
      <c r="B608" t="s">
        <v>2474</v>
      </c>
      <c r="C608" t="s">
        <v>2139</v>
      </c>
      <c r="F608" s="620"/>
      <c r="G608" s="57"/>
      <c r="H608" s="636"/>
      <c r="I608" s="267"/>
      <c r="J608" s="587">
        <v>83.8</v>
      </c>
      <c r="K608" s="236">
        <v>77.739999999999995</v>
      </c>
      <c r="L608" s="236">
        <v>84.19</v>
      </c>
      <c r="M608" s="236">
        <v>1.48</v>
      </c>
      <c r="N608" s="236"/>
      <c r="O608" s="236"/>
      <c r="P608" s="236"/>
      <c r="Q608" s="236"/>
      <c r="R608" s="236"/>
      <c r="S608" s="236"/>
      <c r="T608" s="236"/>
      <c r="U608" s="236">
        <v>0</v>
      </c>
      <c r="V608" s="236"/>
      <c r="X608" s="236"/>
      <c r="Z608" s="236"/>
      <c r="AA608" s="236"/>
      <c r="AB608" s="236">
        <v>2.90917980686957E-2</v>
      </c>
      <c r="AC608" s="522">
        <v>5.9200433447537983E-3</v>
      </c>
      <c r="AD608" s="522">
        <v>3.7290654687385327</v>
      </c>
      <c r="AE608" s="57">
        <v>41827</v>
      </c>
      <c r="AH608" s="236"/>
      <c r="AI608" s="236"/>
      <c r="AJ608" s="522">
        <v>0</v>
      </c>
      <c r="AK608" s="522">
        <v>5.9200433447537983E-3</v>
      </c>
      <c r="AL608" s="236">
        <v>4.9599198396793505E-2</v>
      </c>
      <c r="AM608" s="236"/>
      <c r="AN608" s="522">
        <v>22.777777777777629</v>
      </c>
      <c r="AR608" s="452"/>
      <c r="AS608" s="145"/>
      <c r="AT608" s="223"/>
      <c r="AU608" s="22"/>
    </row>
    <row r="609" spans="1:47" ht="15.75">
      <c r="A609" s="263" t="s">
        <v>2475</v>
      </c>
      <c r="B609" t="s">
        <v>2476</v>
      </c>
      <c r="C609" t="s">
        <v>1343</v>
      </c>
      <c r="F609" s="620"/>
      <c r="G609" s="57"/>
      <c r="H609" s="636"/>
      <c r="I609" s="267"/>
      <c r="J609" s="587">
        <v>85.33</v>
      </c>
      <c r="K609" s="236">
        <v>79.319999999999993</v>
      </c>
      <c r="L609" s="236">
        <v>85.91</v>
      </c>
      <c r="M609" s="236"/>
      <c r="N609" s="236"/>
      <c r="O609" s="236"/>
      <c r="P609" s="236"/>
      <c r="Q609" s="236"/>
      <c r="R609" s="236"/>
      <c r="S609" s="236"/>
      <c r="T609" s="236"/>
      <c r="U609" s="236">
        <v>0</v>
      </c>
      <c r="V609" s="236"/>
      <c r="X609" s="236"/>
      <c r="Z609" s="236"/>
      <c r="AA609" s="236"/>
      <c r="AB609" s="236">
        <v>9.8742212295756839E-3</v>
      </c>
      <c r="AC609" s="522">
        <v>7.2314112916567475E-3</v>
      </c>
      <c r="AD609" s="522">
        <v>3.3627761734292831</v>
      </c>
      <c r="AE609" s="57">
        <v>41827</v>
      </c>
      <c r="AH609" s="236"/>
      <c r="AI609" s="236"/>
      <c r="AJ609" s="522">
        <v>0</v>
      </c>
      <c r="AK609" s="522">
        <v>7.2314112916567475E-3</v>
      </c>
      <c r="AL609" s="236">
        <v>6.3567244173002538E-2</v>
      </c>
      <c r="AM609" s="236"/>
      <c r="AN609" s="522">
        <v>24.291497975708424</v>
      </c>
      <c r="AR609" s="452"/>
      <c r="AS609" s="145"/>
      <c r="AT609" s="223"/>
      <c r="AU609" s="22"/>
    </row>
    <row r="610" spans="1:47" ht="15.75">
      <c r="A610" s="263" t="s">
        <v>2477</v>
      </c>
      <c r="B610" t="s">
        <v>2478</v>
      </c>
      <c r="C610" t="s">
        <v>2479</v>
      </c>
      <c r="F610" s="620"/>
      <c r="G610" s="57"/>
      <c r="H610" s="636"/>
      <c r="I610" s="267"/>
      <c r="J610" s="587">
        <v>146.99</v>
      </c>
      <c r="K610" s="236">
        <v>131.31</v>
      </c>
      <c r="L610" s="236">
        <v>148.69999999999999</v>
      </c>
      <c r="M610" s="236">
        <v>0.82</v>
      </c>
      <c r="N610" s="236"/>
      <c r="O610" s="236"/>
      <c r="P610" s="236"/>
      <c r="Q610" s="236"/>
      <c r="R610" s="236"/>
      <c r="S610" s="236"/>
      <c r="T610" s="236"/>
      <c r="U610" s="236">
        <v>0</v>
      </c>
      <c r="V610" s="236"/>
      <c r="X610" s="236"/>
      <c r="Z610" s="236">
        <v>1</v>
      </c>
      <c r="AA610" s="236"/>
      <c r="AB610" s="236">
        <v>9.0016126667644053E-2</v>
      </c>
      <c r="AC610" s="522">
        <v>7.0558113931570221E-3</v>
      </c>
      <c r="AD610" s="522">
        <v>3.2290333341062549</v>
      </c>
      <c r="AE610" s="57">
        <v>41827</v>
      </c>
      <c r="AH610" s="236"/>
      <c r="AI610" s="236"/>
      <c r="AJ610" s="522">
        <v>0</v>
      </c>
      <c r="AK610" s="522">
        <v>7.0558113931570221E-3</v>
      </c>
      <c r="AL610" s="236">
        <v>3.9239253393665241E-2</v>
      </c>
      <c r="AM610" s="236"/>
      <c r="AN610" s="522">
        <v>42.452830188679073</v>
      </c>
      <c r="AR610" s="452"/>
      <c r="AS610" s="145"/>
      <c r="AT610" s="223"/>
      <c r="AU610" s="22"/>
    </row>
    <row r="611" spans="1:47" ht="15.75">
      <c r="A611" s="263" t="s">
        <v>2480</v>
      </c>
      <c r="B611" t="s">
        <v>2481</v>
      </c>
      <c r="C611" t="s">
        <v>1772</v>
      </c>
      <c r="F611" s="620"/>
      <c r="G611" s="57"/>
      <c r="H611" s="636"/>
      <c r="I611" s="267"/>
      <c r="J611" s="587">
        <v>98.17</v>
      </c>
      <c r="K611" s="236">
        <v>87.42</v>
      </c>
      <c r="L611" s="236">
        <v>98.34</v>
      </c>
      <c r="M611" s="236">
        <v>1.03</v>
      </c>
      <c r="N611" s="236"/>
      <c r="O611" s="236"/>
      <c r="P611" s="236"/>
      <c r="Q611" s="236"/>
      <c r="R611" s="236"/>
      <c r="S611" s="236"/>
      <c r="T611" s="236"/>
      <c r="U611" s="236">
        <v>0</v>
      </c>
      <c r="V611" s="236"/>
      <c r="X611" s="236"/>
      <c r="Z611" s="236"/>
      <c r="AA611" s="236"/>
      <c r="AB611" s="236">
        <v>6.7752442996742768E-2</v>
      </c>
      <c r="AC611" s="522">
        <v>6.3063911659474378E-3</v>
      </c>
      <c r="AD611" s="522">
        <v>4.9444872628397132</v>
      </c>
      <c r="AE611" s="57">
        <v>41827</v>
      </c>
      <c r="AH611" s="236"/>
      <c r="AI611" s="236"/>
      <c r="AJ611" s="522">
        <v>0</v>
      </c>
      <c r="AK611" s="522">
        <v>6.3063911659474378E-3</v>
      </c>
      <c r="AL611" s="236">
        <v>7.5482033304119192E-2</v>
      </c>
      <c r="AM611" s="236"/>
      <c r="AN611" s="522">
        <v>6.9672131147541307</v>
      </c>
      <c r="AR611" s="452"/>
      <c r="AS611" s="145"/>
      <c r="AT611" s="223"/>
      <c r="AU611" s="22"/>
    </row>
    <row r="612" spans="1:47" ht="15.75">
      <c r="A612" s="263" t="s">
        <v>2482</v>
      </c>
      <c r="B612" t="s">
        <v>2483</v>
      </c>
      <c r="C612" t="s">
        <v>1343</v>
      </c>
      <c r="D612" s="554">
        <v>7510000000</v>
      </c>
      <c r="E612">
        <v>1.36</v>
      </c>
      <c r="F612" s="620">
        <v>1.77</v>
      </c>
      <c r="G612" s="57"/>
      <c r="H612" s="636"/>
      <c r="I612" s="267"/>
      <c r="J612" s="587">
        <v>58.74</v>
      </c>
      <c r="K612" s="236">
        <v>54.85</v>
      </c>
      <c r="L612" s="236">
        <v>60.49</v>
      </c>
      <c r="M612" s="236">
        <v>0</v>
      </c>
      <c r="N612" s="236">
        <v>0</v>
      </c>
      <c r="O612" s="236"/>
      <c r="P612" s="236"/>
      <c r="Q612" s="236">
        <v>13.37</v>
      </c>
      <c r="R612" s="236">
        <v>1.1599999999999999</v>
      </c>
      <c r="S612" s="236">
        <v>1.02</v>
      </c>
      <c r="T612" s="236">
        <v>3.04</v>
      </c>
      <c r="U612" s="236">
        <v>0</v>
      </c>
      <c r="V612" s="236"/>
      <c r="W612" s="522">
        <v>1.8</v>
      </c>
      <c r="X612" s="236">
        <v>70</v>
      </c>
      <c r="Y612" s="522">
        <v>12</v>
      </c>
      <c r="Z612" s="236"/>
      <c r="AA612" s="236"/>
      <c r="AB612" s="236">
        <v>-1.1316358795140737E-2</v>
      </c>
      <c r="AC612" s="522">
        <v>1.0288569884519544E-2</v>
      </c>
      <c r="AD612" s="522">
        <v>4.9736894728456349</v>
      </c>
      <c r="AE612" s="57">
        <v>41827</v>
      </c>
      <c r="AF612" s="498">
        <v>0.107928</v>
      </c>
      <c r="AG612" s="498">
        <v>0.11525862068965516</v>
      </c>
      <c r="AH612" s="236">
        <v>34.400799999999997</v>
      </c>
      <c r="AI612" s="236"/>
      <c r="AJ612" s="522">
        <v>0</v>
      </c>
      <c r="AK612" s="522">
        <v>1.0288569884519544E-2</v>
      </c>
      <c r="AL612" s="236">
        <v>3.9094286219706363E-2</v>
      </c>
      <c r="AM612" s="236">
        <v>58.83</v>
      </c>
      <c r="AN612" s="522">
        <v>39.370078740157432</v>
      </c>
      <c r="AR612" s="452"/>
      <c r="AS612" s="145"/>
      <c r="AT612" s="223"/>
      <c r="AU612" s="22"/>
    </row>
    <row r="613" spans="1:47" ht="15.75">
      <c r="A613" s="263" t="s">
        <v>642</v>
      </c>
      <c r="B613" t="s">
        <v>643</v>
      </c>
      <c r="C613" t="s">
        <v>1343</v>
      </c>
      <c r="D613" s="554">
        <v>17310000000</v>
      </c>
      <c r="E613">
        <v>1.05</v>
      </c>
      <c r="F613" s="620">
        <v>1.24</v>
      </c>
      <c r="G613" s="57"/>
      <c r="H613" s="636"/>
      <c r="I613" s="267"/>
      <c r="J613" s="587">
        <v>21.14</v>
      </c>
      <c r="K613" s="236">
        <v>17.149999999999999</v>
      </c>
      <c r="L613" s="236">
        <v>21.14</v>
      </c>
      <c r="M613" s="236">
        <v>1.6</v>
      </c>
      <c r="N613" s="236">
        <v>0.32</v>
      </c>
      <c r="O613" s="236"/>
      <c r="P613" s="236"/>
      <c r="Q613" s="236">
        <v>12.15</v>
      </c>
      <c r="R613" s="236">
        <v>9.61</v>
      </c>
      <c r="S613" s="236">
        <v>0.24</v>
      </c>
      <c r="T613" s="236">
        <v>1.75</v>
      </c>
      <c r="U613" s="236">
        <v>0</v>
      </c>
      <c r="V613" s="236"/>
      <c r="W613" s="522">
        <v>2.5</v>
      </c>
      <c r="X613" s="236">
        <v>21.65</v>
      </c>
      <c r="Y613" s="522">
        <v>8</v>
      </c>
      <c r="Z613" s="236"/>
      <c r="AA613" s="236"/>
      <c r="AB613" s="236">
        <v>0.16749861342207428</v>
      </c>
      <c r="AC613" s="522">
        <v>8.5850397798529401E-3</v>
      </c>
      <c r="AD613" s="522">
        <v>5.212607019683456</v>
      </c>
      <c r="AE613" s="57">
        <v>41827</v>
      </c>
      <c r="AF613" s="498">
        <v>9.0164999999999995E-2</v>
      </c>
      <c r="AG613" s="498">
        <v>1.2643080124869928E-2</v>
      </c>
      <c r="AH613" s="236">
        <v>15.4247</v>
      </c>
      <c r="AI613" s="236"/>
      <c r="AJ613" s="522">
        <v>0</v>
      </c>
      <c r="AK613" s="522">
        <v>8.5850397798529401E-3</v>
      </c>
      <c r="AL613" s="236">
        <v>0.1724902939545202</v>
      </c>
      <c r="AM613" s="236">
        <v>17.91</v>
      </c>
      <c r="AN613" s="522">
        <v>3.2258064516133942</v>
      </c>
      <c r="AR613" s="452"/>
      <c r="AS613" s="145"/>
      <c r="AT613" s="223"/>
      <c r="AU613" s="22"/>
    </row>
    <row r="614" spans="1:47" ht="15.75">
      <c r="A614" s="263" t="s">
        <v>2484</v>
      </c>
      <c r="B614" t="s">
        <v>2485</v>
      </c>
      <c r="C614" t="s">
        <v>1343</v>
      </c>
      <c r="D614" s="554">
        <v>43560000000</v>
      </c>
      <c r="E614">
        <v>1.78</v>
      </c>
      <c r="F614" s="620">
        <v>2.0299999999999998</v>
      </c>
      <c r="G614" s="57"/>
      <c r="H614" s="636"/>
      <c r="I614" s="267"/>
      <c r="J614" s="587">
        <v>50.9</v>
      </c>
      <c r="K614" s="236">
        <v>43.44</v>
      </c>
      <c r="L614" s="236">
        <v>51.43</v>
      </c>
      <c r="M614" s="236">
        <v>1.7</v>
      </c>
      <c r="N614" s="236">
        <v>0.88</v>
      </c>
      <c r="O614" s="236"/>
      <c r="P614" s="236"/>
      <c r="Q614" s="236">
        <v>13.63</v>
      </c>
      <c r="R614" s="236">
        <v>1.05</v>
      </c>
      <c r="S614" s="236">
        <v>0.78</v>
      </c>
      <c r="T614" s="236">
        <v>2.92</v>
      </c>
      <c r="U614" s="236">
        <v>0</v>
      </c>
      <c r="V614" s="236"/>
      <c r="W614" s="522">
        <v>2.4</v>
      </c>
      <c r="X614" s="236">
        <v>57.5</v>
      </c>
      <c r="Y614" s="522">
        <v>16</v>
      </c>
      <c r="Z614" s="236"/>
      <c r="AA614" s="236"/>
      <c r="AB614" s="236">
        <v>7.1681600333402748E-2</v>
      </c>
      <c r="AC614" s="522">
        <v>1.1822246216816041E-2</v>
      </c>
      <c r="AD614" s="522">
        <v>3.6274207579251736</v>
      </c>
      <c r="AE614" s="57">
        <v>41827</v>
      </c>
      <c r="AF614" s="498">
        <v>0.131994</v>
      </c>
      <c r="AG614" s="498">
        <v>0.12980952380952382</v>
      </c>
      <c r="AH614" s="236">
        <v>17.817499999999999</v>
      </c>
      <c r="AI614" s="236"/>
      <c r="AJ614" s="522">
        <v>0</v>
      </c>
      <c r="AK614" s="522">
        <v>1.1822246216816041E-2</v>
      </c>
      <c r="AL614" s="236">
        <v>9.5094664371772844E-2</v>
      </c>
      <c r="AM614" s="236">
        <v>49.14</v>
      </c>
      <c r="AN614" s="522">
        <v>31.330472103004269</v>
      </c>
      <c r="AR614" s="452"/>
      <c r="AS614" s="145"/>
      <c r="AT614" s="223"/>
      <c r="AU614" s="22"/>
    </row>
    <row r="615" spans="1:47" ht="15.75">
      <c r="A615" s="263" t="s">
        <v>2486</v>
      </c>
      <c r="B615" t="s">
        <v>2487</v>
      </c>
      <c r="C615" t="s">
        <v>1343</v>
      </c>
      <c r="D615" s="554">
        <v>12020000000</v>
      </c>
      <c r="E615">
        <v>1.59</v>
      </c>
      <c r="F615" s="620">
        <v>-5.15</v>
      </c>
      <c r="G615" s="57"/>
      <c r="H615" s="636"/>
      <c r="I615" s="267"/>
      <c r="J615" s="587">
        <v>9.11</v>
      </c>
      <c r="K615" s="236">
        <v>7.25</v>
      </c>
      <c r="L615" s="236">
        <v>9.73</v>
      </c>
      <c r="M615" s="236">
        <v>0</v>
      </c>
      <c r="N615" s="236">
        <v>0</v>
      </c>
      <c r="O615" s="236"/>
      <c r="P615" s="236"/>
      <c r="Q615" s="236">
        <v>0</v>
      </c>
      <c r="R615" s="236">
        <v>0.12</v>
      </c>
      <c r="S615" s="236">
        <v>0.23</v>
      </c>
      <c r="T615" s="236">
        <v>1.02</v>
      </c>
      <c r="U615" s="236">
        <v>0</v>
      </c>
      <c r="V615" s="236"/>
      <c r="W615" s="522">
        <v>3.1</v>
      </c>
      <c r="X615" s="236">
        <v>9.5</v>
      </c>
      <c r="Y615" s="522">
        <v>18</v>
      </c>
      <c r="Z615" s="236"/>
      <c r="AA615" s="236"/>
      <c r="AB615" s="236">
        <v>4.6380090497737572E-2</v>
      </c>
      <c r="AC615" s="522">
        <v>2.3080313352415751E-2</v>
      </c>
      <c r="AD615" s="522">
        <v>7.6538775903008336</v>
      </c>
      <c r="AE615" s="57">
        <v>41827</v>
      </c>
      <c r="AF615" s="498">
        <v>0.12110700000000001</v>
      </c>
      <c r="AG615" s="498">
        <v>0</v>
      </c>
      <c r="AH615" s="236">
        <v>-54.922899999999998</v>
      </c>
      <c r="AI615" s="236"/>
      <c r="AJ615" s="522">
        <v>0</v>
      </c>
      <c r="AK615" s="522">
        <v>2.3080313352415751E-2</v>
      </c>
      <c r="AL615" s="236">
        <v>-2.6709401709401712E-2</v>
      </c>
      <c r="AM615" s="236">
        <v>8.84</v>
      </c>
      <c r="AN615" s="522">
        <v>28.735632183908063</v>
      </c>
      <c r="AR615" s="452"/>
      <c r="AS615" s="145"/>
      <c r="AT615" s="223"/>
      <c r="AU615" s="22"/>
    </row>
    <row r="616" spans="1:47" ht="15.75">
      <c r="A616" s="263" t="s">
        <v>2488</v>
      </c>
      <c r="B616" t="s">
        <v>2489</v>
      </c>
      <c r="C616" t="s">
        <v>1343</v>
      </c>
      <c r="D616" s="554">
        <v>1720000000</v>
      </c>
      <c r="E616">
        <v>2.0499999999999998</v>
      </c>
      <c r="F616" s="620">
        <v>0.42</v>
      </c>
      <c r="G616" s="57"/>
      <c r="H616" s="636"/>
      <c r="I616" s="267"/>
      <c r="J616" s="587">
        <v>12.56</v>
      </c>
      <c r="K616" s="236">
        <v>10.61</v>
      </c>
      <c r="L616" s="236">
        <v>14.35</v>
      </c>
      <c r="M616" s="236">
        <v>0</v>
      </c>
      <c r="N616" s="236">
        <v>0</v>
      </c>
      <c r="O616" s="236"/>
      <c r="P616" s="236"/>
      <c r="Q616" s="236">
        <v>17.260000000000002</v>
      </c>
      <c r="R616" s="236">
        <v>1.46</v>
      </c>
      <c r="S616" s="236">
        <v>1.73</v>
      </c>
      <c r="T616" s="236">
        <v>2.35</v>
      </c>
      <c r="U616" s="236">
        <v>0</v>
      </c>
      <c r="V616" s="236"/>
      <c r="W616" s="522">
        <v>2.2999999999999998</v>
      </c>
      <c r="X616" s="236">
        <v>15</v>
      </c>
      <c r="Y616" s="522">
        <v>15</v>
      </c>
      <c r="Z616" s="236">
        <v>1</v>
      </c>
      <c r="AA616" s="236"/>
      <c r="AB616" s="236">
        <v>-0.11986062717770028</v>
      </c>
      <c r="AC616" s="522">
        <v>1.3774958835877857E-2</v>
      </c>
      <c r="AD616" s="522">
        <v>19.046450993239631</v>
      </c>
      <c r="AE616" s="57">
        <v>41827</v>
      </c>
      <c r="AF616" s="498">
        <v>0.14746500000000001</v>
      </c>
      <c r="AG616" s="498">
        <v>0.1182191780821918</v>
      </c>
      <c r="AH616" s="236">
        <v>5.3072999999999997</v>
      </c>
      <c r="AI616" s="236"/>
      <c r="AJ616" s="522">
        <v>0</v>
      </c>
      <c r="AK616" s="522">
        <v>1.3774958835877857E-2</v>
      </c>
      <c r="AL616" s="236">
        <v>0.1366515837104072</v>
      </c>
      <c r="AM616" s="236">
        <v>11.45</v>
      </c>
      <c r="AN616" s="522">
        <v>31.914893617021303</v>
      </c>
      <c r="AR616" s="452"/>
      <c r="AS616" s="145"/>
      <c r="AT616" s="223"/>
      <c r="AU616" s="22"/>
    </row>
    <row r="617" spans="1:47" ht="15.75">
      <c r="A617" s="263" t="s">
        <v>2490</v>
      </c>
      <c r="B617" t="s">
        <v>2491</v>
      </c>
      <c r="C617" t="s">
        <v>1343</v>
      </c>
      <c r="D617" s="554">
        <v>12470000000</v>
      </c>
      <c r="E617">
        <v>1.69</v>
      </c>
      <c r="F617" s="620">
        <v>3.01</v>
      </c>
      <c r="G617" s="57"/>
      <c r="H617" s="636"/>
      <c r="I617" s="267"/>
      <c r="J617" s="587">
        <v>53.54</v>
      </c>
      <c r="K617" s="236">
        <v>52.92</v>
      </c>
      <c r="L617" s="236">
        <v>64.62</v>
      </c>
      <c r="M617" s="236">
        <v>0</v>
      </c>
      <c r="N617" s="236">
        <v>0</v>
      </c>
      <c r="O617" s="236"/>
      <c r="P617" s="236"/>
      <c r="Q617" s="236">
        <v>13.2</v>
      </c>
      <c r="R617" s="236">
        <v>1.36</v>
      </c>
      <c r="S617" s="236">
        <v>0.56999999999999995</v>
      </c>
      <c r="T617" s="236">
        <v>1.6</v>
      </c>
      <c r="U617" s="236">
        <v>0</v>
      </c>
      <c r="V617" s="236"/>
      <c r="W617" s="522">
        <v>2.2000000000000002</v>
      </c>
      <c r="X617" s="236">
        <v>68</v>
      </c>
      <c r="Y617" s="522">
        <v>19</v>
      </c>
      <c r="Z617" s="236"/>
      <c r="AA617" s="236"/>
      <c r="AB617" s="236">
        <v>-0.1602131995610597</v>
      </c>
      <c r="AC617" s="522">
        <v>1.0292947814970988E-2</v>
      </c>
      <c r="AD617" s="522">
        <v>15.795185274607064</v>
      </c>
      <c r="AE617" s="57">
        <v>41827</v>
      </c>
      <c r="AF617" s="498">
        <v>0.12683700000000001</v>
      </c>
      <c r="AG617" s="498">
        <v>9.7058823529411767E-2</v>
      </c>
      <c r="AH617" s="236">
        <v>43.258600000000001</v>
      </c>
      <c r="AI617" s="236"/>
      <c r="AJ617" s="522">
        <v>0</v>
      </c>
      <c r="AK617" s="522">
        <v>1.0292947814970988E-2</v>
      </c>
      <c r="AL617" s="236">
        <v>3.937746109131837E-3</v>
      </c>
      <c r="AM617" s="236">
        <v>63.29</v>
      </c>
      <c r="AN617" s="522">
        <v>41.803278688524706</v>
      </c>
      <c r="AR617" s="452"/>
      <c r="AS617" s="145"/>
      <c r="AT617" s="223"/>
      <c r="AU617" s="22"/>
    </row>
    <row r="618" spans="1:47" ht="15.75">
      <c r="A618" s="263" t="s">
        <v>2492</v>
      </c>
      <c r="B618" t="s">
        <v>2493</v>
      </c>
      <c r="C618" t="s">
        <v>1343</v>
      </c>
      <c r="D618" s="554">
        <v>1490000000</v>
      </c>
      <c r="E618">
        <v>1.18</v>
      </c>
      <c r="F618" s="620">
        <v>0.22</v>
      </c>
      <c r="G618" s="57"/>
      <c r="H618" s="636"/>
      <c r="I618" s="267"/>
      <c r="J618" s="587">
        <v>65.66</v>
      </c>
      <c r="K618" s="236">
        <v>59.32</v>
      </c>
      <c r="L618" s="236">
        <v>66.45</v>
      </c>
      <c r="M618" s="236">
        <v>4.9000000000000004</v>
      </c>
      <c r="N618" s="236">
        <v>3.2</v>
      </c>
      <c r="O618" s="236"/>
      <c r="P618" s="236"/>
      <c r="Q618" s="236">
        <v>105.9</v>
      </c>
      <c r="R618" s="236">
        <v>0</v>
      </c>
      <c r="S618" s="236">
        <v>19.690000000000001</v>
      </c>
      <c r="T618" s="236">
        <v>0</v>
      </c>
      <c r="U618" s="236">
        <v>0</v>
      </c>
      <c r="V618" s="236"/>
      <c r="W618" s="522">
        <v>2.7</v>
      </c>
      <c r="X618" s="236">
        <v>67.430000000000007</v>
      </c>
      <c r="Y618" s="522">
        <v>1</v>
      </c>
      <c r="Z618" s="236"/>
      <c r="AA618" s="236"/>
      <c r="AB618" s="236">
        <v>2.3758099352051937E-2</v>
      </c>
      <c r="AC618" s="522">
        <v>1.5626421036934825E-2</v>
      </c>
      <c r="AD618" s="522">
        <v>7.1323021162594804</v>
      </c>
      <c r="AE618" s="57">
        <v>41827</v>
      </c>
      <c r="AH618" s="236"/>
      <c r="AI618" s="236"/>
      <c r="AJ618" s="522">
        <v>0</v>
      </c>
      <c r="AK618" s="522">
        <v>1.5626421036934825E-2</v>
      </c>
      <c r="AL618" s="236">
        <v>7.1999999999999939E-2</v>
      </c>
      <c r="AM618" s="236">
        <v>65.73</v>
      </c>
      <c r="AN618" s="522">
        <v>47.058823529411789</v>
      </c>
      <c r="AR618" s="452"/>
      <c r="AS618" s="145"/>
      <c r="AT618" s="223"/>
      <c r="AU618" s="22"/>
    </row>
    <row r="619" spans="1:47" ht="15.75">
      <c r="A619" s="263" t="s">
        <v>863</v>
      </c>
      <c r="B619" t="s">
        <v>2494</v>
      </c>
      <c r="C619" t="s">
        <v>2010</v>
      </c>
      <c r="F619" s="620"/>
      <c r="G619" s="57"/>
      <c r="H619" s="636"/>
      <c r="I619" s="267"/>
      <c r="J619" s="587">
        <v>41.77</v>
      </c>
      <c r="K619" s="236">
        <v>41.77</v>
      </c>
      <c r="L619" s="236">
        <v>52.28</v>
      </c>
      <c r="M619" s="236">
        <v>0</v>
      </c>
      <c r="N619" s="236"/>
      <c r="O619" s="236"/>
      <c r="P619" s="236"/>
      <c r="Q619" s="236"/>
      <c r="R619" s="236"/>
      <c r="S619" s="236"/>
      <c r="T619" s="236"/>
      <c r="U619" s="236">
        <v>0</v>
      </c>
      <c r="V619" s="236"/>
      <c r="X619" s="236"/>
      <c r="Z619" s="236"/>
      <c r="AA619" s="236"/>
      <c r="AB619" s="236">
        <v>-0.16070023603461844</v>
      </c>
      <c r="AC619" s="522">
        <v>1.0136230707885168E-2</v>
      </c>
      <c r="AD619" s="522">
        <v>5.3957963996639311</v>
      </c>
      <c r="AE619" s="57">
        <v>41827</v>
      </c>
      <c r="AH619" s="236"/>
      <c r="AI619" s="236"/>
      <c r="AJ619" s="522">
        <v>0</v>
      </c>
      <c r="AK619" s="522">
        <v>1.0136230707885168E-2</v>
      </c>
      <c r="AL619" s="236">
        <v>-0.14894050529747341</v>
      </c>
      <c r="AM619" s="236"/>
      <c r="AN619" s="522">
        <v>100</v>
      </c>
      <c r="AR619" s="452"/>
      <c r="AS619" s="145"/>
      <c r="AT619" s="223"/>
      <c r="AU619" s="22"/>
    </row>
    <row r="620" spans="1:47" ht="15.75">
      <c r="A620" s="263" t="s">
        <v>672</v>
      </c>
      <c r="C620" t="s">
        <v>1365</v>
      </c>
      <c r="D620" s="554">
        <v>71920000000</v>
      </c>
      <c r="E620">
        <v>0.54</v>
      </c>
      <c r="F620" s="620">
        <v>5.23</v>
      </c>
      <c r="G620" s="57"/>
      <c r="H620" s="636"/>
      <c r="I620" s="267"/>
      <c r="J620" s="587">
        <v>106.41</v>
      </c>
      <c r="K620" s="236">
        <v>95.87</v>
      </c>
      <c r="L620" s="236">
        <v>106.41</v>
      </c>
      <c r="M620" s="236">
        <v>2.7</v>
      </c>
      <c r="N620" s="236">
        <v>2.8</v>
      </c>
      <c r="O620" s="236"/>
      <c r="P620" s="236"/>
      <c r="Q620" s="236">
        <v>16.8</v>
      </c>
      <c r="R620" s="236">
        <v>2.5499999999999998</v>
      </c>
      <c r="S620" s="236">
        <v>4.1500000000000004</v>
      </c>
      <c r="T620" s="236">
        <v>3.89</v>
      </c>
      <c r="U620" s="236">
        <v>0</v>
      </c>
      <c r="V620" s="236"/>
      <c r="W620" s="522">
        <v>2.4</v>
      </c>
      <c r="X620" s="236">
        <v>107</v>
      </c>
      <c r="Y620" s="522">
        <v>17</v>
      </c>
      <c r="Z620" s="236">
        <v>1</v>
      </c>
      <c r="AA620" s="236"/>
      <c r="AB620" s="236">
        <v>8.389882788402217E-2</v>
      </c>
      <c r="AC620" s="522">
        <v>5.8297552343794879E-3</v>
      </c>
      <c r="AD620" s="522">
        <v>4.662845263102704</v>
      </c>
      <c r="AE620" s="57">
        <v>41827</v>
      </c>
      <c r="AF620" s="498">
        <v>6.0942000000000003E-2</v>
      </c>
      <c r="AG620" s="498">
        <v>6.5882352941176475E-2</v>
      </c>
      <c r="AH620" s="236">
        <v>108.6121</v>
      </c>
      <c r="AI620" s="236"/>
      <c r="AJ620" s="522">
        <v>0</v>
      </c>
      <c r="AK620" s="522">
        <v>5.8297552343794879E-3</v>
      </c>
      <c r="AL620" s="236">
        <v>6.4738843305983576E-2</v>
      </c>
      <c r="AM620" s="236">
        <v>102.91</v>
      </c>
      <c r="AN620" s="522">
        <v>39.784946236559264</v>
      </c>
      <c r="AR620" s="452"/>
      <c r="AS620" s="145"/>
      <c r="AT620" s="223"/>
      <c r="AU620" s="22"/>
    </row>
    <row r="621" spans="1:47" ht="15.75">
      <c r="A621" s="263" t="s">
        <v>2495</v>
      </c>
      <c r="B621" t="s">
        <v>2496</v>
      </c>
      <c r="C621" t="s">
        <v>2497</v>
      </c>
      <c r="F621" s="620"/>
      <c r="G621" s="57"/>
      <c r="H621" s="636"/>
      <c r="I621" s="267"/>
      <c r="J621" s="587">
        <v>41.54</v>
      </c>
      <c r="K621" s="236">
        <v>40.479999999999997</v>
      </c>
      <c r="L621" s="236">
        <v>41.61</v>
      </c>
      <c r="M621" s="236">
        <v>5.75</v>
      </c>
      <c r="N621" s="236"/>
      <c r="O621" s="236"/>
      <c r="P621" s="236"/>
      <c r="Q621" s="236"/>
      <c r="R621" s="236"/>
      <c r="S621" s="236"/>
      <c r="T621" s="236"/>
      <c r="U621" s="236">
        <v>0</v>
      </c>
      <c r="V621" s="236"/>
      <c r="X621" s="236"/>
      <c r="Z621" s="236"/>
      <c r="AA621" s="236"/>
      <c r="AB621" s="236">
        <v>2.4895242790239039E-2</v>
      </c>
      <c r="AC621" s="522">
        <v>1.0034108598973872E-3</v>
      </c>
      <c r="AD621" s="522">
        <v>4.2301497250286344</v>
      </c>
      <c r="AE621" s="57">
        <v>41827</v>
      </c>
      <c r="AH621" s="236"/>
      <c r="AI621" s="236" t="s">
        <v>2498</v>
      </c>
      <c r="AJ621" s="522">
        <v>0</v>
      </c>
      <c r="AK621" s="522">
        <v>1.0034108598973872E-3</v>
      </c>
      <c r="AL621" s="236">
        <v>1.1690209449585896E-2</v>
      </c>
      <c r="AM621" s="236"/>
      <c r="AN621" s="522">
        <v>54.545454545453374</v>
      </c>
      <c r="AR621" s="452"/>
      <c r="AS621" s="145"/>
      <c r="AT621" s="223"/>
      <c r="AU621" s="22"/>
    </row>
    <row r="622" spans="1:47" ht="15.75">
      <c r="A622" s="263" t="s">
        <v>2499</v>
      </c>
      <c r="B622" t="s">
        <v>2500</v>
      </c>
      <c r="C622" t="s">
        <v>1343</v>
      </c>
      <c r="D622" s="554">
        <v>4780000000</v>
      </c>
      <c r="E622">
        <v>2.19</v>
      </c>
      <c r="F622" s="620">
        <v>0.9</v>
      </c>
      <c r="G622" s="57"/>
      <c r="H622" s="636"/>
      <c r="I622" s="267"/>
      <c r="J622" s="587">
        <v>24.67</v>
      </c>
      <c r="K622" s="236">
        <v>24.03</v>
      </c>
      <c r="L622" s="236">
        <v>26.8</v>
      </c>
      <c r="M622" s="236">
        <v>0</v>
      </c>
      <c r="N622" s="236">
        <v>0</v>
      </c>
      <c r="O622" s="236"/>
      <c r="P622" s="236"/>
      <c r="Q622" s="236">
        <v>12.42</v>
      </c>
      <c r="R622" s="236">
        <v>1.08</v>
      </c>
      <c r="S622" s="236">
        <v>2.44</v>
      </c>
      <c r="T622" s="236">
        <v>1.85</v>
      </c>
      <c r="U622" s="236">
        <v>0</v>
      </c>
      <c r="V622" s="236"/>
      <c r="W622" s="522">
        <v>2.4</v>
      </c>
      <c r="X622" s="236">
        <v>30</v>
      </c>
      <c r="Y622" s="522">
        <v>32</v>
      </c>
      <c r="Z622" s="236"/>
      <c r="AA622" s="236"/>
      <c r="AB622" s="236">
        <v>-6.7347710934544128E-2</v>
      </c>
      <c r="AC622" s="522">
        <v>9.4001594476694206E-3</v>
      </c>
      <c r="AD622" s="522">
        <v>4.3870090323590238</v>
      </c>
      <c r="AE622" s="57">
        <v>41827</v>
      </c>
      <c r="AF622" s="498">
        <v>0.15548699999999999</v>
      </c>
      <c r="AG622" s="498">
        <v>0.115</v>
      </c>
      <c r="AH622" s="236">
        <v>10.497400000000001</v>
      </c>
      <c r="AI622" s="236"/>
      <c r="AJ622" s="522">
        <v>0</v>
      </c>
      <c r="AK622" s="522">
        <v>9.4001594476694206E-3</v>
      </c>
      <c r="AL622" s="236">
        <v>2.0308692120227746E-3</v>
      </c>
      <c r="AM622" s="236">
        <v>24.65</v>
      </c>
      <c r="AN622" s="522">
        <v>22.077922077922111</v>
      </c>
      <c r="AR622" s="452"/>
      <c r="AS622" s="145"/>
      <c r="AT622" s="223"/>
      <c r="AU622" s="22"/>
    </row>
    <row r="623" spans="1:47" ht="15.75">
      <c r="A623" s="263" t="s">
        <v>2501</v>
      </c>
      <c r="B623" t="s">
        <v>2502</v>
      </c>
      <c r="C623" t="s">
        <v>1343</v>
      </c>
      <c r="D623" s="554">
        <v>889900000</v>
      </c>
      <c r="E623">
        <v>2.04</v>
      </c>
      <c r="F623" s="620">
        <v>0.63</v>
      </c>
      <c r="G623" s="57"/>
      <c r="H623" s="636"/>
      <c r="I623" s="267"/>
      <c r="J623" s="587">
        <v>12.48</v>
      </c>
      <c r="K623" s="236">
        <v>10.33</v>
      </c>
      <c r="L623" s="236">
        <v>12.91</v>
      </c>
      <c r="M623" s="236">
        <v>2.6</v>
      </c>
      <c r="N623" s="236">
        <v>0.32</v>
      </c>
      <c r="O623" s="236"/>
      <c r="P623" s="236"/>
      <c r="Q623" s="236">
        <v>13.9</v>
      </c>
      <c r="R623" s="236">
        <v>1.43</v>
      </c>
      <c r="S623" s="236">
        <v>2.6</v>
      </c>
      <c r="T623" s="236">
        <v>1.53</v>
      </c>
      <c r="U623" s="236">
        <v>0</v>
      </c>
      <c r="V623" s="236"/>
      <c r="W623" s="522">
        <v>3.4</v>
      </c>
      <c r="X623" s="236">
        <v>12.25</v>
      </c>
      <c r="Y623" s="522">
        <v>10</v>
      </c>
      <c r="Z623" s="236"/>
      <c r="AA623" s="236"/>
      <c r="AB623" s="236">
        <v>0.15639374425023009</v>
      </c>
      <c r="AC623" s="522">
        <v>1.4854285933297989E-2</v>
      </c>
      <c r="AD623" s="522">
        <v>4.8228445327147229</v>
      </c>
      <c r="AE623" s="57">
        <v>41827</v>
      </c>
      <c r="AF623" s="498">
        <v>0.14689200000000002</v>
      </c>
      <c r="AG623" s="498">
        <v>9.7202797202797217E-2</v>
      </c>
      <c r="AH623" s="236">
        <v>3.6086999999999998</v>
      </c>
      <c r="AI623" s="236"/>
      <c r="AJ623" s="522">
        <v>0</v>
      </c>
      <c r="AK623" s="522">
        <v>1.4854285933297989E-2</v>
      </c>
      <c r="AL623" s="236">
        <v>8.2393755420641895E-2</v>
      </c>
      <c r="AM623" s="236">
        <v>12.03</v>
      </c>
      <c r="AN623" s="522">
        <v>64.383561643835577</v>
      </c>
      <c r="AR623" s="452"/>
      <c r="AS623" s="145"/>
      <c r="AT623" s="223"/>
      <c r="AU623" s="22"/>
    </row>
    <row r="624" spans="1:47" ht="15.75">
      <c r="A624" s="263" t="s">
        <v>950</v>
      </c>
      <c r="C624" t="s">
        <v>1343</v>
      </c>
      <c r="D624" s="554">
        <v>4270000000</v>
      </c>
      <c r="E624">
        <v>2.0699999999999998</v>
      </c>
      <c r="F624" s="620">
        <v>3.18</v>
      </c>
      <c r="G624" s="57"/>
      <c r="H624" s="636"/>
      <c r="I624" s="267"/>
      <c r="J624" s="587">
        <v>61.42</v>
      </c>
      <c r="K624" s="236">
        <v>56.95</v>
      </c>
      <c r="L624" s="236">
        <v>64.52</v>
      </c>
      <c r="M624" s="236">
        <v>1.3</v>
      </c>
      <c r="N624" s="236">
        <v>0.8</v>
      </c>
      <c r="O624" s="236"/>
      <c r="P624" s="236"/>
      <c r="Q624" s="236">
        <v>16.18</v>
      </c>
      <c r="R624" s="236">
        <v>-2.9</v>
      </c>
      <c r="S624" s="236">
        <v>1.45</v>
      </c>
      <c r="T624" s="236">
        <v>2.19</v>
      </c>
      <c r="U624" s="236">
        <v>0</v>
      </c>
      <c r="V624" s="236"/>
      <c r="W624" s="522">
        <v>2.6</v>
      </c>
      <c r="X624" s="236">
        <v>62</v>
      </c>
      <c r="Y624" s="522">
        <v>22</v>
      </c>
      <c r="Z624" s="236">
        <v>1</v>
      </c>
      <c r="AA624" s="236"/>
      <c r="AB624" s="236">
        <v>6.5723650163877906E-2</v>
      </c>
      <c r="AC624" s="522">
        <v>1.0821103136366384E-2</v>
      </c>
      <c r="AD624" s="522">
        <v>7.4844029114519985</v>
      </c>
      <c r="AE624" s="57">
        <v>41827</v>
      </c>
      <c r="AF624" s="498">
        <v>0.14861099999999999</v>
      </c>
      <c r="AG624" s="498">
        <v>-5.5793103448275864E-2</v>
      </c>
      <c r="AH624" s="236">
        <v>16.297699999999999</v>
      </c>
      <c r="AI624" s="236"/>
      <c r="AJ624" s="522">
        <v>0</v>
      </c>
      <c r="AK624" s="522">
        <v>1.0821103136366384E-2</v>
      </c>
      <c r="AL624" s="236">
        <v>5.4601648351648345E-2</v>
      </c>
      <c r="AM624" s="236">
        <v>60.35</v>
      </c>
      <c r="AN624" s="522">
        <v>49.603174603174544</v>
      </c>
      <c r="AR624" s="452"/>
      <c r="AS624" s="145"/>
      <c r="AT624" s="223"/>
      <c r="AU624" s="22"/>
    </row>
    <row r="625" spans="1:47" ht="15.75">
      <c r="A625" s="263" t="s">
        <v>55</v>
      </c>
      <c r="C625" t="s">
        <v>1348</v>
      </c>
      <c r="D625" s="554">
        <v>94020000000</v>
      </c>
      <c r="E625">
        <v>1.91</v>
      </c>
      <c r="F625" s="620">
        <v>4.04</v>
      </c>
      <c r="G625" s="57"/>
      <c r="H625" s="636"/>
      <c r="I625" s="267"/>
      <c r="J625" s="587">
        <v>56.54</v>
      </c>
      <c r="K625" s="236">
        <v>52.94</v>
      </c>
      <c r="L625" s="236">
        <v>60.24</v>
      </c>
      <c r="M625" s="236">
        <v>2.8</v>
      </c>
      <c r="N625" s="236">
        <v>1.6</v>
      </c>
      <c r="O625" s="236"/>
      <c r="P625" s="236"/>
      <c r="Q625" s="236">
        <v>9.57</v>
      </c>
      <c r="R625" s="236">
        <v>2.14</v>
      </c>
      <c r="S625" s="236">
        <v>2.2999999999999998</v>
      </c>
      <c r="T625" s="236">
        <v>1.06</v>
      </c>
      <c r="U625" s="236">
        <v>0</v>
      </c>
      <c r="V625" s="236"/>
      <c r="W625" s="522">
        <v>1.9</v>
      </c>
      <c r="X625" s="236">
        <v>65</v>
      </c>
      <c r="Y625" s="522">
        <v>29</v>
      </c>
      <c r="Z625" s="236">
        <v>1</v>
      </c>
      <c r="AA625" s="236"/>
      <c r="AB625" s="236">
        <v>-4.710205445131118E-2</v>
      </c>
      <c r="AC625" s="522">
        <v>7.8104886481801909E-3</v>
      </c>
      <c r="AD625" s="522">
        <v>4.9399099306582004</v>
      </c>
      <c r="AE625" s="57">
        <v>41827</v>
      </c>
      <c r="AF625" s="498">
        <v>0.13944299999999998</v>
      </c>
      <c r="AG625" s="498">
        <v>4.4719626168224301E-2</v>
      </c>
      <c r="AH625" s="236">
        <v>25.7941</v>
      </c>
      <c r="AI625" s="236"/>
      <c r="AJ625" s="522">
        <v>0</v>
      </c>
      <c r="AK625" s="522">
        <v>7.8104886481801909E-3</v>
      </c>
      <c r="AL625" s="236">
        <v>5.7613168724279802E-2</v>
      </c>
      <c r="AM625" s="236">
        <v>56.38</v>
      </c>
      <c r="AN625" s="522">
        <v>62.711864406779767</v>
      </c>
      <c r="AR625" s="452"/>
      <c r="AS625" s="145"/>
      <c r="AT625" s="223"/>
      <c r="AU625" s="22"/>
    </row>
    <row r="626" spans="1:47" ht="15.75">
      <c r="A626" s="263" t="s">
        <v>2503</v>
      </c>
      <c r="B626" t="s">
        <v>2504</v>
      </c>
      <c r="C626" t="s">
        <v>1343</v>
      </c>
      <c r="F626" s="620"/>
      <c r="G626" s="57"/>
      <c r="H626" s="636"/>
      <c r="I626" s="267"/>
      <c r="J626" s="587">
        <v>0.25</v>
      </c>
      <c r="K626" s="236">
        <v>0.23</v>
      </c>
      <c r="L626" s="236">
        <v>1.35</v>
      </c>
      <c r="M626" s="236"/>
      <c r="N626" s="236"/>
      <c r="O626" s="236"/>
      <c r="P626" s="236"/>
      <c r="Q626" s="236"/>
      <c r="R626" s="236"/>
      <c r="S626" s="236"/>
      <c r="T626" s="236"/>
      <c r="U626" s="236">
        <v>0</v>
      </c>
      <c r="V626" s="236"/>
      <c r="W626" s="522">
        <v>0</v>
      </c>
      <c r="X626" s="236">
        <v>0</v>
      </c>
      <c r="Y626" s="522">
        <v>0</v>
      </c>
      <c r="Z626" s="236"/>
      <c r="AA626" s="236"/>
      <c r="AB626" s="236">
        <v>-0.79838709677419351</v>
      </c>
      <c r="AC626" s="522">
        <v>7.04354153800862E-2</v>
      </c>
      <c r="AD626" s="522">
        <v>15.253590894703244</v>
      </c>
      <c r="AE626" s="57">
        <v>41785</v>
      </c>
      <c r="AH626" s="236"/>
      <c r="AI626" s="236"/>
      <c r="AJ626" s="522">
        <v>0</v>
      </c>
      <c r="AK626" s="522">
        <v>7.04354153800862E-2</v>
      </c>
      <c r="AL626" s="236">
        <v>-0.67105263157894735</v>
      </c>
      <c r="AM626" s="236"/>
      <c r="AN626" s="522">
        <v>41.666666666666671</v>
      </c>
      <c r="AR626" s="452"/>
      <c r="AS626" s="145"/>
      <c r="AT626" s="223"/>
      <c r="AU626" s="22"/>
    </row>
    <row r="627" spans="1:47" ht="15.75">
      <c r="A627" s="263" t="s">
        <v>2505</v>
      </c>
      <c r="C627" t="s">
        <v>1343</v>
      </c>
      <c r="D627" s="554">
        <v>70410000</v>
      </c>
      <c r="E627">
        <v>2.5299999999999998</v>
      </c>
      <c r="F627" s="620">
        <v>-0.4</v>
      </c>
      <c r="G627" s="57"/>
      <c r="H627" s="636"/>
      <c r="I627" s="267"/>
      <c r="J627" s="587">
        <v>4.1399999999999997</v>
      </c>
      <c r="K627" s="236">
        <v>2.39</v>
      </c>
      <c r="L627" s="236">
        <v>5.16</v>
      </c>
      <c r="M627" s="236">
        <v>0</v>
      </c>
      <c r="N627" s="236">
        <v>0</v>
      </c>
      <c r="O627" s="236"/>
      <c r="P627" s="236"/>
      <c r="Q627" s="236">
        <v>0</v>
      </c>
      <c r="R627" s="236">
        <v>0</v>
      </c>
      <c r="S627" s="236">
        <v>1.32</v>
      </c>
      <c r="T627" s="236">
        <v>1.26</v>
      </c>
      <c r="U627" s="236">
        <v>0</v>
      </c>
      <c r="V627" s="236"/>
      <c r="W627" s="522">
        <v>3</v>
      </c>
      <c r="X627" s="236">
        <v>8.3000000000000007</v>
      </c>
      <c r="Y627" s="522">
        <v>1</v>
      </c>
      <c r="Z627" s="236"/>
      <c r="AA627" s="236"/>
      <c r="AB627" s="236">
        <v>-0.11410788381742752</v>
      </c>
      <c r="AC627" s="522">
        <v>5.1588765221142856E-2</v>
      </c>
      <c r="AD627" s="522">
        <v>4.8398818467690932</v>
      </c>
      <c r="AE627" s="57">
        <v>41827</v>
      </c>
      <c r="AH627" s="236"/>
      <c r="AI627" s="236"/>
      <c r="AJ627" s="522">
        <v>0</v>
      </c>
      <c r="AK627" s="522">
        <v>5.1588765221142856E-2</v>
      </c>
      <c r="AL627" s="236">
        <v>0.59230769230769209</v>
      </c>
      <c r="AM627" s="236">
        <v>3.75</v>
      </c>
      <c r="AN627" s="522">
        <v>52.38095238095238</v>
      </c>
      <c r="AR627" s="452"/>
      <c r="AS627" s="145"/>
      <c r="AT627" s="223"/>
      <c r="AU627" s="22"/>
    </row>
    <row r="628" spans="1:47" ht="15.75">
      <c r="A628" s="263" t="s">
        <v>2506</v>
      </c>
      <c r="B628" t="s">
        <v>2507</v>
      </c>
      <c r="C628" t="s">
        <v>1343</v>
      </c>
      <c r="D628" s="554">
        <v>231000000</v>
      </c>
      <c r="E628">
        <v>1.27</v>
      </c>
      <c r="F628" s="620">
        <v>1.01</v>
      </c>
      <c r="G628" s="57"/>
      <c r="H628" s="636"/>
      <c r="I628" s="267"/>
      <c r="J628" s="587">
        <v>6.65</v>
      </c>
      <c r="K628" s="236">
        <v>6.64</v>
      </c>
      <c r="L628" s="236">
        <v>8.0500000000000007</v>
      </c>
      <c r="M628" s="236">
        <v>2.4</v>
      </c>
      <c r="N628" s="236">
        <v>0.16</v>
      </c>
      <c r="O628" s="236"/>
      <c r="P628" s="236"/>
      <c r="Q628" s="236">
        <v>0</v>
      </c>
      <c r="R628" s="236">
        <v>0</v>
      </c>
      <c r="S628" s="236">
        <v>0.47</v>
      </c>
      <c r="T628" s="236">
        <v>0.51</v>
      </c>
      <c r="U628" s="236">
        <v>0</v>
      </c>
      <c r="V628" s="236"/>
      <c r="W628" s="522">
        <v>2</v>
      </c>
      <c r="X628" s="236">
        <v>8.5</v>
      </c>
      <c r="Y628" s="522">
        <v>1</v>
      </c>
      <c r="Z628" s="236"/>
      <c r="AA628" s="236"/>
      <c r="AB628" s="236">
        <v>-0.17515527950310569</v>
      </c>
      <c r="AC628" s="522">
        <v>1.4826437396343459E-2</v>
      </c>
      <c r="AD628" s="522">
        <v>3.2768559723806323</v>
      </c>
      <c r="AE628" s="57">
        <v>41827</v>
      </c>
      <c r="AH628" s="236"/>
      <c r="AI628" s="236"/>
      <c r="AJ628" s="522">
        <v>0</v>
      </c>
      <c r="AK628" s="522">
        <v>1.4826437396343459E-2</v>
      </c>
      <c r="AL628" s="236">
        <v>-5.2706552706552598E-2</v>
      </c>
      <c r="AM628" s="236">
        <v>6.94</v>
      </c>
      <c r="AN628" s="522">
        <v>68.085106382978694</v>
      </c>
      <c r="AR628" s="452"/>
      <c r="AS628" s="145"/>
      <c r="AT628" s="223"/>
      <c r="AU628" s="22"/>
    </row>
    <row r="629" spans="1:47" ht="15.75">
      <c r="A629" s="263" t="s">
        <v>2508</v>
      </c>
      <c r="B629" t="s">
        <v>2509</v>
      </c>
      <c r="C629" t="s">
        <v>1343</v>
      </c>
      <c r="D629" s="554">
        <v>118720000</v>
      </c>
      <c r="E629">
        <v>2.1800000000000002</v>
      </c>
      <c r="F629" s="620">
        <v>-0.16</v>
      </c>
      <c r="G629" s="57"/>
      <c r="H629" s="636"/>
      <c r="I629" s="267"/>
      <c r="J629" s="587">
        <v>6.9</v>
      </c>
      <c r="K629" s="236">
        <v>6.86</v>
      </c>
      <c r="L629" s="236">
        <v>8.24</v>
      </c>
      <c r="M629" s="236">
        <v>0</v>
      </c>
      <c r="N629" s="236">
        <v>0</v>
      </c>
      <c r="O629" s="236"/>
      <c r="P629" s="236"/>
      <c r="Q629" s="236">
        <v>0</v>
      </c>
      <c r="R629" s="236">
        <v>0</v>
      </c>
      <c r="S629" s="236">
        <v>0.38</v>
      </c>
      <c r="T629" s="236">
        <v>1.83</v>
      </c>
      <c r="U629" s="236">
        <v>0</v>
      </c>
      <c r="V629" s="236"/>
      <c r="W629" s="522">
        <v>1</v>
      </c>
      <c r="X629" s="236">
        <v>10</v>
      </c>
      <c r="Y629" s="522">
        <v>1</v>
      </c>
      <c r="Z629" s="236">
        <v>1</v>
      </c>
      <c r="AA629" s="236"/>
      <c r="AB629" s="236">
        <v>-7.4074074074074028E-2</v>
      </c>
      <c r="AC629" s="522">
        <v>1.9917632169826952E-2</v>
      </c>
      <c r="AD629" s="522">
        <v>5.619378446462366</v>
      </c>
      <c r="AE629" s="57">
        <v>41827</v>
      </c>
      <c r="AH629" s="236"/>
      <c r="AI629" s="236"/>
      <c r="AJ629" s="522">
        <v>0</v>
      </c>
      <c r="AK629" s="522">
        <v>1.9917632169826952E-2</v>
      </c>
      <c r="AL629" s="236">
        <v>-4.1666666666666637E-2</v>
      </c>
      <c r="AM629" s="236">
        <v>7.29</v>
      </c>
      <c r="AN629" s="522">
        <v>60.714285714285708</v>
      </c>
      <c r="AR629" s="452"/>
      <c r="AS629" s="145"/>
      <c r="AT629" s="223"/>
      <c r="AU629" s="22"/>
    </row>
    <row r="630" spans="1:47" ht="15.75">
      <c r="A630" s="263" t="s">
        <v>133</v>
      </c>
      <c r="B630" t="s">
        <v>134</v>
      </c>
      <c r="C630" t="s">
        <v>1343</v>
      </c>
      <c r="D630" s="554">
        <v>12720000000</v>
      </c>
      <c r="E630">
        <v>1.06</v>
      </c>
      <c r="F630" s="620">
        <v>3.71</v>
      </c>
      <c r="G630" s="57"/>
      <c r="H630" s="636"/>
      <c r="I630" s="267"/>
      <c r="J630" s="587">
        <v>69.5</v>
      </c>
      <c r="K630" s="236">
        <v>60.17</v>
      </c>
      <c r="L630" s="236">
        <v>70.209999999999994</v>
      </c>
      <c r="M630" s="236">
        <v>1.9</v>
      </c>
      <c r="N630" s="236">
        <v>1.32</v>
      </c>
      <c r="O630" s="236"/>
      <c r="P630" s="236"/>
      <c r="Q630" s="236">
        <v>16.2</v>
      </c>
      <c r="R630" s="236">
        <v>1.71</v>
      </c>
      <c r="S630" s="236">
        <v>1.03</v>
      </c>
      <c r="T630" s="236">
        <v>6.44</v>
      </c>
      <c r="U630" s="236">
        <v>0</v>
      </c>
      <c r="V630" s="236"/>
      <c r="W630" s="522">
        <v>2.6</v>
      </c>
      <c r="X630" s="236">
        <v>72</v>
      </c>
      <c r="Y630" s="522">
        <v>23</v>
      </c>
      <c r="Z630" s="236"/>
      <c r="AA630" s="236"/>
      <c r="AB630" s="236">
        <v>0.10722275487376172</v>
      </c>
      <c r="AC630" s="522">
        <v>9.6187205072328329E-3</v>
      </c>
      <c r="AD630" s="522">
        <v>39.018574653493289</v>
      </c>
      <c r="AE630" s="57">
        <v>41827</v>
      </c>
      <c r="AF630" s="498">
        <v>9.0737999999999999E-2</v>
      </c>
      <c r="AG630" s="498">
        <v>9.4736842105263161E-2</v>
      </c>
      <c r="AH630" s="236">
        <v>56.494900000000001</v>
      </c>
      <c r="AI630" s="236"/>
      <c r="AJ630" s="522">
        <v>0</v>
      </c>
      <c r="AK630" s="522">
        <v>9.6187205072328329E-3</v>
      </c>
      <c r="AL630" s="236">
        <v>2.0707886620649089E-2</v>
      </c>
      <c r="AM630" s="236">
        <v>67.930000000000007</v>
      </c>
      <c r="AN630" s="522">
        <v>7.3059360730586604</v>
      </c>
      <c r="AR630" s="452"/>
      <c r="AS630" s="145"/>
      <c r="AT630" s="223"/>
      <c r="AU630" s="22"/>
    </row>
    <row r="631" spans="1:47" ht="15.75">
      <c r="A631" s="263" t="s">
        <v>2510</v>
      </c>
      <c r="B631" t="s">
        <v>2511</v>
      </c>
      <c r="C631" t="s">
        <v>1343</v>
      </c>
      <c r="D631" s="554">
        <v>14670000000</v>
      </c>
      <c r="E631">
        <v>0.55000000000000004</v>
      </c>
      <c r="F631" s="620">
        <v>5.21</v>
      </c>
      <c r="G631" s="57"/>
      <c r="H631" s="636"/>
      <c r="I631" s="267"/>
      <c r="J631" s="587">
        <v>65.83</v>
      </c>
      <c r="K631" s="236">
        <v>62.2</v>
      </c>
      <c r="L631" s="236">
        <v>69.39</v>
      </c>
      <c r="M631" s="236">
        <v>2.7</v>
      </c>
      <c r="N631" s="236">
        <v>1.84</v>
      </c>
      <c r="O631" s="236"/>
      <c r="P631" s="236"/>
      <c r="Q631" s="236">
        <v>15.53</v>
      </c>
      <c r="R631" s="236">
        <v>2.75</v>
      </c>
      <c r="S631" s="236">
        <v>1.63</v>
      </c>
      <c r="T631" s="236">
        <v>6.77</v>
      </c>
      <c r="U631" s="236">
        <v>0</v>
      </c>
      <c r="V631" s="236"/>
      <c r="W631" s="522">
        <v>3</v>
      </c>
      <c r="X631" s="236">
        <v>64</v>
      </c>
      <c r="Y631" s="522">
        <v>14</v>
      </c>
      <c r="Z631" s="236"/>
      <c r="AA631" s="236"/>
      <c r="AB631" s="236">
        <v>6.7684887459806969E-2</v>
      </c>
      <c r="AC631" s="522">
        <v>7.9704103845357373E-3</v>
      </c>
      <c r="AD631" s="522">
        <v>10.908437099959002</v>
      </c>
      <c r="AE631" s="57">
        <v>41827</v>
      </c>
      <c r="AF631" s="498">
        <v>6.1515E-2</v>
      </c>
      <c r="AG631" s="498">
        <v>5.6472727272727272E-2</v>
      </c>
      <c r="AH631" s="236">
        <v>148.36789999999999</v>
      </c>
      <c r="AI631" s="236"/>
      <c r="AJ631" s="522">
        <v>0</v>
      </c>
      <c r="AK631" s="522">
        <v>7.9704103845357373E-3</v>
      </c>
      <c r="AL631" s="236">
        <v>-1.9511468573130804E-2</v>
      </c>
      <c r="AM631" s="236">
        <v>67.33</v>
      </c>
      <c r="AN631" s="522">
        <v>26.728110599078235</v>
      </c>
      <c r="AR631" s="452"/>
      <c r="AS631" s="145"/>
      <c r="AT631" s="223"/>
      <c r="AU631" s="22"/>
    </row>
    <row r="632" spans="1:47" ht="15.75">
      <c r="A632" s="263" t="s">
        <v>2512</v>
      </c>
      <c r="B632" t="s">
        <v>2513</v>
      </c>
      <c r="C632" t="s">
        <v>1343</v>
      </c>
      <c r="D632" s="554">
        <v>361660000</v>
      </c>
      <c r="E632">
        <v>1.92</v>
      </c>
      <c r="F632" s="620">
        <v>2.0499999999999998</v>
      </c>
      <c r="G632" s="57"/>
      <c r="H632" s="636"/>
      <c r="I632" s="267"/>
      <c r="J632" s="587">
        <v>38.590000000000003</v>
      </c>
      <c r="K632" s="236">
        <v>34.75</v>
      </c>
      <c r="L632" s="236">
        <v>39.4</v>
      </c>
      <c r="M632" s="236">
        <v>1.6</v>
      </c>
      <c r="N632" s="236">
        <v>0.6</v>
      </c>
      <c r="O632" s="236"/>
      <c r="P632" s="236"/>
      <c r="Q632" s="236">
        <v>12.57</v>
      </c>
      <c r="R632" s="236">
        <v>0.69</v>
      </c>
      <c r="S632" s="236">
        <v>1.2</v>
      </c>
      <c r="T632" s="236">
        <v>1.61</v>
      </c>
      <c r="U632" s="236">
        <v>0</v>
      </c>
      <c r="V632" s="236"/>
      <c r="W632" s="522">
        <v>2</v>
      </c>
      <c r="X632" s="236">
        <v>40.5</v>
      </c>
      <c r="Y632" s="522">
        <v>2</v>
      </c>
      <c r="Z632" s="236">
        <v>1</v>
      </c>
      <c r="AA632" s="236"/>
      <c r="AB632" s="236">
        <v>1.8276762402088847E-2</v>
      </c>
      <c r="AC632" s="522">
        <v>1.141178377698766E-2</v>
      </c>
      <c r="AD632" s="522">
        <v>4.1778088017130441</v>
      </c>
      <c r="AE632" s="57">
        <v>41827</v>
      </c>
      <c r="AF632" s="498">
        <v>0.140016</v>
      </c>
      <c r="AG632" s="498">
        <v>0.18217391304347827</v>
      </c>
      <c r="AH632" s="236">
        <v>24.227</v>
      </c>
      <c r="AI632" s="236"/>
      <c r="AJ632" s="522">
        <v>0</v>
      </c>
      <c r="AK632" s="522">
        <v>1.141178377698766E-2</v>
      </c>
      <c r="AL632" s="236">
        <v>5.4371584699453607E-2</v>
      </c>
      <c r="AM632" s="236">
        <v>37.979999999999997</v>
      </c>
      <c r="AN632" s="522">
        <v>41.754385964912139</v>
      </c>
      <c r="AR632" s="452"/>
      <c r="AS632" s="145"/>
      <c r="AT632" s="223"/>
      <c r="AU632" s="22"/>
    </row>
    <row r="633" spans="1:47" ht="15.75">
      <c r="A633" s="263" t="s">
        <v>2514</v>
      </c>
      <c r="B633" t="s">
        <v>2515</v>
      </c>
      <c r="C633" t="s">
        <v>1343</v>
      </c>
      <c r="D633" s="554">
        <v>1710000000</v>
      </c>
      <c r="E633">
        <v>1.53</v>
      </c>
      <c r="F633" s="620">
        <v>2.2599999999999998</v>
      </c>
      <c r="G633" s="57"/>
      <c r="H633" s="636"/>
      <c r="I633" s="267"/>
      <c r="J633" s="587">
        <v>42.61</v>
      </c>
      <c r="K633" s="236">
        <v>39.35</v>
      </c>
      <c r="L633" s="236">
        <v>43.95</v>
      </c>
      <c r="M633" s="236">
        <v>1.5</v>
      </c>
      <c r="N633" s="236">
        <v>0.64</v>
      </c>
      <c r="O633" s="236"/>
      <c r="P633" s="236"/>
      <c r="Q633" s="236">
        <v>14.44</v>
      </c>
      <c r="R633" s="236">
        <v>1.1599999999999999</v>
      </c>
      <c r="S633" s="236">
        <v>0.69</v>
      </c>
      <c r="T633" s="236">
        <v>2.2400000000000002</v>
      </c>
      <c r="U633" s="236">
        <v>0</v>
      </c>
      <c r="V633" s="236"/>
      <c r="W633" s="522">
        <v>2.2999999999999998</v>
      </c>
      <c r="X633" s="236">
        <v>47.5</v>
      </c>
      <c r="Y633" s="522">
        <v>6</v>
      </c>
      <c r="Z633" s="236"/>
      <c r="AA633" s="236"/>
      <c r="AB633" s="236">
        <v>5.6355208587460237E-2</v>
      </c>
      <c r="AC633" s="522">
        <v>9.4133716515405873E-3</v>
      </c>
      <c r="AD633" s="522">
        <v>11.736713451420702</v>
      </c>
      <c r="AE633" s="57">
        <v>41827</v>
      </c>
      <c r="AF633" s="498">
        <v>0.117669</v>
      </c>
      <c r="AG633" s="498">
        <v>0.12448275862068968</v>
      </c>
      <c r="AH633" s="236">
        <v>28.662600000000001</v>
      </c>
      <c r="AI633" s="236"/>
      <c r="AJ633" s="522">
        <v>0</v>
      </c>
      <c r="AK633" s="522">
        <v>9.4133716515405873E-3</v>
      </c>
      <c r="AL633" s="236">
        <v>3.5228377065111831E-2</v>
      </c>
      <c r="AM633" s="236">
        <v>42.49</v>
      </c>
      <c r="AN633" s="522">
        <v>42.911877394636043</v>
      </c>
      <c r="AR633" s="452"/>
      <c r="AS633" s="145"/>
      <c r="AT633" s="223"/>
      <c r="AU633" s="22"/>
    </row>
    <row r="634" spans="1:47" ht="15.75">
      <c r="A634" s="263" t="s">
        <v>2516</v>
      </c>
      <c r="C634" t="s">
        <v>1343</v>
      </c>
      <c r="D634" s="554">
        <v>5910000000</v>
      </c>
      <c r="E634">
        <v>1.9</v>
      </c>
      <c r="F634" s="620">
        <v>3.1</v>
      </c>
      <c r="G634" s="57"/>
      <c r="H634" s="636"/>
      <c r="I634" s="267"/>
      <c r="J634" s="587">
        <v>34.94</v>
      </c>
      <c r="K634" s="236">
        <v>33.42</v>
      </c>
      <c r="L634" s="236">
        <v>36.33</v>
      </c>
      <c r="M634" s="236">
        <v>0</v>
      </c>
      <c r="N634" s="236">
        <v>0</v>
      </c>
      <c r="O634" s="236"/>
      <c r="P634" s="236"/>
      <c r="Q634" s="236">
        <v>8.34</v>
      </c>
      <c r="R634" s="236">
        <v>0.79</v>
      </c>
      <c r="S634" s="236">
        <v>2.27</v>
      </c>
      <c r="T634" s="236">
        <v>0.53</v>
      </c>
      <c r="U634" s="236">
        <v>0</v>
      </c>
      <c r="V634" s="236"/>
      <c r="W634" s="522">
        <v>4</v>
      </c>
      <c r="X634" s="236">
        <v>31.02</v>
      </c>
      <c r="Y634" s="522">
        <v>1</v>
      </c>
      <c r="Z634" s="236"/>
      <c r="AA634" s="236"/>
      <c r="AB634" s="236">
        <v>-2.6065022421524656E-2</v>
      </c>
      <c r="AC634" s="522">
        <v>9.7404091855100364E-3</v>
      </c>
      <c r="AD634" s="522">
        <v>2.9275105894851952</v>
      </c>
      <c r="AE634" s="57">
        <v>41827</v>
      </c>
      <c r="AF634" s="498">
        <v>0.13886999999999999</v>
      </c>
      <c r="AG634" s="498">
        <v>0.10556962025316456</v>
      </c>
      <c r="AH634" s="236">
        <v>40.599299999999999</v>
      </c>
      <c r="AI634" s="236"/>
      <c r="AJ634" s="522">
        <v>0</v>
      </c>
      <c r="AK634" s="522">
        <v>9.7404091855100364E-3</v>
      </c>
      <c r="AL634" s="236">
        <v>-3.826039086154695E-2</v>
      </c>
      <c r="AM634" s="236">
        <v>34.520000000000003</v>
      </c>
      <c r="AN634" s="522">
        <v>28.318584070796589</v>
      </c>
      <c r="AR634" s="452"/>
      <c r="AS634" s="145"/>
      <c r="AT634" s="223"/>
      <c r="AU634" s="22"/>
    </row>
    <row r="635" spans="1:47" ht="15.75">
      <c r="A635" s="263" t="s">
        <v>2517</v>
      </c>
      <c r="B635" t="s">
        <v>2518</v>
      </c>
      <c r="C635" t="s">
        <v>1343</v>
      </c>
      <c r="D635" s="554">
        <v>7020000000</v>
      </c>
      <c r="E635">
        <v>1.88</v>
      </c>
      <c r="F635" s="620">
        <v>0.5</v>
      </c>
      <c r="G635" s="57"/>
      <c r="H635" s="636"/>
      <c r="I635" s="267"/>
      <c r="J635" s="587">
        <v>23.77</v>
      </c>
      <c r="K635" s="236">
        <v>22.55</v>
      </c>
      <c r="L635" s="236">
        <v>27.43</v>
      </c>
      <c r="M635" s="236">
        <v>1.3</v>
      </c>
      <c r="N635" s="236">
        <v>0.32</v>
      </c>
      <c r="O635" s="236"/>
      <c r="P635" s="236"/>
      <c r="Q635" s="236">
        <v>14.16</v>
      </c>
      <c r="R635" s="236">
        <v>2.15</v>
      </c>
      <c r="S635" s="236">
        <v>0.5</v>
      </c>
      <c r="T635" s="236">
        <v>1.47</v>
      </c>
      <c r="U635" s="236">
        <v>0</v>
      </c>
      <c r="V635" s="236"/>
      <c r="W635" s="522">
        <v>2.4</v>
      </c>
      <c r="X635" s="236">
        <v>28</v>
      </c>
      <c r="Y635" s="522">
        <v>15</v>
      </c>
      <c r="Z635" s="236"/>
      <c r="AA635" s="236"/>
      <c r="AB635" s="236">
        <v>-0.1135014836795253</v>
      </c>
      <c r="AC635" s="522">
        <v>1.259812979152462E-2</v>
      </c>
      <c r="AD635" s="522">
        <v>6.8646274020819931</v>
      </c>
      <c r="AE635" s="57">
        <v>41827</v>
      </c>
      <c r="AF635" s="498">
        <v>0.13772400000000001</v>
      </c>
      <c r="AG635" s="498">
        <v>6.5860465116279077E-2</v>
      </c>
      <c r="AH635" s="236">
        <v>2.1966000000000001</v>
      </c>
      <c r="AI635" s="236"/>
      <c r="AJ635" s="522">
        <v>0</v>
      </c>
      <c r="AK635" s="522">
        <v>1.259812979152462E-2</v>
      </c>
      <c r="AL635" s="236">
        <v>3.4377719756309794E-2</v>
      </c>
      <c r="AM635" s="236">
        <v>24.5</v>
      </c>
      <c r="AN635" s="522">
        <v>38.793103448275915</v>
      </c>
      <c r="AR635" s="452"/>
      <c r="AS635" s="145"/>
      <c r="AT635" s="223"/>
      <c r="AU635" s="22"/>
    </row>
    <row r="636" spans="1:47" ht="15.75">
      <c r="A636" s="263" t="s">
        <v>2519</v>
      </c>
      <c r="B636" t="s">
        <v>2520</v>
      </c>
      <c r="C636" t="s">
        <v>1355</v>
      </c>
      <c r="D636" s="554">
        <v>1520000000</v>
      </c>
      <c r="E636">
        <v>2.4300000000000002</v>
      </c>
      <c r="F636" s="620">
        <v>-0.22</v>
      </c>
      <c r="G636" s="57"/>
      <c r="H636" s="636"/>
      <c r="I636" s="267"/>
      <c r="J636" s="587">
        <v>9.0299999999999994</v>
      </c>
      <c r="K636" s="236">
        <v>7.96</v>
      </c>
      <c r="L636" s="236">
        <v>10.45</v>
      </c>
      <c r="M636" s="236">
        <v>0</v>
      </c>
      <c r="N636" s="236">
        <v>0</v>
      </c>
      <c r="O636" s="236"/>
      <c r="P636" s="236"/>
      <c r="Q636" s="236">
        <v>20.09</v>
      </c>
      <c r="R636" s="236">
        <v>17.670000000000002</v>
      </c>
      <c r="S636" s="236">
        <v>0.93</v>
      </c>
      <c r="T636" s="236">
        <v>1.1399999999999999</v>
      </c>
      <c r="U636" s="236">
        <v>0</v>
      </c>
      <c r="V636" s="236"/>
      <c r="W636" s="522">
        <v>2.5</v>
      </c>
      <c r="X636" s="236">
        <v>10.25</v>
      </c>
      <c r="Y636" s="522">
        <v>12</v>
      </c>
      <c r="Z636" s="236"/>
      <c r="AA636" s="236"/>
      <c r="AB636" s="236">
        <v>-2.6483050847457629E-2</v>
      </c>
      <c r="AC636" s="522">
        <v>1.856922467005449E-2</v>
      </c>
      <c r="AD636" s="522">
        <v>5.5289513141409454</v>
      </c>
      <c r="AE636" s="57">
        <v>41827</v>
      </c>
      <c r="AF636" s="498">
        <v>0.16923900000000003</v>
      </c>
      <c r="AG636" s="498">
        <v>1.1369552914544424E-2</v>
      </c>
      <c r="AH636" s="236">
        <v>-1.6398999999999999</v>
      </c>
      <c r="AI636" s="236"/>
      <c r="AJ636" s="522">
        <v>0</v>
      </c>
      <c r="AK636" s="522">
        <v>1.856922467005449E-2</v>
      </c>
      <c r="AL636" s="236">
        <v>9.5873786407766878E-2</v>
      </c>
      <c r="AM636" s="236">
        <v>8.48</v>
      </c>
      <c r="AN636" s="522">
        <v>32.258064516129153</v>
      </c>
      <c r="AR636" s="452"/>
      <c r="AS636" s="145"/>
      <c r="AT636" s="223"/>
      <c r="AU636" s="22"/>
    </row>
    <row r="637" spans="1:47" ht="15.75">
      <c r="A637" s="263" t="s">
        <v>2521</v>
      </c>
      <c r="B637" t="s">
        <v>2522</v>
      </c>
      <c r="C637" t="s">
        <v>1343</v>
      </c>
      <c r="D637" s="554">
        <v>3990000000</v>
      </c>
      <c r="E637">
        <v>1.61</v>
      </c>
      <c r="F637" s="620">
        <v>1.03</v>
      </c>
      <c r="G637" s="57"/>
      <c r="H637" s="636"/>
      <c r="I637" s="267"/>
      <c r="J637" s="587">
        <v>14.37</v>
      </c>
      <c r="K637" s="236">
        <v>13.05</v>
      </c>
      <c r="L637" s="236">
        <v>14.51</v>
      </c>
      <c r="M637" s="236">
        <v>1.8</v>
      </c>
      <c r="N637" s="236">
        <v>0.26</v>
      </c>
      <c r="O637" s="236"/>
      <c r="P637" s="236"/>
      <c r="Q637" s="236">
        <v>12.5</v>
      </c>
      <c r="R637" s="236">
        <v>1.49</v>
      </c>
      <c r="S637" s="236">
        <v>3.21</v>
      </c>
      <c r="T637" s="236">
        <v>1.27</v>
      </c>
      <c r="U637" s="236">
        <v>0</v>
      </c>
      <c r="V637" s="236"/>
      <c r="W637" s="522">
        <v>2.7</v>
      </c>
      <c r="X637" s="236">
        <v>15</v>
      </c>
      <c r="Y637" s="522">
        <v>26</v>
      </c>
      <c r="Z637" s="236"/>
      <c r="AA637" s="236"/>
      <c r="AB637" s="236">
        <v>1.4685314685314621E-2</v>
      </c>
      <c r="AC637" s="522">
        <v>1.0129166775595024E-2</v>
      </c>
      <c r="AD637" s="522">
        <v>3.7855338438663222</v>
      </c>
      <c r="AE637" s="57">
        <v>41827</v>
      </c>
      <c r="AF637" s="498">
        <v>0.122253</v>
      </c>
      <c r="AG637" s="498">
        <v>8.3892617449664433E-2</v>
      </c>
      <c r="AH637" s="236">
        <v>11.1173</v>
      </c>
      <c r="AI637" s="236"/>
      <c r="AJ637" s="522">
        <v>0</v>
      </c>
      <c r="AK637" s="522">
        <v>1.0129166775595024E-2</v>
      </c>
      <c r="AL637" s="236">
        <v>8.5347432024169112E-2</v>
      </c>
      <c r="AM637" s="236">
        <v>13.96</v>
      </c>
      <c r="AN637" s="522">
        <v>47.457627118644133</v>
      </c>
      <c r="AR637" s="452"/>
      <c r="AS637" s="145"/>
      <c r="AT637" s="223"/>
      <c r="AU637" s="22"/>
    </row>
    <row r="638" spans="1:47" ht="15.75">
      <c r="A638" s="263" t="s">
        <v>2523</v>
      </c>
      <c r="B638" t="s">
        <v>2524</v>
      </c>
      <c r="C638" t="s">
        <v>1343</v>
      </c>
      <c r="D638" s="554">
        <v>1190000000</v>
      </c>
      <c r="E638">
        <v>1.96</v>
      </c>
      <c r="F638" s="620">
        <v>0.42</v>
      </c>
      <c r="G638" s="57"/>
      <c r="H638" s="636"/>
      <c r="I638" s="267"/>
      <c r="J638" s="587">
        <v>22.18</v>
      </c>
      <c r="K638" s="236">
        <v>20.38</v>
      </c>
      <c r="L638" s="236">
        <v>23.4</v>
      </c>
      <c r="M638" s="236">
        <v>1.8</v>
      </c>
      <c r="N638" s="236">
        <v>0.4</v>
      </c>
      <c r="O638" s="236"/>
      <c r="P638" s="236"/>
      <c r="Q638" s="236">
        <v>15.2</v>
      </c>
      <c r="R638" s="236">
        <v>0.86</v>
      </c>
      <c r="S638" s="236">
        <v>0.62</v>
      </c>
      <c r="T638" s="236">
        <v>4.58</v>
      </c>
      <c r="U638" s="236">
        <v>0</v>
      </c>
      <c r="V638" s="236"/>
      <c r="W638" s="522">
        <v>2</v>
      </c>
      <c r="X638" s="236">
        <v>25</v>
      </c>
      <c r="Y638" s="522">
        <v>7</v>
      </c>
      <c r="Z638" s="236"/>
      <c r="AA638" s="236"/>
      <c r="AB638" s="236">
        <v>3.897911832946635E-2</v>
      </c>
      <c r="AC638" s="522">
        <v>1.6311974931505036E-2</v>
      </c>
      <c r="AD638" s="522">
        <v>9.5960713903981194</v>
      </c>
      <c r="AE638" s="57">
        <v>41827</v>
      </c>
      <c r="AF638" s="498">
        <v>0.14230799999999999</v>
      </c>
      <c r="AG638" s="498">
        <v>0.17674418604651165</v>
      </c>
      <c r="AH638" s="236">
        <v>0.33679999999999999</v>
      </c>
      <c r="AI638" s="236"/>
      <c r="AJ638" s="522">
        <v>0</v>
      </c>
      <c r="AK638" s="522">
        <v>1.6311974931505036E-2</v>
      </c>
      <c r="AL638" s="236">
        <v>4.5733144743045677E-2</v>
      </c>
      <c r="AM638" s="236">
        <v>21.32</v>
      </c>
      <c r="AN638" s="522">
        <v>30.76923076923066</v>
      </c>
      <c r="AR638" s="452"/>
      <c r="AS638" s="145"/>
      <c r="AT638" s="223"/>
      <c r="AU638" s="22"/>
    </row>
    <row r="639" spans="1:47" ht="15.75">
      <c r="A639" s="263" t="s">
        <v>2525</v>
      </c>
      <c r="B639" t="s">
        <v>2526</v>
      </c>
      <c r="C639" t="s">
        <v>1343</v>
      </c>
      <c r="D639" s="554">
        <v>960300000</v>
      </c>
      <c r="E639">
        <v>2.37</v>
      </c>
      <c r="F639" s="620">
        <v>1.31</v>
      </c>
      <c r="G639" s="57"/>
      <c r="H639" s="636"/>
      <c r="I639" s="267"/>
      <c r="J639" s="587">
        <v>30.27</v>
      </c>
      <c r="K639" s="236">
        <v>27.78</v>
      </c>
      <c r="L639" s="236">
        <v>32.56</v>
      </c>
      <c r="M639" s="236">
        <v>0</v>
      </c>
      <c r="N639" s="236">
        <v>0</v>
      </c>
      <c r="O639" s="236"/>
      <c r="P639" s="236"/>
      <c r="Q639" s="236">
        <v>15.44</v>
      </c>
      <c r="R639" s="236">
        <v>1.47</v>
      </c>
      <c r="S639" s="236">
        <v>1.6</v>
      </c>
      <c r="T639" s="236">
        <v>2.0299999999999998</v>
      </c>
      <c r="U639" s="236">
        <v>0</v>
      </c>
      <c r="V639" s="236"/>
      <c r="W639" s="522">
        <v>1.6</v>
      </c>
      <c r="X639" s="236">
        <v>34.5</v>
      </c>
      <c r="Y639" s="522">
        <v>4</v>
      </c>
      <c r="Z639" s="236"/>
      <c r="AA639" s="236"/>
      <c r="AB639" s="236">
        <v>9.8522167487684956E-3</v>
      </c>
      <c r="AC639" s="522">
        <v>1.6811800920932252E-2</v>
      </c>
      <c r="AD639" s="522">
        <v>2.6885421381427608</v>
      </c>
      <c r="AE639" s="57">
        <v>41827</v>
      </c>
      <c r="AF639" s="498">
        <v>0.165801</v>
      </c>
      <c r="AG639" s="498">
        <v>0.10503401360544216</v>
      </c>
      <c r="AH639" s="236">
        <v>13.6242</v>
      </c>
      <c r="AI639" s="236"/>
      <c r="AJ639" s="522">
        <v>0</v>
      </c>
      <c r="AK639" s="522">
        <v>1.6811800920932252E-2</v>
      </c>
      <c r="AL639" s="236">
        <v>1.7137096774193481E-2</v>
      </c>
      <c r="AM639" s="236">
        <v>30</v>
      </c>
      <c r="AN639" s="522">
        <v>17.582417582417605</v>
      </c>
      <c r="AR639" s="452"/>
      <c r="AS639" s="145"/>
      <c r="AT639" s="223"/>
      <c r="AU639" s="22"/>
    </row>
    <row r="640" spans="1:47" ht="15.75">
      <c r="A640" s="263" t="s">
        <v>2527</v>
      </c>
      <c r="B640" t="s">
        <v>2528</v>
      </c>
      <c r="C640" t="s">
        <v>1343</v>
      </c>
      <c r="D640" s="554">
        <v>971550000</v>
      </c>
      <c r="E640">
        <v>1.35</v>
      </c>
      <c r="F640" s="620">
        <v>0.48</v>
      </c>
      <c r="G640" s="57"/>
      <c r="H640" s="636"/>
      <c r="I640" s="267"/>
      <c r="J640" s="587">
        <v>23.01</v>
      </c>
      <c r="K640" s="236">
        <v>21.54</v>
      </c>
      <c r="L640" s="236">
        <v>23.31</v>
      </c>
      <c r="M640" s="236">
        <v>3.8</v>
      </c>
      <c r="N640" s="236">
        <v>0.9</v>
      </c>
      <c r="O640" s="236"/>
      <c r="P640" s="236"/>
      <c r="Q640" s="236">
        <v>15.87</v>
      </c>
      <c r="R640" s="236">
        <v>3.36</v>
      </c>
      <c r="S640" s="236">
        <v>9.67</v>
      </c>
      <c r="T640" s="236">
        <v>2.0299999999999998</v>
      </c>
      <c r="U640" s="236">
        <v>0</v>
      </c>
      <c r="V640" s="236"/>
      <c r="W640" s="522">
        <v>2.7</v>
      </c>
      <c r="X640" s="236">
        <v>24</v>
      </c>
      <c r="Y640" s="522">
        <v>19</v>
      </c>
      <c r="Z640" s="236"/>
      <c r="AA640" s="236"/>
      <c r="AB640" s="236">
        <v>6.0268891979601329E-2</v>
      </c>
      <c r="AC640" s="522">
        <v>6.9904847712516085E-3</v>
      </c>
      <c r="AD640" s="522">
        <v>2.5911326674301587</v>
      </c>
      <c r="AE640" s="57">
        <v>41827</v>
      </c>
      <c r="AF640" s="498">
        <v>0.10735500000000001</v>
      </c>
      <c r="AG640" s="498">
        <v>4.7232142857142854E-2</v>
      </c>
      <c r="AH640" s="236">
        <v>-5.95</v>
      </c>
      <c r="AI640" s="236"/>
      <c r="AJ640" s="522">
        <v>0</v>
      </c>
      <c r="AK640" s="522">
        <v>6.9904847712516085E-3</v>
      </c>
      <c r="AL640" s="236">
        <v>1.8141592920353989E-2</v>
      </c>
      <c r="AM640" s="236">
        <v>22.94</v>
      </c>
      <c r="AN640" s="522">
        <v>29.411764705882305</v>
      </c>
      <c r="AR640" s="452"/>
      <c r="AS640" s="145"/>
      <c r="AT640" s="223"/>
      <c r="AU640" s="22"/>
    </row>
    <row r="641" spans="1:47" ht="15.75">
      <c r="A641" s="263" t="s">
        <v>2529</v>
      </c>
      <c r="B641" t="s">
        <v>2530</v>
      </c>
      <c r="C641" t="s">
        <v>1343</v>
      </c>
      <c r="D641" s="554">
        <v>467580000</v>
      </c>
      <c r="E641">
        <v>1.68</v>
      </c>
      <c r="F641" s="620">
        <v>0.84</v>
      </c>
      <c r="G641" s="57"/>
      <c r="H641" s="636"/>
      <c r="I641" s="267"/>
      <c r="J641" s="587">
        <v>17.71</v>
      </c>
      <c r="K641" s="236">
        <v>16.04</v>
      </c>
      <c r="L641" s="236">
        <v>19.12</v>
      </c>
      <c r="M641" s="236">
        <v>0</v>
      </c>
      <c r="N641" s="236">
        <v>0</v>
      </c>
      <c r="O641" s="236"/>
      <c r="P641" s="236"/>
      <c r="Q641" s="236">
        <v>14.21</v>
      </c>
      <c r="R641" s="236">
        <v>1.24</v>
      </c>
      <c r="S641" s="236">
        <v>0.68</v>
      </c>
      <c r="T641" s="236">
        <v>2.29</v>
      </c>
      <c r="U641" s="236">
        <v>0</v>
      </c>
      <c r="V641" s="236"/>
      <c r="W641" s="522">
        <v>1.5</v>
      </c>
      <c r="X641" s="236">
        <v>23.5</v>
      </c>
      <c r="Y641" s="522">
        <v>6</v>
      </c>
      <c r="Z641" s="236"/>
      <c r="AA641" s="236"/>
      <c r="AB641" s="236">
        <v>-2.7718550106609972E-2</v>
      </c>
      <c r="AC641" s="522">
        <v>1.9610058777484136E-2</v>
      </c>
      <c r="AD641" s="522">
        <v>11.379299268054542</v>
      </c>
      <c r="AE641" s="57">
        <v>41827</v>
      </c>
      <c r="AF641" s="498">
        <v>0.12626399999999999</v>
      </c>
      <c r="AG641" s="498">
        <v>0.1145967741935484</v>
      </c>
      <c r="AH641" s="236">
        <v>12.947800000000001</v>
      </c>
      <c r="AI641" s="236"/>
      <c r="AJ641" s="522">
        <v>0</v>
      </c>
      <c r="AK641" s="522">
        <v>1.9610058777484136E-2</v>
      </c>
      <c r="AL641" s="236">
        <v>4.7309284447072782E-2</v>
      </c>
      <c r="AM641" s="236">
        <v>17.91</v>
      </c>
      <c r="AN641" s="522">
        <v>49.702380952380963</v>
      </c>
      <c r="AR641" s="452"/>
      <c r="AS641" s="145"/>
      <c r="AT641" s="223"/>
      <c r="AU641" s="22"/>
    </row>
    <row r="642" spans="1:47" ht="15.75">
      <c r="A642" s="263" t="s">
        <v>2531</v>
      </c>
      <c r="B642" t="s">
        <v>2532</v>
      </c>
      <c r="C642" t="s">
        <v>1343</v>
      </c>
      <c r="D642" s="554">
        <v>461290000</v>
      </c>
      <c r="E642">
        <v>1.81</v>
      </c>
      <c r="F642" s="620">
        <v>0.51</v>
      </c>
      <c r="G642" s="57"/>
      <c r="H642" s="636"/>
      <c r="I642" s="267"/>
      <c r="J642" s="587">
        <v>16.03</v>
      </c>
      <c r="K642" s="236">
        <v>15.98</v>
      </c>
      <c r="L642" s="236">
        <v>19.09</v>
      </c>
      <c r="M642" s="236">
        <v>0</v>
      </c>
      <c r="N642" s="236">
        <v>0</v>
      </c>
      <c r="O642" s="236"/>
      <c r="P642" s="236"/>
      <c r="Q642" s="236">
        <v>18.62</v>
      </c>
      <c r="R642" s="236">
        <v>0.89</v>
      </c>
      <c r="S642" s="236">
        <v>2.27</v>
      </c>
      <c r="T642" s="236">
        <v>4.0999999999999996</v>
      </c>
      <c r="U642" s="236">
        <v>0</v>
      </c>
      <c r="V642" s="236"/>
      <c r="W642" s="522">
        <v>1.8</v>
      </c>
      <c r="X642" s="236">
        <v>25</v>
      </c>
      <c r="Y642" s="522">
        <v>6</v>
      </c>
      <c r="Z642" s="236">
        <v>1</v>
      </c>
      <c r="AA642" s="236"/>
      <c r="AB642" s="236">
        <v>-8.5297418630751937E-2</v>
      </c>
      <c r="AC642" s="522">
        <v>1.5428640586589628E-2</v>
      </c>
      <c r="AD642" s="522">
        <v>20.287632841861559</v>
      </c>
      <c r="AE642" s="57">
        <v>41827</v>
      </c>
      <c r="AF642" s="498">
        <v>0.13371300000000003</v>
      </c>
      <c r="AG642" s="498">
        <v>0.20921348314606741</v>
      </c>
      <c r="AH642" s="236">
        <v>10.117699999999999</v>
      </c>
      <c r="AI642" s="236"/>
      <c r="AJ642" s="522">
        <v>0</v>
      </c>
      <c r="AK642" s="522">
        <v>1.5428640586589628E-2</v>
      </c>
      <c r="AL642" s="236">
        <v>-0.12738160043549265</v>
      </c>
      <c r="AM642" s="236">
        <v>17.010000000000002</v>
      </c>
      <c r="AN642" s="522">
        <v>60.49382716049373</v>
      </c>
      <c r="AR642" s="452"/>
      <c r="AS642" s="145"/>
      <c r="AT642" s="223"/>
      <c r="AU642" s="22"/>
    </row>
    <row r="643" spans="1:47" ht="15.75">
      <c r="A643" s="263" t="s">
        <v>2534</v>
      </c>
      <c r="B643" t="s">
        <v>2535</v>
      </c>
      <c r="C643" t="s">
        <v>1343</v>
      </c>
      <c r="D643" s="554">
        <v>2920000000</v>
      </c>
      <c r="E643">
        <v>1.35</v>
      </c>
      <c r="F643" s="620">
        <v>3.5</v>
      </c>
      <c r="G643" s="57"/>
      <c r="H643" s="636"/>
      <c r="I643" s="267"/>
      <c r="J643" s="587">
        <v>74</v>
      </c>
      <c r="K643" s="236">
        <v>61.85</v>
      </c>
      <c r="L643" s="236">
        <v>74.62</v>
      </c>
      <c r="M643" s="236">
        <v>2.6</v>
      </c>
      <c r="N643" s="236">
        <v>1.8</v>
      </c>
      <c r="O643" s="236"/>
      <c r="P643" s="236"/>
      <c r="Q643" s="236">
        <v>17.18</v>
      </c>
      <c r="R643" s="236">
        <v>1.3</v>
      </c>
      <c r="S643" s="236">
        <v>4.24</v>
      </c>
      <c r="T643" s="236">
        <v>3.4</v>
      </c>
      <c r="U643" s="236">
        <v>0</v>
      </c>
      <c r="V643" s="236"/>
      <c r="W643" s="522">
        <v>2.5</v>
      </c>
      <c r="X643" s="236">
        <v>72</v>
      </c>
      <c r="Y643" s="522">
        <v>19</v>
      </c>
      <c r="Z643" s="236"/>
      <c r="AA643" s="236"/>
      <c r="AB643" s="236">
        <v>7.3360184119677915E-2</v>
      </c>
      <c r="AC643" s="522">
        <v>9.5086262412407037E-3</v>
      </c>
      <c r="AD643" s="522">
        <v>13.236563850376989</v>
      </c>
      <c r="AE643" s="57">
        <v>41827</v>
      </c>
      <c r="AF643" s="498">
        <v>0.10735500000000001</v>
      </c>
      <c r="AG643" s="498">
        <v>0.13215384615384615</v>
      </c>
      <c r="AH643" s="236">
        <v>32.914099999999998</v>
      </c>
      <c r="AI643" s="236"/>
      <c r="AJ643" s="522">
        <v>0</v>
      </c>
      <c r="AK643" s="522">
        <v>9.5086262412407037E-3</v>
      </c>
      <c r="AL643" s="236">
        <v>0.16224281451232916</v>
      </c>
      <c r="AM643" s="236">
        <v>67.64</v>
      </c>
      <c r="AN643" s="522">
        <v>11.742424242424292</v>
      </c>
      <c r="AR643" s="452"/>
      <c r="AS643" s="145"/>
      <c r="AT643" s="223"/>
      <c r="AU643" s="22"/>
    </row>
    <row r="644" spans="1:47" ht="15.75">
      <c r="A644" s="263" t="s">
        <v>667</v>
      </c>
      <c r="B644" t="s">
        <v>2536</v>
      </c>
      <c r="C644" t="s">
        <v>2148</v>
      </c>
      <c r="D644" s="554">
        <v>508110000</v>
      </c>
      <c r="E644">
        <v>1.93</v>
      </c>
      <c r="F644" s="620">
        <v>0.73</v>
      </c>
      <c r="G644" s="57"/>
      <c r="H644" s="636"/>
      <c r="I644" s="267"/>
      <c r="J644" s="587">
        <v>14.21</v>
      </c>
      <c r="K644" s="236">
        <v>11.96</v>
      </c>
      <c r="L644" s="236">
        <v>14.96</v>
      </c>
      <c r="M644" s="236">
        <v>0</v>
      </c>
      <c r="N644" s="236">
        <v>0</v>
      </c>
      <c r="O644" s="236"/>
      <c r="P644" s="236"/>
      <c r="Q644" s="236">
        <v>14.07</v>
      </c>
      <c r="R644" s="236">
        <v>1.22</v>
      </c>
      <c r="S644" s="236">
        <v>2.15</v>
      </c>
      <c r="T644" s="236">
        <v>1.5</v>
      </c>
      <c r="U644" s="236">
        <v>0</v>
      </c>
      <c r="V644" s="236"/>
      <c r="W644" s="522">
        <v>2.2999999999999998</v>
      </c>
      <c r="X644" s="236">
        <v>16.5</v>
      </c>
      <c r="Y644" s="522">
        <v>3</v>
      </c>
      <c r="Z644" s="236">
        <v>1</v>
      </c>
      <c r="AA644" s="236"/>
      <c r="AB644" s="236">
        <v>0.16666666666666677</v>
      </c>
      <c r="AC644" s="522">
        <v>1.1914219259315632E-2</v>
      </c>
      <c r="AD644" s="522">
        <v>8.0744153963860317</v>
      </c>
      <c r="AE644" s="57">
        <v>41831</v>
      </c>
      <c r="AF644" s="498">
        <v>0.14058900000000002</v>
      </c>
      <c r="AG644" s="498">
        <v>0.11532786885245903</v>
      </c>
      <c r="AH644" s="236">
        <v>9.7321000000000009</v>
      </c>
      <c r="AI644" s="236"/>
      <c r="AJ644" s="522">
        <v>0</v>
      </c>
      <c r="AK644" s="522">
        <v>1.1914219259315632E-2</v>
      </c>
      <c r="AL644" s="236">
        <v>-7.6815642458100157E-3</v>
      </c>
      <c r="AM644" s="236">
        <v>14.34</v>
      </c>
      <c r="AN644" s="522">
        <v>68.421052631578902</v>
      </c>
      <c r="AR644" s="452"/>
      <c r="AS644" s="145"/>
      <c r="AT644" s="223"/>
      <c r="AU644" s="22"/>
    </row>
    <row r="645" spans="1:47" ht="15.75">
      <c r="A645" s="263" t="s">
        <v>2537</v>
      </c>
      <c r="B645" t="s">
        <v>2538</v>
      </c>
      <c r="C645" t="s">
        <v>1343</v>
      </c>
      <c r="D645" s="554">
        <v>21110000000</v>
      </c>
      <c r="E645">
        <v>0.05</v>
      </c>
      <c r="F645" s="620">
        <v>5.58</v>
      </c>
      <c r="G645" s="57"/>
      <c r="H645" s="636"/>
      <c r="I645" s="267"/>
      <c r="J645" s="587">
        <v>112.11</v>
      </c>
      <c r="K645" s="236">
        <v>107.58</v>
      </c>
      <c r="L645" s="236">
        <v>113.11</v>
      </c>
      <c r="M645" s="236">
        <v>3</v>
      </c>
      <c r="N645" s="236">
        <v>3.36</v>
      </c>
      <c r="O645" s="236"/>
      <c r="P645" s="236"/>
      <c r="Q645" s="236">
        <v>16.98</v>
      </c>
      <c r="R645" s="236">
        <v>2.65</v>
      </c>
      <c r="S645" s="236">
        <v>2</v>
      </c>
      <c r="T645" s="236">
        <v>9.0399999999999991</v>
      </c>
      <c r="U645" s="236">
        <v>0</v>
      </c>
      <c r="V645" s="236"/>
      <c r="W645" s="522">
        <v>3.2</v>
      </c>
      <c r="X645" s="236">
        <v>110</v>
      </c>
      <c r="Y645" s="522">
        <v>15</v>
      </c>
      <c r="Z645" s="236"/>
      <c r="AA645" s="236"/>
      <c r="AB645" s="236">
        <v>2.8592442769145899E-2</v>
      </c>
      <c r="AC645" s="522">
        <v>5.3700577136168047E-3</v>
      </c>
      <c r="AD645" s="522">
        <v>4.4075075111591628</v>
      </c>
      <c r="AE645" s="57">
        <v>41827</v>
      </c>
      <c r="AF645" s="498">
        <v>3.2864999999999998E-2</v>
      </c>
      <c r="AG645" s="498">
        <v>6.4075471698113215E-2</v>
      </c>
      <c r="AH645" s="236">
        <v>-808.79250000000002</v>
      </c>
      <c r="AI645" s="236"/>
      <c r="AJ645" s="522">
        <v>0</v>
      </c>
      <c r="AK645" s="522">
        <v>5.3700577136168047E-3</v>
      </c>
      <c r="AL645" s="236">
        <v>2.9571126825236466E-2</v>
      </c>
      <c r="AM645" s="236">
        <v>111.21</v>
      </c>
      <c r="AN645" s="522">
        <v>13.372093023255944</v>
      </c>
      <c r="AR645" s="452"/>
      <c r="AS645" s="145"/>
      <c r="AT645" s="223"/>
      <c r="AU645" s="22"/>
    </row>
    <row r="646" spans="1:47" ht="15.75">
      <c r="A646" s="263" t="s">
        <v>2539</v>
      </c>
      <c r="B646" t="s">
        <v>2540</v>
      </c>
      <c r="C646" t="s">
        <v>685</v>
      </c>
      <c r="D646" s="554">
        <v>13520000000</v>
      </c>
      <c r="E646">
        <v>0.45</v>
      </c>
      <c r="F646" s="620">
        <v>3.46</v>
      </c>
      <c r="G646" s="57"/>
      <c r="H646" s="636"/>
      <c r="I646" s="267"/>
      <c r="J646" s="587">
        <v>80.86</v>
      </c>
      <c r="K646" s="236">
        <v>73.37</v>
      </c>
      <c r="L646" s="236">
        <v>82.76</v>
      </c>
      <c r="M646" s="236">
        <v>6.9</v>
      </c>
      <c r="N646" s="236">
        <v>5.52</v>
      </c>
      <c r="O646" s="236"/>
      <c r="P646" s="236"/>
      <c r="Q646" s="236">
        <v>28.7</v>
      </c>
      <c r="R646" s="236">
        <v>4.3</v>
      </c>
      <c r="S646" s="236">
        <v>2.77</v>
      </c>
      <c r="T646" s="236">
        <v>2.65</v>
      </c>
      <c r="U646" s="236">
        <v>0</v>
      </c>
      <c r="V646" s="236"/>
      <c r="W646" s="522">
        <v>2.5</v>
      </c>
      <c r="X646" s="236">
        <v>86</v>
      </c>
      <c r="Y646" s="522">
        <v>14</v>
      </c>
      <c r="Z646" s="236"/>
      <c r="AA646" s="236"/>
      <c r="AB646" s="236">
        <v>0.12293853073463262</v>
      </c>
      <c r="AC646" s="522">
        <v>5.8169719536213605E-3</v>
      </c>
      <c r="AD646" s="522">
        <v>3.1799709368336275</v>
      </c>
      <c r="AE646" s="57">
        <v>41827</v>
      </c>
      <c r="AF646" s="498">
        <v>5.5785000000000001E-2</v>
      </c>
      <c r="AG646" s="498">
        <v>6.6744186046511625E-2</v>
      </c>
      <c r="AH646" s="236">
        <v>-123.61369999999999</v>
      </c>
      <c r="AI646" s="236"/>
      <c r="AJ646" s="522">
        <v>0</v>
      </c>
      <c r="AK646" s="522">
        <v>5.8169719536213605E-3</v>
      </c>
      <c r="AL646" s="236">
        <v>6.4787990518830677E-2</v>
      </c>
      <c r="AM646" s="236">
        <v>78.67</v>
      </c>
      <c r="AN646" s="522">
        <v>58.166189111747904</v>
      </c>
      <c r="AR646" s="452"/>
      <c r="AS646" s="145"/>
      <c r="AT646" s="223"/>
      <c r="AU646" s="22"/>
    </row>
    <row r="647" spans="1:47" ht="15.75">
      <c r="A647" s="263" t="s">
        <v>2541</v>
      </c>
      <c r="B647" t="s">
        <v>2542</v>
      </c>
      <c r="C647" t="s">
        <v>1343</v>
      </c>
      <c r="D647" s="554">
        <v>13360000000</v>
      </c>
      <c r="E647">
        <v>1.35</v>
      </c>
      <c r="F647" s="620">
        <v>2.16</v>
      </c>
      <c r="G647" s="57"/>
      <c r="H647" s="636"/>
      <c r="I647" s="267"/>
      <c r="J647" s="587">
        <v>52.59</v>
      </c>
      <c r="K647" s="236">
        <v>42.88</v>
      </c>
      <c r="L647" s="236">
        <v>52.95</v>
      </c>
      <c r="M647" s="236">
        <v>0</v>
      </c>
      <c r="N647" s="236">
        <v>0</v>
      </c>
      <c r="O647" s="236"/>
      <c r="P647" s="236"/>
      <c r="Q647" s="236">
        <v>18.809999999999999</v>
      </c>
      <c r="R647" s="236">
        <v>1.42</v>
      </c>
      <c r="S647" s="236">
        <v>0.87</v>
      </c>
      <c r="T647" s="236">
        <v>3.47</v>
      </c>
      <c r="U647" s="236">
        <v>0</v>
      </c>
      <c r="V647" s="236"/>
      <c r="W647" s="522">
        <v>2</v>
      </c>
      <c r="X647" s="236">
        <v>56</v>
      </c>
      <c r="Y647" s="522">
        <v>13</v>
      </c>
      <c r="Z647" s="236"/>
      <c r="AA647" s="236"/>
      <c r="AB647" s="236">
        <v>0.11473684210526322</v>
      </c>
      <c r="AC647" s="522">
        <v>1.5025271114749845E-2</v>
      </c>
      <c r="AD647" s="522">
        <v>27.3535729526014</v>
      </c>
      <c r="AE647" s="57">
        <v>41827</v>
      </c>
      <c r="AF647" s="498">
        <v>0.10735500000000001</v>
      </c>
      <c r="AG647" s="498">
        <v>0.13246478873239437</v>
      </c>
      <c r="AH647" s="236">
        <v>45.163499999999999</v>
      </c>
      <c r="AI647" s="236"/>
      <c r="AJ647" s="522">
        <v>0</v>
      </c>
      <c r="AK647" s="522">
        <v>1.5025271114749845E-2</v>
      </c>
      <c r="AL647" s="236">
        <v>0.1802064631956912</v>
      </c>
      <c r="AM647" s="236">
        <v>46.89</v>
      </c>
      <c r="AN647" s="522">
        <v>20.689655172413737</v>
      </c>
      <c r="AR647" s="452"/>
      <c r="AS647" s="145"/>
      <c r="AT647" s="223"/>
      <c r="AU647" s="22"/>
    </row>
    <row r="648" spans="1:47" ht="15.75">
      <c r="A648" s="263" t="s">
        <v>2543</v>
      </c>
      <c r="B648" t="s">
        <v>2544</v>
      </c>
      <c r="C648" t="s">
        <v>2545</v>
      </c>
      <c r="D648" s="554">
        <v>120040000</v>
      </c>
      <c r="E648">
        <v>0.96</v>
      </c>
      <c r="F648" s="620">
        <v>-1.03</v>
      </c>
      <c r="G648" s="57"/>
      <c r="H648" s="636"/>
      <c r="I648" s="267"/>
      <c r="J648" s="587">
        <v>14.82</v>
      </c>
      <c r="K648" s="236">
        <v>11.02</v>
      </c>
      <c r="L648" s="236">
        <v>16.57</v>
      </c>
      <c r="M648" s="236">
        <v>0</v>
      </c>
      <c r="N648" s="236">
        <v>0</v>
      </c>
      <c r="O648" s="236"/>
      <c r="P648" s="236"/>
      <c r="Q648" s="236">
        <v>0</v>
      </c>
      <c r="R648" s="236">
        <v>0</v>
      </c>
      <c r="S648" s="236">
        <v>4.75</v>
      </c>
      <c r="T648" s="236">
        <v>4.79</v>
      </c>
      <c r="U648" s="236">
        <v>0</v>
      </c>
      <c r="V648" s="236"/>
      <c r="W648" s="522">
        <v>0</v>
      </c>
      <c r="X648" s="236">
        <v>4.59</v>
      </c>
      <c r="Y648" s="522">
        <v>1</v>
      </c>
      <c r="Z648" s="236"/>
      <c r="AA648" s="236"/>
      <c r="AB648" s="236">
        <v>-0.11392405063291144</v>
      </c>
      <c r="AC648" s="522">
        <v>4.1900132967003241E-2</v>
      </c>
      <c r="AD648" s="522">
        <v>3.7248067533266687</v>
      </c>
      <c r="AE648" s="57">
        <v>41827</v>
      </c>
      <c r="AH648" s="236"/>
      <c r="AI648" s="236"/>
      <c r="AJ648" s="522">
        <v>0</v>
      </c>
      <c r="AK648" s="522">
        <v>4.1900132967003241E-2</v>
      </c>
      <c r="AL648" s="236">
        <v>0.29319371727748683</v>
      </c>
      <c r="AM648" s="236">
        <v>12.66</v>
      </c>
      <c r="AN648" s="522">
        <v>9.6774193548387313</v>
      </c>
      <c r="AR648" s="452"/>
      <c r="AS648" s="145"/>
      <c r="AT648" s="223"/>
      <c r="AU648" s="22"/>
    </row>
    <row r="649" spans="1:47" ht="15.75">
      <c r="A649" s="263" t="s">
        <v>2546</v>
      </c>
      <c r="B649" t="s">
        <v>2547</v>
      </c>
      <c r="C649" t="s">
        <v>1343</v>
      </c>
      <c r="D649" s="554">
        <v>891410000</v>
      </c>
      <c r="E649">
        <v>1.44</v>
      </c>
      <c r="F649" s="620">
        <v>0.53</v>
      </c>
      <c r="G649" s="57"/>
      <c r="H649" s="636"/>
      <c r="I649" s="267"/>
      <c r="J649" s="587">
        <v>17.510000000000002</v>
      </c>
      <c r="K649" s="236">
        <v>16.43</v>
      </c>
      <c r="L649" s="236">
        <v>19.02</v>
      </c>
      <c r="M649" s="236">
        <v>2.7</v>
      </c>
      <c r="N649" s="236">
        <v>0.48</v>
      </c>
      <c r="O649" s="236"/>
      <c r="P649" s="236"/>
      <c r="Q649" s="236">
        <v>13.07</v>
      </c>
      <c r="R649" s="236">
        <v>1.08</v>
      </c>
      <c r="S649" s="236">
        <v>0.94</v>
      </c>
      <c r="T649" s="236">
        <v>3.75</v>
      </c>
      <c r="U649" s="236">
        <v>0</v>
      </c>
      <c r="V649" s="236"/>
      <c r="W649" s="522">
        <v>2.2999999999999998</v>
      </c>
      <c r="X649" s="236">
        <v>21</v>
      </c>
      <c r="Y649" s="522">
        <v>2</v>
      </c>
      <c r="Z649" s="236">
        <v>1</v>
      </c>
      <c r="AA649" s="236"/>
      <c r="AB649" s="236">
        <v>-2.5150355385456583E-2</v>
      </c>
      <c r="AC649" s="522">
        <v>1.4082507467056265E-2</v>
      </c>
      <c r="AD649" s="522">
        <v>8.2352715192774308</v>
      </c>
      <c r="AE649" s="57">
        <v>41827</v>
      </c>
      <c r="AF649" s="498">
        <v>0.112512</v>
      </c>
      <c r="AG649" s="498">
        <v>0.12101851851851853</v>
      </c>
      <c r="AH649" s="236">
        <v>1.0676000000000001</v>
      </c>
      <c r="AI649" s="236"/>
      <c r="AJ649" s="522">
        <v>0</v>
      </c>
      <c r="AK649" s="522">
        <v>1.4082507467056265E-2</v>
      </c>
      <c r="AL649" s="236">
        <v>1.8023255813953622E-2</v>
      </c>
      <c r="AM649" s="236">
        <v>17.48</v>
      </c>
      <c r="AN649" s="522">
        <v>36.893203883495012</v>
      </c>
      <c r="AR649" s="452"/>
      <c r="AS649" s="145"/>
      <c r="AT649" s="223"/>
      <c r="AU649" s="22"/>
    </row>
    <row r="650" spans="1:47" ht="15.75">
      <c r="A650" s="263" t="s">
        <v>732</v>
      </c>
      <c r="B650" t="s">
        <v>733</v>
      </c>
      <c r="C650" t="s">
        <v>1343</v>
      </c>
      <c r="D650" s="554">
        <v>46400000000</v>
      </c>
      <c r="E650">
        <v>0.34</v>
      </c>
      <c r="F650" s="620">
        <v>1.87</v>
      </c>
      <c r="G650" s="57"/>
      <c r="H650" s="636"/>
      <c r="I650" s="267"/>
      <c r="J650" s="587">
        <v>42.08</v>
      </c>
      <c r="K650" s="236">
        <v>37.79</v>
      </c>
      <c r="L650" s="236">
        <v>42.36</v>
      </c>
      <c r="M650" s="236">
        <v>2.9</v>
      </c>
      <c r="N650" s="236">
        <v>1.22</v>
      </c>
      <c r="O650" s="236"/>
      <c r="P650" s="236"/>
      <c r="Q650" s="236">
        <v>18.8</v>
      </c>
      <c r="R650" s="236">
        <v>3.02</v>
      </c>
      <c r="S650" s="236">
        <v>4</v>
      </c>
      <c r="T650" s="236">
        <v>5.68</v>
      </c>
      <c r="U650" s="236">
        <v>0</v>
      </c>
      <c r="V650" s="236"/>
      <c r="W650" s="522">
        <v>2.2000000000000002</v>
      </c>
      <c r="X650" s="236">
        <v>44</v>
      </c>
      <c r="Y650" s="522">
        <v>20</v>
      </c>
      <c r="Z650" s="236">
        <v>1</v>
      </c>
      <c r="AA650" s="236"/>
      <c r="AB650" s="236">
        <v>0.10781741867785938</v>
      </c>
      <c r="AC650" s="522">
        <v>4.8910179768308438E-3</v>
      </c>
      <c r="AD650" s="522">
        <v>12.70793539794168</v>
      </c>
      <c r="AE650" s="57">
        <v>41827</v>
      </c>
      <c r="AF650" s="498">
        <v>4.9481999999999998E-2</v>
      </c>
      <c r="AG650" s="498">
        <v>6.225165562913907E-2</v>
      </c>
      <c r="AH650" s="236">
        <v>54.521000000000001</v>
      </c>
      <c r="AI650" s="236"/>
      <c r="AJ650" s="522">
        <v>0</v>
      </c>
      <c r="AK650" s="522">
        <v>4.8910179768308438E-3</v>
      </c>
      <c r="AL650" s="236">
        <v>4.1326404355357629E-2</v>
      </c>
      <c r="AM650" s="236">
        <v>41.18</v>
      </c>
      <c r="AN650" s="522">
        <v>45.90163934426252</v>
      </c>
      <c r="AR650" s="452"/>
      <c r="AS650" s="145"/>
      <c r="AT650" s="223"/>
      <c r="AU650" s="22"/>
    </row>
    <row r="651" spans="1:47" ht="15.75">
      <c r="A651" s="263" t="s">
        <v>276</v>
      </c>
      <c r="B651" t="s">
        <v>277</v>
      </c>
      <c r="C651" t="s">
        <v>1355</v>
      </c>
      <c r="D651" s="554">
        <v>996580000</v>
      </c>
      <c r="E651">
        <v>1.58</v>
      </c>
      <c r="F651" s="620">
        <v>0.56000000000000005</v>
      </c>
      <c r="G651" s="57"/>
      <c r="H651" s="636"/>
      <c r="I651" s="267"/>
      <c r="J651" s="587">
        <v>14.23</v>
      </c>
      <c r="K651" s="236">
        <v>12</v>
      </c>
      <c r="L651" s="236">
        <v>14.55</v>
      </c>
      <c r="M651" s="236">
        <v>0</v>
      </c>
      <c r="N651" s="236">
        <v>0</v>
      </c>
      <c r="O651" s="236"/>
      <c r="P651" s="236"/>
      <c r="Q651" s="236">
        <v>13.98</v>
      </c>
      <c r="R651" s="236">
        <v>0.42</v>
      </c>
      <c r="S651" s="236">
        <v>3.84</v>
      </c>
      <c r="T651" s="236">
        <v>3.12</v>
      </c>
      <c r="U651" s="236">
        <v>0</v>
      </c>
      <c r="V651" s="236"/>
      <c r="W651" s="522">
        <v>2.2000000000000002</v>
      </c>
      <c r="X651" s="236">
        <v>15.25</v>
      </c>
      <c r="Y651" s="522">
        <v>20</v>
      </c>
      <c r="Z651" s="236"/>
      <c r="AA651" s="236"/>
      <c r="AB651" s="236">
        <v>0.17801476620180476</v>
      </c>
      <c r="AC651" s="522">
        <v>1.6876143652543824E-2</v>
      </c>
      <c r="AD651" s="522">
        <v>3.3023178039662202</v>
      </c>
      <c r="AE651" s="57">
        <v>41827</v>
      </c>
      <c r="AF651" s="498">
        <v>0.120534</v>
      </c>
      <c r="AG651" s="498">
        <v>0.33285714285714285</v>
      </c>
      <c r="AH651" s="236">
        <v>19.856200000000001</v>
      </c>
      <c r="AI651" s="236"/>
      <c r="AJ651" s="522">
        <v>0</v>
      </c>
      <c r="AK651" s="522">
        <v>1.6876143652543824E-2</v>
      </c>
      <c r="AL651" s="236">
        <v>0.13840000000000002</v>
      </c>
      <c r="AM651" s="236">
        <v>13.34</v>
      </c>
      <c r="AN651" s="522">
        <v>46.153846153846153</v>
      </c>
      <c r="AR651" s="452"/>
      <c r="AS651" s="145"/>
      <c r="AT651" s="223"/>
      <c r="AU651" s="22"/>
    </row>
    <row r="652" spans="1:47" ht="15.75">
      <c r="A652" s="263" t="s">
        <v>2548</v>
      </c>
      <c r="B652" t="s">
        <v>2549</v>
      </c>
      <c r="C652" t="s">
        <v>1809</v>
      </c>
      <c r="F652" s="620"/>
      <c r="G652" s="57"/>
      <c r="H652" s="636"/>
      <c r="I652" s="267"/>
      <c r="J652" s="587">
        <v>44.54</v>
      </c>
      <c r="K652" s="236">
        <v>35.71</v>
      </c>
      <c r="L652" s="236">
        <v>45.66</v>
      </c>
      <c r="M652" s="236">
        <v>0</v>
      </c>
      <c r="N652" s="236"/>
      <c r="O652" s="236"/>
      <c r="P652" s="236"/>
      <c r="Q652" s="236"/>
      <c r="R652" s="236"/>
      <c r="S652" s="236"/>
      <c r="T652" s="236"/>
      <c r="U652" s="236">
        <v>0</v>
      </c>
      <c r="V652" s="236"/>
      <c r="X652" s="236"/>
      <c r="Z652" s="236"/>
      <c r="AA652" s="236"/>
      <c r="AB652" s="236">
        <v>-8.125273762593066E-2</v>
      </c>
      <c r="AC652" s="522">
        <v>2.6733744877088308E-2</v>
      </c>
      <c r="AD652" s="522">
        <v>3.460853808399043</v>
      </c>
      <c r="AE652" s="57">
        <v>41827</v>
      </c>
      <c r="AH652" s="236"/>
      <c r="AI652" s="236"/>
      <c r="AJ652" s="522">
        <v>0</v>
      </c>
      <c r="AK652" s="522">
        <v>2.6733744877088308E-2</v>
      </c>
      <c r="AL652" s="236">
        <v>7.1703561116458051E-2</v>
      </c>
      <c r="AM652" s="236"/>
      <c r="AN652" s="522">
        <v>12.401574803149645</v>
      </c>
      <c r="AR652" s="452"/>
      <c r="AS652" s="145"/>
      <c r="AT652" s="223"/>
      <c r="AU652" s="22"/>
    </row>
    <row r="653" spans="1:47" ht="15.75">
      <c r="A653" s="263" t="s">
        <v>2550</v>
      </c>
      <c r="C653" t="s">
        <v>1343</v>
      </c>
      <c r="D653" s="554">
        <v>1440000000</v>
      </c>
      <c r="E653">
        <v>1.8</v>
      </c>
      <c r="F653" s="620">
        <v>1.51</v>
      </c>
      <c r="G653" s="57"/>
      <c r="H653" s="636"/>
      <c r="I653" s="267"/>
      <c r="J653" s="587">
        <v>39</v>
      </c>
      <c r="K653" s="236">
        <v>36.1</v>
      </c>
      <c r="L653" s="236">
        <v>44.95</v>
      </c>
      <c r="M653" s="236">
        <v>2.6</v>
      </c>
      <c r="N653" s="236">
        <v>1</v>
      </c>
      <c r="O653" s="236"/>
      <c r="P653" s="236"/>
      <c r="Q653" s="236">
        <v>10.01</v>
      </c>
      <c r="R653" s="236">
        <v>0.74</v>
      </c>
      <c r="S653" s="236">
        <v>0.56000000000000005</v>
      </c>
      <c r="T653" s="236">
        <v>4.75</v>
      </c>
      <c r="U653" s="236">
        <v>0</v>
      </c>
      <c r="V653" s="236"/>
      <c r="W653" s="522">
        <v>2</v>
      </c>
      <c r="X653" s="236">
        <v>51</v>
      </c>
      <c r="Y653" s="522">
        <v>5</v>
      </c>
      <c r="Z653" s="236"/>
      <c r="AA653" s="236"/>
      <c r="AB653" s="236">
        <v>-4.6556741028128068E-2</v>
      </c>
      <c r="AC653" s="522">
        <v>1.2376212983351917E-2</v>
      </c>
      <c r="AD653" s="522">
        <v>13.419828652078024</v>
      </c>
      <c r="AE653" s="57">
        <v>41827</v>
      </c>
      <c r="AF653" s="498">
        <v>0.13314000000000001</v>
      </c>
      <c r="AG653" s="498">
        <v>0.13527027027027028</v>
      </c>
      <c r="AH653" s="236">
        <v>7.6436000000000002</v>
      </c>
      <c r="AI653" s="236"/>
      <c r="AJ653" s="522">
        <v>0</v>
      </c>
      <c r="AK653" s="522">
        <v>1.2376212983351917E-2</v>
      </c>
      <c r="AL653" s="236">
        <v>5.2631578947368501E-2</v>
      </c>
      <c r="AM653" s="236">
        <v>37.229999999999997</v>
      </c>
      <c r="AN653" s="522">
        <v>15.84905660377362</v>
      </c>
      <c r="AR653" s="452"/>
      <c r="AS653" s="145"/>
      <c r="AT653" s="223"/>
      <c r="AU653" s="22"/>
    </row>
    <row r="654" spans="1:47" ht="15.75">
      <c r="A654" s="263" t="s">
        <v>3600</v>
      </c>
      <c r="B654" t="s">
        <v>3601</v>
      </c>
      <c r="C654" t="s">
        <v>1350</v>
      </c>
      <c r="D654" s="554">
        <v>3310000000</v>
      </c>
      <c r="E654">
        <v>1.9</v>
      </c>
      <c r="F654" s="620">
        <v>3.22</v>
      </c>
      <c r="G654" s="57"/>
      <c r="H654" s="636"/>
      <c r="I654" s="267"/>
      <c r="J654" s="587">
        <v>89.17</v>
      </c>
      <c r="K654" s="236">
        <v>86.59</v>
      </c>
      <c r="L654" s="236">
        <v>97.01</v>
      </c>
      <c r="M654" s="236">
        <v>0</v>
      </c>
      <c r="N654" s="236">
        <v>0</v>
      </c>
      <c r="O654" s="236"/>
      <c r="P654" s="236"/>
      <c r="Q654" s="236">
        <v>18.73</v>
      </c>
      <c r="R654" s="236">
        <v>0.95</v>
      </c>
      <c r="S654" s="236">
        <v>5.62</v>
      </c>
      <c r="T654" s="236">
        <v>10.3</v>
      </c>
      <c r="U654" s="236">
        <v>0</v>
      </c>
      <c r="V654" s="236"/>
      <c r="W654" s="522">
        <v>2.1</v>
      </c>
      <c r="X654" s="236">
        <v>110</v>
      </c>
      <c r="Y654" s="522">
        <v>23</v>
      </c>
      <c r="Z654" s="236"/>
      <c r="AA654" s="236"/>
      <c r="AB654" s="236">
        <v>2.9795588405127593E-2</v>
      </c>
      <c r="AC654" s="522">
        <v>1.4279140253110051E-2</v>
      </c>
      <c r="AD654" s="522">
        <v>3.3326027622406396</v>
      </c>
      <c r="AE654" s="57">
        <v>41830</v>
      </c>
      <c r="AF654" s="498">
        <v>0.13886999999999999</v>
      </c>
      <c r="AG654" s="498">
        <v>0.19715789473684212</v>
      </c>
      <c r="AH654" s="236">
        <v>58.009300000000003</v>
      </c>
      <c r="AI654" s="236"/>
      <c r="AJ654" s="522">
        <v>0</v>
      </c>
      <c r="AK654" s="522">
        <v>1.4279140253110051E-2</v>
      </c>
      <c r="AL654" s="236">
        <v>-7.5000000000000039E-2</v>
      </c>
      <c r="AM654" s="236">
        <v>92.03</v>
      </c>
      <c r="AN654" s="522">
        <v>54.303599374021907</v>
      </c>
      <c r="AR654" s="452"/>
      <c r="AS654" s="145"/>
      <c r="AT654" s="223"/>
      <c r="AU654" s="22"/>
    </row>
    <row r="655" spans="1:47" ht="15.75">
      <c r="A655" s="263" t="s">
        <v>135</v>
      </c>
      <c r="B655" t="s">
        <v>136</v>
      </c>
      <c r="C655" t="s">
        <v>1343</v>
      </c>
      <c r="D655" s="554">
        <v>101340000000</v>
      </c>
      <c r="E655">
        <v>0.99</v>
      </c>
      <c r="F655" s="620">
        <v>2.9</v>
      </c>
      <c r="G655" s="57"/>
      <c r="H655" s="636"/>
      <c r="I655" s="267"/>
      <c r="J655" s="587">
        <v>49.52</v>
      </c>
      <c r="K655" s="236">
        <v>43.47</v>
      </c>
      <c r="L655" s="236">
        <v>49.92</v>
      </c>
      <c r="M655" s="236">
        <v>1.3</v>
      </c>
      <c r="N655" s="236">
        <v>0.66</v>
      </c>
      <c r="O655" s="236"/>
      <c r="P655" s="236"/>
      <c r="Q655" s="236">
        <v>13.67</v>
      </c>
      <c r="R655" s="236">
        <v>1.4</v>
      </c>
      <c r="S655" s="236">
        <v>0.24</v>
      </c>
      <c r="T655" s="236">
        <v>5.07</v>
      </c>
      <c r="U655" s="236">
        <v>0</v>
      </c>
      <c r="V655" s="236"/>
      <c r="W655" s="522">
        <v>2.2000000000000002</v>
      </c>
      <c r="X655" s="236">
        <v>54</v>
      </c>
      <c r="Y655" s="522">
        <v>19</v>
      </c>
      <c r="Z655" s="236"/>
      <c r="AA655" s="236"/>
      <c r="AB655" s="236">
        <v>0.14239705544053366</v>
      </c>
      <c r="AC655" s="522">
        <v>7.6020540419208084E-3</v>
      </c>
      <c r="AD655" s="522">
        <v>8.5544222692269312</v>
      </c>
      <c r="AE655" s="57">
        <v>41827</v>
      </c>
      <c r="AF655" s="498">
        <v>8.6726999999999999E-2</v>
      </c>
      <c r="AG655" s="498">
        <v>9.7642857142857142E-2</v>
      </c>
      <c r="AH655" s="236">
        <v>58.267400000000002</v>
      </c>
      <c r="AI655" s="236"/>
      <c r="AJ655" s="522">
        <v>0</v>
      </c>
      <c r="AK655" s="522">
        <v>7.6020540419208084E-3</v>
      </c>
      <c r="AL655" s="236">
        <v>5.7893612475966687E-2</v>
      </c>
      <c r="AM655" s="236">
        <v>47.98</v>
      </c>
      <c r="AN655" s="522">
        <v>45.911949685534502</v>
      </c>
      <c r="AR655" s="452"/>
      <c r="AS655" s="145"/>
      <c r="AT655" s="223"/>
      <c r="AU655" s="22"/>
    </row>
    <row r="656" spans="1:47" ht="15.75">
      <c r="A656" s="263" t="s">
        <v>2551</v>
      </c>
      <c r="B656" t="s">
        <v>2552</v>
      </c>
      <c r="C656" t="s">
        <v>2139</v>
      </c>
      <c r="F656" s="620"/>
      <c r="G656" s="57"/>
      <c r="H656" s="636"/>
      <c r="I656" s="267"/>
      <c r="J656" s="587">
        <v>85.22</v>
      </c>
      <c r="K656" s="236">
        <v>73.760000000000005</v>
      </c>
      <c r="L656" s="236">
        <v>92.12</v>
      </c>
      <c r="M656" s="236">
        <v>0.42</v>
      </c>
      <c r="N656" s="236"/>
      <c r="O656" s="236"/>
      <c r="P656" s="236"/>
      <c r="Q656" s="236"/>
      <c r="R656" s="236"/>
      <c r="S656" s="236"/>
      <c r="T656" s="236"/>
      <c r="U656" s="236">
        <v>0</v>
      </c>
      <c r="V656" s="236"/>
      <c r="X656" s="236"/>
      <c r="Z656" s="236"/>
      <c r="AA656" s="236"/>
      <c r="AB656" s="236">
        <v>-6.659364731653887E-2</v>
      </c>
      <c r="AC656" s="522">
        <v>2.1572287038150499E-2</v>
      </c>
      <c r="AD656" s="522">
        <v>2.3535424603266417</v>
      </c>
      <c r="AE656" s="57">
        <v>41830</v>
      </c>
      <c r="AH656" s="236"/>
      <c r="AI656" s="236"/>
      <c r="AJ656" s="522">
        <v>0</v>
      </c>
      <c r="AK656" s="522">
        <v>2.1572287038150499E-2</v>
      </c>
      <c r="AL656" s="236">
        <v>0.11602933473022524</v>
      </c>
      <c r="AM656" s="236"/>
      <c r="AN656" s="522">
        <v>59.706257982120057</v>
      </c>
      <c r="AR656" s="452"/>
      <c r="AS656" s="145"/>
      <c r="AT656" s="223"/>
      <c r="AU656" s="22"/>
    </row>
    <row r="657" spans="1:47" ht="15.75">
      <c r="A657" s="263" t="s">
        <v>2553</v>
      </c>
      <c r="B657" t="s">
        <v>2554</v>
      </c>
      <c r="C657" t="s">
        <v>1343</v>
      </c>
      <c r="D657" s="554">
        <v>1980000000</v>
      </c>
      <c r="E657">
        <v>1.52</v>
      </c>
      <c r="F657" s="620">
        <v>1.46</v>
      </c>
      <c r="G657" s="57"/>
      <c r="H657" s="636"/>
      <c r="I657" s="267"/>
      <c r="J657" s="587">
        <v>30.72</v>
      </c>
      <c r="K657" s="236">
        <v>24.74</v>
      </c>
      <c r="L657" s="236">
        <v>33.35</v>
      </c>
      <c r="M657" s="236">
        <v>0</v>
      </c>
      <c r="N657" s="236">
        <v>0</v>
      </c>
      <c r="O657" s="236"/>
      <c r="P657" s="236"/>
      <c r="Q657" s="236">
        <v>11.74</v>
      </c>
      <c r="R657" s="236">
        <v>0.57999999999999996</v>
      </c>
      <c r="S657" s="236">
        <v>1.58</v>
      </c>
      <c r="T657" s="236">
        <v>4.46</v>
      </c>
      <c r="U657" s="236">
        <v>0</v>
      </c>
      <c r="V657" s="236"/>
      <c r="W657" s="522">
        <v>2</v>
      </c>
      <c r="X657" s="236">
        <v>33.5</v>
      </c>
      <c r="Y657" s="522">
        <v>6</v>
      </c>
      <c r="Z657" s="236"/>
      <c r="AA657" s="236"/>
      <c r="AB657" s="236">
        <v>0.13250086715227197</v>
      </c>
      <c r="AC657" s="522">
        <v>1.7248025294792173E-2</v>
      </c>
      <c r="AD657" s="522">
        <v>4.6335223736563833</v>
      </c>
      <c r="AE657" s="57">
        <v>41827</v>
      </c>
      <c r="AF657" s="498">
        <v>0.11709600000000001</v>
      </c>
      <c r="AG657" s="498">
        <v>0.20241379310344829</v>
      </c>
      <c r="AH657" s="236">
        <v>34.5154</v>
      </c>
      <c r="AI657" s="236"/>
      <c r="AJ657" s="522">
        <v>0</v>
      </c>
      <c r="AK657" s="522">
        <v>1.7248025294792173E-2</v>
      </c>
      <c r="AL657" s="236">
        <v>8.1690140845070439E-2</v>
      </c>
      <c r="AM657" s="236">
        <v>30.58</v>
      </c>
      <c r="AN657" s="522">
        <v>74.261603375527457</v>
      </c>
      <c r="AR657" s="452"/>
      <c r="AS657" s="145"/>
      <c r="AT657" s="223"/>
      <c r="AU657" s="22"/>
    </row>
    <row r="658" spans="1:47" ht="15.75">
      <c r="A658" s="263" t="s">
        <v>137</v>
      </c>
      <c r="B658" t="s">
        <v>138</v>
      </c>
      <c r="C658" t="s">
        <v>1343</v>
      </c>
      <c r="D658" s="554">
        <v>18900000000</v>
      </c>
      <c r="E658">
        <v>0.86</v>
      </c>
      <c r="F658" s="620">
        <v>4.0199999999999996</v>
      </c>
      <c r="G658" s="57"/>
      <c r="H658" s="636"/>
      <c r="I658" s="267"/>
      <c r="J658" s="587">
        <v>52.99</v>
      </c>
      <c r="K658" s="236">
        <v>51.83</v>
      </c>
      <c r="L658" s="236">
        <v>57.47</v>
      </c>
      <c r="M658" s="236">
        <v>3</v>
      </c>
      <c r="N658" s="236">
        <v>1.56</v>
      </c>
      <c r="O658" s="236"/>
      <c r="P658" s="236"/>
      <c r="Q658" s="236">
        <v>11.25</v>
      </c>
      <c r="R658" s="236">
        <v>2.39</v>
      </c>
      <c r="S658" s="236">
        <v>0.57999999999999996</v>
      </c>
      <c r="T658" s="236">
        <v>1.88</v>
      </c>
      <c r="U658" s="236">
        <v>0</v>
      </c>
      <c r="V658" s="236"/>
      <c r="W658" s="522">
        <v>2.6</v>
      </c>
      <c r="X658" s="236">
        <v>59.5</v>
      </c>
      <c r="Y658" s="522">
        <v>20</v>
      </c>
      <c r="Z658" s="236"/>
      <c r="AA658" s="236"/>
      <c r="AB658" s="236">
        <v>-6.1835577604535702E-2</v>
      </c>
      <c r="AC658" s="522">
        <v>9.3693585491406821E-3</v>
      </c>
      <c r="AD658" s="522">
        <v>3.3807396928092421</v>
      </c>
      <c r="AE658" s="57">
        <v>41827</v>
      </c>
      <c r="AF658" s="498">
        <v>7.9278000000000001E-2</v>
      </c>
      <c r="AG658" s="498">
        <v>4.7071129707112969E-2</v>
      </c>
      <c r="AH658" s="236">
        <v>59.709800000000001</v>
      </c>
      <c r="AI658" s="236"/>
      <c r="AJ658" s="522">
        <v>0</v>
      </c>
      <c r="AK658" s="522">
        <v>9.3693585491406821E-3</v>
      </c>
      <c r="AL658" s="236">
        <v>6.266616027345337E-3</v>
      </c>
      <c r="AM658" s="236">
        <v>53.17</v>
      </c>
      <c r="AN658" s="522">
        <v>50.557620817843897</v>
      </c>
      <c r="AR658" s="452"/>
      <c r="AS658" s="145"/>
      <c r="AT658" s="223"/>
      <c r="AU658" s="22"/>
    </row>
    <row r="659" spans="1:47" ht="15.75">
      <c r="A659" s="263" t="s">
        <v>2555</v>
      </c>
      <c r="B659" t="s">
        <v>2556</v>
      </c>
      <c r="C659" t="s">
        <v>1343</v>
      </c>
      <c r="D659" s="554">
        <v>2420000000</v>
      </c>
      <c r="E659">
        <v>1.45</v>
      </c>
      <c r="F659" s="620">
        <v>3.09</v>
      </c>
      <c r="G659" s="57"/>
      <c r="H659" s="636"/>
      <c r="I659" s="267"/>
      <c r="J659" s="587">
        <v>108.36</v>
      </c>
      <c r="K659" s="236">
        <v>95.28</v>
      </c>
      <c r="L659" s="236">
        <v>109.39</v>
      </c>
      <c r="M659" s="236">
        <v>1</v>
      </c>
      <c r="N659" s="236">
        <v>1.1200000000000001</v>
      </c>
      <c r="O659" s="236"/>
      <c r="P659" s="236"/>
      <c r="Q659" s="236">
        <v>19.97</v>
      </c>
      <c r="R659" s="236">
        <v>1.56</v>
      </c>
      <c r="S659" s="236">
        <v>4.9800000000000004</v>
      </c>
      <c r="T659" s="236">
        <v>3.52</v>
      </c>
      <c r="U659" s="236">
        <v>0</v>
      </c>
      <c r="V659" s="236"/>
      <c r="W659" s="522">
        <v>2.7</v>
      </c>
      <c r="X659" s="236">
        <v>110</v>
      </c>
      <c r="Y659" s="522">
        <v>18</v>
      </c>
      <c r="Z659" s="236"/>
      <c r="AA659" s="236"/>
      <c r="AB659" s="236">
        <v>6.3691170750680634E-2</v>
      </c>
      <c r="AC659" s="522">
        <v>1.0415145263931344E-2</v>
      </c>
      <c r="AD659" s="522">
        <v>4.5317221658221039</v>
      </c>
      <c r="AE659" s="57">
        <v>41827</v>
      </c>
      <c r="AF659" s="498">
        <v>0.113085</v>
      </c>
      <c r="AG659" s="498">
        <v>0.12801282051282048</v>
      </c>
      <c r="AH659" s="236">
        <v>38.125900000000001</v>
      </c>
      <c r="AI659" s="236"/>
      <c r="AJ659" s="522">
        <v>0</v>
      </c>
      <c r="AK659" s="522">
        <v>1.0415145263931344E-2</v>
      </c>
      <c r="AL659" s="236">
        <v>3.7334865020103448E-2</v>
      </c>
      <c r="AM659" s="236">
        <v>106.24</v>
      </c>
      <c r="AN659" s="522">
        <v>30.78393881453151</v>
      </c>
      <c r="AR659" s="452"/>
      <c r="AS659" s="145"/>
      <c r="AT659" s="223"/>
      <c r="AU659" s="22"/>
    </row>
    <row r="660" spans="1:47" ht="15.75">
      <c r="A660" s="263" t="s">
        <v>2557</v>
      </c>
      <c r="B660" t="s">
        <v>2558</v>
      </c>
      <c r="C660" t="s">
        <v>1343</v>
      </c>
      <c r="D660" s="554">
        <v>897900000</v>
      </c>
      <c r="E660">
        <v>0.8</v>
      </c>
      <c r="F660" s="620">
        <v>-0.74</v>
      </c>
      <c r="G660" s="57"/>
      <c r="H660" s="636"/>
      <c r="I660" s="267"/>
      <c r="J660" s="587">
        <v>7.65</v>
      </c>
      <c r="K660" s="236">
        <v>7.03</v>
      </c>
      <c r="L660" s="236">
        <v>9</v>
      </c>
      <c r="M660" s="236">
        <v>0</v>
      </c>
      <c r="N660" s="236">
        <v>0</v>
      </c>
      <c r="O660" s="236"/>
      <c r="P660" s="236"/>
      <c r="Q660" s="236">
        <v>13.91</v>
      </c>
      <c r="R660" s="236">
        <v>2.5299999999999998</v>
      </c>
      <c r="S660" s="236">
        <v>0.49</v>
      </c>
      <c r="T660" s="236">
        <v>1.54</v>
      </c>
      <c r="U660" s="236">
        <v>0</v>
      </c>
      <c r="V660" s="236"/>
      <c r="W660" s="522">
        <v>2</v>
      </c>
      <c r="X660" s="236">
        <v>10</v>
      </c>
      <c r="Y660" s="522">
        <v>5</v>
      </c>
      <c r="Z660" s="236"/>
      <c r="AA660" s="236"/>
      <c r="AB660" s="236">
        <v>8.8193456614509252E-2</v>
      </c>
      <c r="AC660" s="522">
        <v>1.9763861446149431E-2</v>
      </c>
      <c r="AD660" s="522">
        <v>2.5493360718108025</v>
      </c>
      <c r="AE660" s="57">
        <v>41830</v>
      </c>
      <c r="AF660" s="498">
        <v>7.5840000000000005E-2</v>
      </c>
      <c r="AG660" s="498">
        <v>5.4980237154150208E-2</v>
      </c>
      <c r="AH660" s="236">
        <v>-20.401299999999999</v>
      </c>
      <c r="AI660" s="236"/>
      <c r="AJ660" s="522">
        <v>0</v>
      </c>
      <c r="AK660" s="522">
        <v>1.9763861446149431E-2</v>
      </c>
      <c r="AL660" s="236">
        <v>-6.3647490820073385E-2</v>
      </c>
      <c r="AM660" s="236">
        <v>8.17</v>
      </c>
      <c r="AN660" s="522">
        <v>64.705882352941103</v>
      </c>
      <c r="AR660" s="452"/>
      <c r="AS660" s="145"/>
      <c r="AT660" s="223"/>
      <c r="AU660" s="22"/>
    </row>
    <row r="661" spans="1:47" ht="15.75">
      <c r="A661" s="263" t="s">
        <v>2559</v>
      </c>
      <c r="B661" t="s">
        <v>2560</v>
      </c>
      <c r="C661" t="s">
        <v>1343</v>
      </c>
      <c r="D661" s="554">
        <v>14810000000</v>
      </c>
      <c r="E661">
        <v>0.88</v>
      </c>
      <c r="F661" s="620">
        <v>5.12</v>
      </c>
      <c r="G661" s="57"/>
      <c r="H661" s="636"/>
      <c r="I661" s="267"/>
      <c r="J661" s="587">
        <v>67.88</v>
      </c>
      <c r="K661" s="236">
        <v>63.17</v>
      </c>
      <c r="L661" s="236">
        <v>72.05</v>
      </c>
      <c r="M661" s="236">
        <v>1.2</v>
      </c>
      <c r="N661" s="236">
        <v>0.97</v>
      </c>
      <c r="O661" s="236"/>
      <c r="P661" s="236"/>
      <c r="Q661" s="236">
        <v>13.63</v>
      </c>
      <c r="R661" s="236">
        <v>0</v>
      </c>
      <c r="S661" s="236">
        <v>1.18</v>
      </c>
      <c r="T661" s="236">
        <v>1.91</v>
      </c>
      <c r="U661" s="236">
        <v>0</v>
      </c>
      <c r="V661" s="236"/>
      <c r="W661" s="522">
        <v>1</v>
      </c>
      <c r="X661" s="236">
        <v>98.5</v>
      </c>
      <c r="Y661" s="522">
        <v>1</v>
      </c>
      <c r="Z661" s="236"/>
      <c r="AA661" s="236"/>
      <c r="AB661" s="236">
        <v>5.3219550038789643E-2</v>
      </c>
      <c r="AC661" s="522">
        <v>1.0323098568724378E-2</v>
      </c>
      <c r="AD661" s="522">
        <v>3.7929050865762934</v>
      </c>
      <c r="AE661" s="57">
        <v>41830</v>
      </c>
      <c r="AH661" s="236"/>
      <c r="AI661" s="236"/>
      <c r="AJ661" s="522">
        <v>0</v>
      </c>
      <c r="AK661" s="522">
        <v>1.0323098568724378E-2</v>
      </c>
      <c r="AL661" s="236">
        <v>2.5377643504531609E-2</v>
      </c>
      <c r="AM661" s="236">
        <v>69.540000000000006</v>
      </c>
      <c r="AN661" s="522">
        <v>89.268292682926869</v>
      </c>
      <c r="AR661" s="452"/>
      <c r="AS661" s="145"/>
      <c r="AT661" s="223"/>
      <c r="AU661" s="22"/>
    </row>
    <row r="662" spans="1:47" ht="15.75">
      <c r="A662" s="263" t="s">
        <v>2561</v>
      </c>
      <c r="B662" t="s">
        <v>2562</v>
      </c>
      <c r="C662" t="s">
        <v>1362</v>
      </c>
      <c r="D662" s="554">
        <v>734880000</v>
      </c>
      <c r="E662">
        <v>1.92</v>
      </c>
      <c r="F662" s="620">
        <v>4.1900000000000004</v>
      </c>
      <c r="G662" s="57"/>
      <c r="H662" s="636"/>
      <c r="I662" s="267"/>
      <c r="J662" s="587">
        <v>75.83</v>
      </c>
      <c r="K662" s="236">
        <v>71.72</v>
      </c>
      <c r="L662" s="236">
        <v>80.31</v>
      </c>
      <c r="M662" s="236">
        <v>1.6</v>
      </c>
      <c r="N662" s="236">
        <v>1.2</v>
      </c>
      <c r="O662" s="236"/>
      <c r="P662" s="236"/>
      <c r="Q662" s="236">
        <v>16.45</v>
      </c>
      <c r="R662" s="236">
        <v>1.91</v>
      </c>
      <c r="S662" s="236">
        <v>1.37</v>
      </c>
      <c r="T662" s="236">
        <v>2.9</v>
      </c>
      <c r="U662" s="236">
        <v>0</v>
      </c>
      <c r="V662" s="236"/>
      <c r="W662" s="522">
        <v>2.2000000000000002</v>
      </c>
      <c r="X662" s="236">
        <v>82.5</v>
      </c>
      <c r="Y662" s="522">
        <v>4</v>
      </c>
      <c r="Z662" s="236"/>
      <c r="AA662" s="236"/>
      <c r="AB662" s="236">
        <v>-1.1600625651720551E-2</v>
      </c>
      <c r="AC662" s="522">
        <v>1.0376690470534569E-2</v>
      </c>
      <c r="AD662" s="522">
        <v>3.5143464481209867</v>
      </c>
      <c r="AE662" s="57">
        <v>41830</v>
      </c>
      <c r="AF662" s="498">
        <v>0.140016</v>
      </c>
      <c r="AG662" s="498">
        <v>8.6125654450261782E-2</v>
      </c>
      <c r="AH662" s="236">
        <v>36.005200000000002</v>
      </c>
      <c r="AI662" s="236"/>
      <c r="AJ662" s="522">
        <v>0</v>
      </c>
      <c r="AK662" s="522">
        <v>1.0376690470534569E-2</v>
      </c>
      <c r="AL662" s="236">
        <v>3.7061548643282744E-3</v>
      </c>
      <c r="AM662" s="236">
        <v>74.760000000000005</v>
      </c>
      <c r="AN662" s="522">
        <v>70.431893687707671</v>
      </c>
      <c r="AR662" s="452"/>
      <c r="AS662" s="145"/>
      <c r="AT662" s="223"/>
      <c r="AU662" s="22"/>
    </row>
    <row r="663" spans="1:47" ht="15.75">
      <c r="A663" s="263" t="s">
        <v>2563</v>
      </c>
      <c r="B663" t="s">
        <v>2564</v>
      </c>
      <c r="C663" t="s">
        <v>1809</v>
      </c>
      <c r="F663" s="620"/>
      <c r="G663" s="57"/>
      <c r="H663" s="636"/>
      <c r="I663" s="267"/>
      <c r="J663" s="587">
        <v>82.61</v>
      </c>
      <c r="K663" s="236">
        <v>73.37</v>
      </c>
      <c r="L663" s="236">
        <v>88.34</v>
      </c>
      <c r="M663" s="236">
        <v>0.84</v>
      </c>
      <c r="N663" s="236"/>
      <c r="O663" s="236"/>
      <c r="P663" s="236"/>
      <c r="Q663" s="236"/>
      <c r="R663" s="236"/>
      <c r="S663" s="236"/>
      <c r="T663" s="236"/>
      <c r="U663" s="236">
        <v>0</v>
      </c>
      <c r="V663" s="236"/>
      <c r="X663" s="236"/>
      <c r="Z663" s="236"/>
      <c r="AA663" s="236"/>
      <c r="AB663" s="236">
        <v>1.5239031584121848E-2</v>
      </c>
      <c r="AC663" s="522">
        <v>2.226323294654791E-2</v>
      </c>
      <c r="AD663" s="522">
        <v>3.0691283198868886</v>
      </c>
      <c r="AE663" s="57">
        <v>41830</v>
      </c>
      <c r="AH663" s="236"/>
      <c r="AI663" s="236"/>
      <c r="AJ663" s="522">
        <v>0</v>
      </c>
      <c r="AK663" s="522">
        <v>2.226323294654791E-2</v>
      </c>
      <c r="AL663" s="236">
        <v>0.12593703148425781</v>
      </c>
      <c r="AM663" s="236"/>
      <c r="AN663" s="522">
        <v>71.927966101694892</v>
      </c>
      <c r="AR663" s="452"/>
      <c r="AS663" s="145"/>
      <c r="AT663" s="223"/>
      <c r="AU663" s="22"/>
    </row>
    <row r="664" spans="1:47" ht="15.75">
      <c r="A664" s="263" t="s">
        <v>2565</v>
      </c>
      <c r="B664" t="s">
        <v>2566</v>
      </c>
      <c r="C664" t="s">
        <v>1343</v>
      </c>
      <c r="D664" s="554">
        <v>14210000000</v>
      </c>
      <c r="E664">
        <v>0.96</v>
      </c>
      <c r="F664" s="620">
        <v>2.36</v>
      </c>
      <c r="G664" s="57"/>
      <c r="H664" s="636"/>
      <c r="I664" s="267"/>
      <c r="J664" s="587">
        <v>47.71</v>
      </c>
      <c r="K664" s="236">
        <v>43.49</v>
      </c>
      <c r="L664" s="236">
        <v>49.1</v>
      </c>
      <c r="M664" s="236">
        <v>1.5</v>
      </c>
      <c r="N664" s="236">
        <v>0.72</v>
      </c>
      <c r="O664" s="236"/>
      <c r="P664" s="236"/>
      <c r="Q664" s="236">
        <v>18.489999999999998</v>
      </c>
      <c r="R664" s="236">
        <v>0.81</v>
      </c>
      <c r="S664" s="236">
        <v>1.24</v>
      </c>
      <c r="T664" s="236">
        <v>0.94</v>
      </c>
      <c r="U664" s="236">
        <v>0</v>
      </c>
      <c r="V664" s="236"/>
      <c r="W664" s="522">
        <v>3</v>
      </c>
      <c r="X664" s="236">
        <v>51</v>
      </c>
      <c r="Y664" s="522">
        <v>1</v>
      </c>
      <c r="Z664" s="236"/>
      <c r="AA664" s="236"/>
      <c r="AB664" s="236">
        <v>6.3057040998217434E-2</v>
      </c>
      <c r="AC664" s="522">
        <v>9.0151233636184807E-3</v>
      </c>
      <c r="AD664" s="522">
        <v>3.501481597233588</v>
      </c>
      <c r="AE664" s="57">
        <v>41830</v>
      </c>
      <c r="AF664" s="498">
        <v>8.5008E-2</v>
      </c>
      <c r="AG664" s="498">
        <v>0.22827160493827159</v>
      </c>
      <c r="AH664" s="236">
        <v>73.077500000000001</v>
      </c>
      <c r="AI664" s="236"/>
      <c r="AJ664" s="522">
        <v>0</v>
      </c>
      <c r="AK664" s="522">
        <v>9.0151233636184807E-3</v>
      </c>
      <c r="AL664" s="236">
        <v>5.8340727595386041E-2</v>
      </c>
      <c r="AM664" s="236">
        <v>47.01</v>
      </c>
      <c r="AN664" s="522">
        <v>79.200000000000045</v>
      </c>
      <c r="AR664" s="452"/>
      <c r="AS664" s="145"/>
      <c r="AT664" s="223"/>
      <c r="AU664" s="22"/>
    </row>
    <row r="665" spans="1:47" ht="15.75">
      <c r="A665" s="263" t="s">
        <v>2567</v>
      </c>
      <c r="B665" t="s">
        <v>2568</v>
      </c>
      <c r="C665" t="s">
        <v>1343</v>
      </c>
      <c r="D665" s="554">
        <v>15110000000</v>
      </c>
      <c r="E665">
        <v>0.99</v>
      </c>
      <c r="F665" s="620">
        <v>1.06</v>
      </c>
      <c r="G665" s="57"/>
      <c r="H665" s="636"/>
      <c r="I665" s="267"/>
      <c r="J665" s="587">
        <v>43.72</v>
      </c>
      <c r="K665" s="236">
        <v>42.42</v>
      </c>
      <c r="L665" s="236">
        <v>44.48</v>
      </c>
      <c r="M665" s="236">
        <v>0.6</v>
      </c>
      <c r="N665" s="236">
        <v>0.25</v>
      </c>
      <c r="O665" s="236"/>
      <c r="P665" s="236"/>
      <c r="Q665" s="236">
        <v>12.21</v>
      </c>
      <c r="R665" s="236">
        <v>0.32</v>
      </c>
      <c r="S665" s="236">
        <v>1.1299999999999999</v>
      </c>
      <c r="T665" s="236">
        <v>0.87</v>
      </c>
      <c r="U665" s="236">
        <v>0</v>
      </c>
      <c r="V665" s="236"/>
      <c r="W665" s="522">
        <v>2.5</v>
      </c>
      <c r="X665" s="236">
        <v>48.5</v>
      </c>
      <c r="Y665" s="522">
        <v>2</v>
      </c>
      <c r="Z665" s="236"/>
      <c r="AA665" s="236"/>
      <c r="AB665" s="236">
        <v>-8.3919256067136426E-3</v>
      </c>
      <c r="AC665" s="522">
        <v>4.9821466244384096E-3</v>
      </c>
      <c r="AD665" s="522">
        <v>3.1573987164408268</v>
      </c>
      <c r="AE665" s="57">
        <v>41830</v>
      </c>
      <c r="AF665" s="498">
        <v>8.6726999999999999E-2</v>
      </c>
      <c r="AG665" s="498">
        <v>0.38156250000000003</v>
      </c>
      <c r="AH665" s="236">
        <v>59.043999999999997</v>
      </c>
      <c r="AI665" s="236"/>
      <c r="AJ665" s="522">
        <v>0</v>
      </c>
      <c r="AK665" s="522">
        <v>4.9821466244384096E-3</v>
      </c>
      <c r="AL665" s="236">
        <v>1.4385150812064906E-2</v>
      </c>
      <c r="AM665" s="236">
        <v>43.67</v>
      </c>
      <c r="AN665" s="522">
        <v>50.684931506849161</v>
      </c>
      <c r="AR665" s="452"/>
      <c r="AS665" s="145"/>
      <c r="AT665" s="223"/>
      <c r="AU665" s="22"/>
    </row>
    <row r="666" spans="1:47" ht="15.75">
      <c r="A666" s="263" t="s">
        <v>2569</v>
      </c>
      <c r="B666" t="s">
        <v>2570</v>
      </c>
      <c r="C666" t="s">
        <v>1348</v>
      </c>
      <c r="D666" s="554">
        <v>2130000000</v>
      </c>
      <c r="E666">
        <v>2.44</v>
      </c>
      <c r="F666" s="620">
        <v>1.69</v>
      </c>
      <c r="G666" s="57"/>
      <c r="H666" s="636"/>
      <c r="I666" s="267"/>
      <c r="J666" s="587">
        <v>51.15</v>
      </c>
      <c r="K666" s="236">
        <v>43.93</v>
      </c>
      <c r="L666" s="236">
        <v>52.49</v>
      </c>
      <c r="M666" s="236">
        <v>2.2999999999999998</v>
      </c>
      <c r="N666" s="236">
        <v>1.2</v>
      </c>
      <c r="O666" s="236"/>
      <c r="P666" s="236"/>
      <c r="Q666" s="236">
        <v>15.55</v>
      </c>
      <c r="R666" s="236">
        <v>0.87</v>
      </c>
      <c r="S666" s="236">
        <v>2.95</v>
      </c>
      <c r="T666" s="236">
        <v>12.92</v>
      </c>
      <c r="U666" s="236">
        <v>0</v>
      </c>
      <c r="V666" s="236"/>
      <c r="W666" s="522">
        <v>2.2000000000000002</v>
      </c>
      <c r="X666" s="236">
        <v>55</v>
      </c>
      <c r="Y666" s="522">
        <v>12</v>
      </c>
      <c r="Z666" s="236"/>
      <c r="AA666" s="236"/>
      <c r="AB666" s="236">
        <v>0.1112318053443406</v>
      </c>
      <c r="AC666" s="522">
        <v>1.3674653691740009E-2</v>
      </c>
      <c r="AD666" s="522">
        <v>3.0338699262226925</v>
      </c>
      <c r="AE666" s="57">
        <v>41830</v>
      </c>
      <c r="AF666" s="498">
        <v>0.16981200000000002</v>
      </c>
      <c r="AG666" s="498">
        <v>0.17873563218390806</v>
      </c>
      <c r="AH666" s="236">
        <v>6.5937000000000001</v>
      </c>
      <c r="AI666" s="236"/>
      <c r="AJ666" s="522">
        <v>0</v>
      </c>
      <c r="AK666" s="522">
        <v>1.3674653691740009E-2</v>
      </c>
      <c r="AL666" s="236">
        <v>2.3614168501100655E-2</v>
      </c>
      <c r="AM666" s="236">
        <v>51.23</v>
      </c>
      <c r="AN666" s="522">
        <v>56.034482758620733</v>
      </c>
      <c r="AR666" s="452"/>
      <c r="AS666" s="145"/>
      <c r="AT666" s="223"/>
      <c r="AU666" s="22"/>
    </row>
    <row r="667" spans="1:47" ht="15.75">
      <c r="A667" s="263" t="s">
        <v>3588</v>
      </c>
      <c r="B667" t="s">
        <v>145</v>
      </c>
      <c r="C667" t="s">
        <v>1343</v>
      </c>
      <c r="D667" s="554">
        <v>10900000000</v>
      </c>
      <c r="E667">
        <v>0.92</v>
      </c>
      <c r="F667" s="620">
        <v>3.1</v>
      </c>
      <c r="G667" s="57"/>
      <c r="H667" s="636"/>
      <c r="I667" s="267"/>
      <c r="J667" s="587">
        <v>60.21</v>
      </c>
      <c r="K667" s="236">
        <v>53.08</v>
      </c>
      <c r="L667" s="236">
        <v>61.86</v>
      </c>
      <c r="M667" s="236">
        <v>2.4</v>
      </c>
      <c r="N667" s="236">
        <v>1.36</v>
      </c>
      <c r="O667" s="236"/>
      <c r="P667" s="236"/>
      <c r="Q667" s="236">
        <v>16.82</v>
      </c>
      <c r="R667" s="236">
        <v>1.76</v>
      </c>
      <c r="S667" s="236">
        <v>1.66</v>
      </c>
      <c r="T667" s="236">
        <v>0</v>
      </c>
      <c r="U667" s="236">
        <v>0</v>
      </c>
      <c r="V667" s="236"/>
      <c r="W667" s="522">
        <v>2.4</v>
      </c>
      <c r="X667" s="236">
        <v>62</v>
      </c>
      <c r="Y667" s="522">
        <v>27</v>
      </c>
      <c r="Z667" s="236"/>
      <c r="AA667" s="236"/>
      <c r="AB667" s="236">
        <v>6.2842012356575508E-2</v>
      </c>
      <c r="AC667" s="522">
        <v>9.9899835319228834E-3</v>
      </c>
      <c r="AD667" s="522">
        <v>6.2317383916847602</v>
      </c>
      <c r="AE667" s="57">
        <v>41830</v>
      </c>
      <c r="AF667" s="498">
        <v>8.2716000000000012E-2</v>
      </c>
      <c r="AG667" s="498">
        <v>9.5568181818181816E-2</v>
      </c>
      <c r="AH667" s="236">
        <v>46.052700000000002</v>
      </c>
      <c r="AI667" s="236"/>
      <c r="AJ667" s="522">
        <v>0</v>
      </c>
      <c r="AK667" s="522">
        <v>9.9899835319228834E-3</v>
      </c>
      <c r="AL667" s="236">
        <v>5.6686556686556762E-2</v>
      </c>
      <c r="AM667" s="236">
        <v>58.47</v>
      </c>
      <c r="AN667" s="522">
        <v>58.278145695364245</v>
      </c>
      <c r="AR667" s="452"/>
      <c r="AS667" s="145"/>
      <c r="AT667" s="223"/>
      <c r="AU667" s="22"/>
    </row>
    <row r="668" spans="1:47" ht="15.75">
      <c r="A668" s="263" t="s">
        <v>2571</v>
      </c>
      <c r="B668" t="s">
        <v>2572</v>
      </c>
      <c r="C668" t="s">
        <v>2573</v>
      </c>
      <c r="F668" s="620"/>
      <c r="G668" s="57"/>
      <c r="H668" s="636"/>
      <c r="I668" s="267"/>
      <c r="J668" s="587">
        <v>40.36</v>
      </c>
      <c r="K668" s="236">
        <v>36.299999999999997</v>
      </c>
      <c r="L668" s="236">
        <v>41.65</v>
      </c>
      <c r="M668" s="236">
        <v>0</v>
      </c>
      <c r="N668" s="236"/>
      <c r="O668" s="236"/>
      <c r="P668" s="236"/>
      <c r="Q668" s="236"/>
      <c r="R668" s="236"/>
      <c r="S668" s="236"/>
      <c r="T668" s="236"/>
      <c r="U668" s="236">
        <v>0</v>
      </c>
      <c r="V668" s="236"/>
      <c r="X668" s="236"/>
      <c r="Z668" s="236"/>
      <c r="AA668" s="236"/>
      <c r="AB668" s="236">
        <v>0.10495867768595048</v>
      </c>
      <c r="AC668" s="522">
        <v>2.1904864612409009E-2</v>
      </c>
      <c r="AD668" s="522">
        <v>2.9596950848389372</v>
      </c>
      <c r="AE668" s="57">
        <v>41830</v>
      </c>
      <c r="AH668" s="236"/>
      <c r="AI668" s="236"/>
      <c r="AJ668" s="522">
        <v>0</v>
      </c>
      <c r="AK668" s="522">
        <v>2.1904864612409009E-2</v>
      </c>
      <c r="AL668" s="236">
        <v>-3.0972388955582218E-2</v>
      </c>
      <c r="AM668" s="236"/>
      <c r="AN668" s="522">
        <v>48.939929328621929</v>
      </c>
      <c r="AR668" s="452"/>
      <c r="AS668" s="145"/>
      <c r="AT668" s="223"/>
      <c r="AU668" s="22"/>
    </row>
    <row r="669" spans="1:47" ht="15.75">
      <c r="A669" s="263" t="s">
        <v>2574</v>
      </c>
      <c r="B669" t="s">
        <v>2575</v>
      </c>
      <c r="C669" t="s">
        <v>1343</v>
      </c>
      <c r="D669" s="554">
        <v>16340000000</v>
      </c>
      <c r="E669">
        <v>1.41</v>
      </c>
      <c r="F669" s="620">
        <v>-1.41</v>
      </c>
      <c r="G669" s="57"/>
      <c r="H669" s="636"/>
      <c r="I669" s="267"/>
      <c r="J669" s="587">
        <v>43.69</v>
      </c>
      <c r="K669" s="236">
        <v>38.49</v>
      </c>
      <c r="L669" s="236">
        <v>45.61</v>
      </c>
      <c r="M669" s="236">
        <v>0</v>
      </c>
      <c r="N669" s="236">
        <v>0</v>
      </c>
      <c r="O669" s="236"/>
      <c r="P669" s="236"/>
      <c r="Q669" s="236">
        <v>57.49</v>
      </c>
      <c r="R669" s="236">
        <v>4.28</v>
      </c>
      <c r="S669" s="236">
        <v>2.12</v>
      </c>
      <c r="T669" s="236">
        <v>2.97</v>
      </c>
      <c r="U669" s="236">
        <v>0</v>
      </c>
      <c r="V669" s="236"/>
      <c r="W669" s="522">
        <v>1.8</v>
      </c>
      <c r="X669" s="236">
        <v>52.5</v>
      </c>
      <c r="Y669" s="522">
        <v>16</v>
      </c>
      <c r="Z669" s="236"/>
      <c r="AA669" s="236"/>
      <c r="AB669" s="236">
        <v>0.13510002598077411</v>
      </c>
      <c r="AC669" s="522">
        <v>8.9262613587696889E-3</v>
      </c>
      <c r="AD669" s="522">
        <v>3.6866456359162783</v>
      </c>
      <c r="AE669" s="57">
        <v>41830</v>
      </c>
      <c r="AF669" s="498">
        <v>0.110793</v>
      </c>
      <c r="AG669" s="498">
        <v>0.13432242990654206</v>
      </c>
      <c r="AH669" s="236">
        <v>-28.290199999999999</v>
      </c>
      <c r="AI669" s="236"/>
      <c r="AJ669" s="522">
        <v>0</v>
      </c>
      <c r="AK669" s="522">
        <v>8.9262613587696889E-3</v>
      </c>
      <c r="AL669" s="236">
        <v>-4.2096031572023719E-2</v>
      </c>
      <c r="AM669" s="236">
        <v>44.18</v>
      </c>
      <c r="AN669" s="522">
        <v>81.528662420381934</v>
      </c>
      <c r="AR669" s="452"/>
      <c r="AS669" s="145"/>
      <c r="AT669" s="223"/>
      <c r="AU669" s="22"/>
    </row>
    <row r="670" spans="1:47" ht="15.75">
      <c r="A670" s="263" t="s">
        <v>2576</v>
      </c>
      <c r="B670" t="s">
        <v>2577</v>
      </c>
      <c r="C670" t="s">
        <v>2578</v>
      </c>
      <c r="D670" s="554">
        <v>820320000</v>
      </c>
      <c r="E670">
        <v>0.94</v>
      </c>
      <c r="F670" s="620">
        <v>1.06</v>
      </c>
      <c r="G670" s="57"/>
      <c r="H670" s="636"/>
      <c r="I670" s="267"/>
      <c r="J670" s="587">
        <v>26.89</v>
      </c>
      <c r="K670" s="236">
        <v>24.81</v>
      </c>
      <c r="L670" s="236">
        <v>27.96</v>
      </c>
      <c r="M670" s="236">
        <v>0</v>
      </c>
      <c r="N670" s="236">
        <v>0</v>
      </c>
      <c r="O670" s="236"/>
      <c r="P670" s="236"/>
      <c r="Q670" s="236">
        <v>10.220000000000001</v>
      </c>
      <c r="R670" s="236">
        <v>1.1499999999999999</v>
      </c>
      <c r="S670" s="236">
        <v>0.71</v>
      </c>
      <c r="T670" s="236">
        <v>4.51</v>
      </c>
      <c r="U670" s="236">
        <v>0</v>
      </c>
      <c r="V670" s="236"/>
      <c r="W670" s="522">
        <v>1.7</v>
      </c>
      <c r="X670" s="236">
        <v>40</v>
      </c>
      <c r="Y670" s="522">
        <v>3</v>
      </c>
      <c r="Z670" s="236"/>
      <c r="AA670" s="236"/>
      <c r="AB670" s="236">
        <v>5.0390624999999967E-2</v>
      </c>
      <c r="AC670" s="522">
        <v>1.0504042703670788E-2</v>
      </c>
      <c r="AD670" s="522">
        <v>8.2722102809012998</v>
      </c>
      <c r="AE670" s="57">
        <v>41830</v>
      </c>
      <c r="AF670" s="498">
        <v>8.3861999999999992E-2</v>
      </c>
      <c r="AG670" s="498">
        <v>8.8869565217391311E-2</v>
      </c>
      <c r="AH670" s="236">
        <v>28.012599999999999</v>
      </c>
      <c r="AI670" s="236"/>
      <c r="AJ670" s="522">
        <v>0</v>
      </c>
      <c r="AK670" s="522">
        <v>1.0504042703670788E-2</v>
      </c>
      <c r="AL670" s="236">
        <v>7.1161048689139059E-3</v>
      </c>
      <c r="AM670" s="236">
        <v>26.95</v>
      </c>
      <c r="AN670" s="522">
        <v>55.147058823529434</v>
      </c>
      <c r="AR670" s="452"/>
      <c r="AS670" s="145"/>
      <c r="AT670" s="223"/>
      <c r="AU670" s="22"/>
    </row>
    <row r="671" spans="1:47" ht="15.75">
      <c r="A671" s="263" t="s">
        <v>2579</v>
      </c>
      <c r="B671" t="s">
        <v>2580</v>
      </c>
      <c r="C671" t="s">
        <v>2578</v>
      </c>
      <c r="D671" s="554">
        <v>522470000</v>
      </c>
      <c r="E671">
        <v>1.28</v>
      </c>
      <c r="F671" s="620">
        <v>0.53</v>
      </c>
      <c r="G671" s="57"/>
      <c r="H671" s="636"/>
      <c r="I671" s="267"/>
      <c r="J671" s="587">
        <v>16.45</v>
      </c>
      <c r="K671" s="236">
        <v>14.66</v>
      </c>
      <c r="L671" s="236">
        <v>19.3</v>
      </c>
      <c r="M671" s="236">
        <v>0.9</v>
      </c>
      <c r="N671" s="236">
        <v>0.15</v>
      </c>
      <c r="O671" s="236"/>
      <c r="P671" s="236"/>
      <c r="Q671" s="236">
        <v>11.19</v>
      </c>
      <c r="R671" s="236">
        <v>1.28</v>
      </c>
      <c r="S671" s="236">
        <v>0.43</v>
      </c>
      <c r="T671" s="236">
        <v>1.18</v>
      </c>
      <c r="U671" s="236">
        <v>0</v>
      </c>
      <c r="V671" s="236"/>
      <c r="W671" s="522">
        <v>1</v>
      </c>
      <c r="X671" s="236">
        <v>21</v>
      </c>
      <c r="Y671" s="522">
        <v>1</v>
      </c>
      <c r="Z671" s="236">
        <v>1</v>
      </c>
      <c r="AA671" s="236"/>
      <c r="AB671" s="236">
        <v>-9.3164277839029835E-2</v>
      </c>
      <c r="AC671" s="522">
        <v>1.7173213519881249E-2</v>
      </c>
      <c r="AD671" s="522">
        <v>12.785173455038681</v>
      </c>
      <c r="AE671" s="57">
        <v>41830</v>
      </c>
      <c r="AF671" s="498">
        <v>0.10334400000000001</v>
      </c>
      <c r="AG671" s="498">
        <v>8.7421874999999996E-2</v>
      </c>
      <c r="AH671" s="236">
        <v>7.1295000000000002</v>
      </c>
      <c r="AI671" s="236"/>
      <c r="AJ671" s="522">
        <v>0</v>
      </c>
      <c r="AK671" s="522">
        <v>1.7173213519881249E-2</v>
      </c>
      <c r="AL671" s="236">
        <v>5.8558558558558571E-2</v>
      </c>
      <c r="AM671" s="236">
        <v>15.88</v>
      </c>
      <c r="AN671" s="522">
        <v>39.00000000000005</v>
      </c>
      <c r="AR671" s="452"/>
      <c r="AS671" s="145"/>
      <c r="AT671" s="223"/>
      <c r="AU671" s="22"/>
    </row>
    <row r="672" spans="1:47" ht="15.75">
      <c r="A672" s="263" t="s">
        <v>2581</v>
      </c>
      <c r="B672" t="s">
        <v>2582</v>
      </c>
      <c r="C672" t="s">
        <v>1343</v>
      </c>
      <c r="D672" s="554">
        <v>3730000000</v>
      </c>
      <c r="E672">
        <v>0.91</v>
      </c>
      <c r="F672" s="620">
        <v>1.38</v>
      </c>
      <c r="G672" s="57"/>
      <c r="H672" s="636"/>
      <c r="I672" s="267"/>
      <c r="J672" s="587">
        <v>33.47</v>
      </c>
      <c r="K672" s="236">
        <v>31.66</v>
      </c>
      <c r="L672" s="236">
        <v>34.49</v>
      </c>
      <c r="M672" s="236">
        <v>3.5</v>
      </c>
      <c r="N672" s="236">
        <v>1.2</v>
      </c>
      <c r="O672" s="236"/>
      <c r="P672" s="236"/>
      <c r="Q672" s="236">
        <v>17.079999999999998</v>
      </c>
      <c r="R672" s="236">
        <v>1.29</v>
      </c>
      <c r="S672" s="236">
        <v>1.26</v>
      </c>
      <c r="T672" s="236">
        <v>3.45</v>
      </c>
      <c r="U672" s="236">
        <v>0</v>
      </c>
      <c r="V672" s="236"/>
      <c r="W672" s="522">
        <v>2.7</v>
      </c>
      <c r="X672" s="236">
        <v>35</v>
      </c>
      <c r="Y672" s="522">
        <v>3</v>
      </c>
      <c r="Z672" s="236"/>
      <c r="AA672" s="236"/>
      <c r="AB672" s="236">
        <v>5.7169930511686631E-2</v>
      </c>
      <c r="AC672" s="522">
        <v>9.3340260693264201E-3</v>
      </c>
      <c r="AD672" s="522">
        <v>8.6999879555659092</v>
      </c>
      <c r="AE672" s="57">
        <v>41830</v>
      </c>
      <c r="AF672" s="498">
        <v>8.2142999999999994E-2</v>
      </c>
      <c r="AG672" s="498">
        <v>0.13240310077519379</v>
      </c>
      <c r="AH672" s="236">
        <v>6.8155999999999999</v>
      </c>
      <c r="AI672" s="236"/>
      <c r="AJ672" s="522">
        <v>0</v>
      </c>
      <c r="AK672" s="522">
        <v>9.3340260693264201E-3</v>
      </c>
      <c r="AL672" s="236">
        <v>5.1051051051051568E-3</v>
      </c>
      <c r="AM672" s="236">
        <v>33.92</v>
      </c>
      <c r="AN672" s="522">
        <v>75.833333333333456</v>
      </c>
      <c r="AR672" s="452"/>
      <c r="AS672" s="145"/>
      <c r="AT672" s="223"/>
      <c r="AU672" s="22"/>
    </row>
    <row r="673" spans="1:47" ht="15.75">
      <c r="A673" s="263" t="s">
        <v>2583</v>
      </c>
      <c r="B673" t="s">
        <v>2584</v>
      </c>
      <c r="C673" t="s">
        <v>1343</v>
      </c>
      <c r="D673" s="554">
        <v>6700000000</v>
      </c>
      <c r="E673">
        <v>1.49</v>
      </c>
      <c r="F673" s="620">
        <v>2.23</v>
      </c>
      <c r="G673" s="57"/>
      <c r="H673" s="636"/>
      <c r="I673" s="267"/>
      <c r="J673" s="587">
        <v>40.65</v>
      </c>
      <c r="K673" s="236">
        <v>37.979999999999997</v>
      </c>
      <c r="L673" s="236">
        <v>42.51</v>
      </c>
      <c r="M673" s="236">
        <v>0.4</v>
      </c>
      <c r="N673" s="236">
        <v>0.16</v>
      </c>
      <c r="O673" s="236"/>
      <c r="P673" s="236"/>
      <c r="Q673" s="236">
        <v>12.55</v>
      </c>
      <c r="R673" s="236">
        <v>1.73</v>
      </c>
      <c r="S673" s="236">
        <v>1.25</v>
      </c>
      <c r="T673" s="236">
        <v>1.9</v>
      </c>
      <c r="U673" s="236">
        <v>0</v>
      </c>
      <c r="V673" s="236"/>
      <c r="W673" s="522">
        <v>2.5</v>
      </c>
      <c r="X673" s="236">
        <v>45</v>
      </c>
      <c r="Y673" s="522">
        <v>17</v>
      </c>
      <c r="Z673" s="236"/>
      <c r="AA673" s="236"/>
      <c r="AB673" s="236">
        <v>3.9376118639734059E-2</v>
      </c>
      <c r="AC673" s="522">
        <v>1.0411210978469773E-2</v>
      </c>
      <c r="AD673" s="522">
        <v>3.8011911621536369</v>
      </c>
      <c r="AE673" s="57">
        <v>41830</v>
      </c>
      <c r="AF673" s="498">
        <v>0.11537699999999999</v>
      </c>
      <c r="AG673" s="498">
        <v>7.2543352601156075E-2</v>
      </c>
      <c r="AH673" s="236">
        <v>30.986899999999999</v>
      </c>
      <c r="AI673" s="236"/>
      <c r="AJ673" s="522">
        <v>0</v>
      </c>
      <c r="AK673" s="522">
        <v>1.0411210978469773E-2</v>
      </c>
      <c r="AL673" s="236">
        <v>3.7037037037036687E-3</v>
      </c>
      <c r="AM673" s="236">
        <v>41.04</v>
      </c>
      <c r="AN673" s="522">
        <v>92.465753424657578</v>
      </c>
      <c r="AR673" s="452"/>
      <c r="AS673" s="145"/>
      <c r="AT673" s="223"/>
      <c r="AU673" s="22"/>
    </row>
    <row r="674" spans="1:47" ht="15.75">
      <c r="A674" s="263" t="s">
        <v>2585</v>
      </c>
      <c r="B674" t="s">
        <v>2586</v>
      </c>
      <c r="C674" t="s">
        <v>1343</v>
      </c>
      <c r="D674" s="554">
        <v>793790000</v>
      </c>
      <c r="E674">
        <v>1.78</v>
      </c>
      <c r="F674" s="620">
        <v>4.54</v>
      </c>
      <c r="G674" s="57"/>
      <c r="H674" s="636"/>
      <c r="I674" s="267"/>
      <c r="J674" s="587">
        <v>93.71</v>
      </c>
      <c r="K674" s="236">
        <v>85.65</v>
      </c>
      <c r="L674" s="236">
        <v>98.49</v>
      </c>
      <c r="M674" s="236">
        <v>1</v>
      </c>
      <c r="N674" s="236">
        <v>0.88</v>
      </c>
      <c r="O674" s="236"/>
      <c r="P674" s="236"/>
      <c r="Q674" s="236">
        <v>17.13</v>
      </c>
      <c r="R674" s="236">
        <v>1.94</v>
      </c>
      <c r="S674" s="236">
        <v>2.7</v>
      </c>
      <c r="T674" s="236">
        <v>3.04</v>
      </c>
      <c r="U674" s="236">
        <v>0</v>
      </c>
      <c r="V674" s="236"/>
      <c r="W674" s="522">
        <v>2.2999999999999998</v>
      </c>
      <c r="X674" s="236">
        <v>99</v>
      </c>
      <c r="Y674" s="522">
        <v>3</v>
      </c>
      <c r="Z674" s="236"/>
      <c r="AA674" s="236"/>
      <c r="AB674" s="236">
        <v>2.853693337723625E-2</v>
      </c>
      <c r="AC674" s="522">
        <v>1.1168561216656082E-2</v>
      </c>
      <c r="AD674" s="522">
        <v>2.9592472755350565</v>
      </c>
      <c r="AE674" s="57">
        <v>41830</v>
      </c>
      <c r="AF674" s="498">
        <v>0.131994</v>
      </c>
      <c r="AG674" s="498">
        <v>8.8298969072164959E-2</v>
      </c>
      <c r="AH674" s="236">
        <v>47.5032</v>
      </c>
      <c r="AI674" s="236"/>
      <c r="AJ674" s="522">
        <v>0</v>
      </c>
      <c r="AK674" s="522">
        <v>1.1168561216656082E-2</v>
      </c>
      <c r="AL674" s="236">
        <v>6.6340464269458332E-2</v>
      </c>
      <c r="AM674" s="236">
        <v>90.96</v>
      </c>
      <c r="AN674" s="522">
        <v>67.829457364341124</v>
      </c>
      <c r="AR674" s="452"/>
      <c r="AS674" s="145"/>
      <c r="AT674" s="223"/>
      <c r="AU674" s="22"/>
    </row>
    <row r="675" spans="1:47" ht="15.75">
      <c r="A675" s="263" t="s">
        <v>918</v>
      </c>
      <c r="B675" t="s">
        <v>2587</v>
      </c>
      <c r="C675" t="s">
        <v>1754</v>
      </c>
      <c r="F675" s="620"/>
      <c r="G675" s="57"/>
      <c r="H675" s="636"/>
      <c r="I675" s="267"/>
      <c r="J675" s="587">
        <v>10.050000000000001</v>
      </c>
      <c r="K675" s="236">
        <v>8.9700000000000006</v>
      </c>
      <c r="L675" s="236">
        <v>10.62</v>
      </c>
      <c r="M675" s="236"/>
      <c r="N675" s="236"/>
      <c r="O675" s="236"/>
      <c r="P675" s="236"/>
      <c r="Q675" s="236"/>
      <c r="R675" s="236"/>
      <c r="S675" s="236"/>
      <c r="T675" s="236"/>
      <c r="U675" s="236">
        <v>0</v>
      </c>
      <c r="V675" s="236"/>
      <c r="X675" s="236"/>
      <c r="Z675" s="236"/>
      <c r="AA675" s="236"/>
      <c r="AB675" s="236">
        <v>0.12820512820512803</v>
      </c>
      <c r="AC675" s="522">
        <v>2.0792260316329504E-2</v>
      </c>
      <c r="AD675" s="522">
        <v>3.6962942940507282</v>
      </c>
      <c r="AE675" s="57">
        <v>41726</v>
      </c>
      <c r="AH675" s="236"/>
      <c r="AI675" s="236"/>
      <c r="AJ675" s="522">
        <v>0</v>
      </c>
      <c r="AK675" s="522">
        <v>2.0792260316329504E-2</v>
      </c>
      <c r="AL675" s="236">
        <v>1.5151515151515188E-2</v>
      </c>
      <c r="AM675" s="236"/>
      <c r="AN675" s="522">
        <v>74.603174603174537</v>
      </c>
      <c r="AR675" s="452"/>
      <c r="AS675" s="145"/>
      <c r="AT675" s="223"/>
      <c r="AU675" s="22"/>
    </row>
    <row r="676" spans="1:47" ht="15.75">
      <c r="A676" s="263" t="s">
        <v>139</v>
      </c>
      <c r="B676" t="s">
        <v>140</v>
      </c>
      <c r="C676" t="s">
        <v>1343</v>
      </c>
      <c r="D676" s="554">
        <v>5800000000</v>
      </c>
      <c r="E676">
        <v>0.8</v>
      </c>
      <c r="F676" s="620">
        <v>6.01</v>
      </c>
      <c r="G676" s="57"/>
      <c r="H676" s="636"/>
      <c r="I676" s="267"/>
      <c r="J676" s="587">
        <v>103.97</v>
      </c>
      <c r="K676" s="236">
        <v>98.21</v>
      </c>
      <c r="L676" s="236">
        <v>105.92</v>
      </c>
      <c r="M676" s="236">
        <v>0</v>
      </c>
      <c r="N676" s="236">
        <v>0</v>
      </c>
      <c r="O676" s="236"/>
      <c r="P676" s="236"/>
      <c r="Q676" s="236">
        <v>14.44</v>
      </c>
      <c r="R676" s="236">
        <v>1.61</v>
      </c>
      <c r="S676" s="236">
        <v>1.53</v>
      </c>
      <c r="T676" s="236">
        <v>3.54</v>
      </c>
      <c r="U676" s="236">
        <v>0</v>
      </c>
      <c r="V676" s="236"/>
      <c r="W676" s="522">
        <v>2.8</v>
      </c>
      <c r="X676" s="236">
        <v>106</v>
      </c>
      <c r="Y676" s="522">
        <v>18</v>
      </c>
      <c r="Z676" s="236"/>
      <c r="AA676" s="236"/>
      <c r="AB676" s="236">
        <v>4.6607610227501463E-2</v>
      </c>
      <c r="AC676" s="522">
        <v>6.4991423229468865E-3</v>
      </c>
      <c r="AD676" s="522">
        <v>3.2446688431735442</v>
      </c>
      <c r="AE676" s="57">
        <v>41830</v>
      </c>
      <c r="AF676" s="498">
        <v>7.5840000000000005E-2</v>
      </c>
      <c r="AG676" s="498">
        <v>8.968944099378881E-2</v>
      </c>
      <c r="AH676" s="236">
        <v>191.65010000000001</v>
      </c>
      <c r="AI676" s="236"/>
      <c r="AJ676" s="522">
        <v>0</v>
      </c>
      <c r="AK676" s="522">
        <v>6.4991423229468865E-3</v>
      </c>
      <c r="AL676" s="236">
        <v>3.1960297766749371E-2</v>
      </c>
      <c r="AM676" s="236">
        <v>102.48</v>
      </c>
      <c r="AN676" s="522">
        <v>68.206521739130451</v>
      </c>
      <c r="AR676" s="452"/>
      <c r="AS676" s="145"/>
      <c r="AT676" s="223"/>
      <c r="AU676" s="22"/>
    </row>
    <row r="677" spans="1:47" ht="15.75">
      <c r="A677" s="263" t="s">
        <v>2588</v>
      </c>
      <c r="B677" t="s">
        <v>2589</v>
      </c>
      <c r="C677" t="s">
        <v>1343</v>
      </c>
      <c r="F677" s="620"/>
      <c r="G677" s="57"/>
      <c r="H677" s="636"/>
      <c r="I677" s="267"/>
      <c r="J677" s="587">
        <v>75.94</v>
      </c>
      <c r="K677" s="236">
        <v>13.1</v>
      </c>
      <c r="L677" s="236">
        <v>75.94</v>
      </c>
      <c r="M677" s="236"/>
      <c r="N677" s="236"/>
      <c r="O677" s="236"/>
      <c r="P677" s="236"/>
      <c r="Q677" s="236"/>
      <c r="R677" s="236"/>
      <c r="S677" s="236"/>
      <c r="T677" s="236"/>
      <c r="U677" s="236">
        <v>0</v>
      </c>
      <c r="V677" s="236"/>
      <c r="W677" s="522">
        <v>3</v>
      </c>
      <c r="X677" s="236">
        <v>76</v>
      </c>
      <c r="Y677" s="522">
        <v>4</v>
      </c>
      <c r="Z677" s="236"/>
      <c r="AA677" s="236"/>
      <c r="AB677" s="236">
        <v>-4.2953020134228227E-2</v>
      </c>
      <c r="AC677" s="522">
        <v>2.8157988182634708E-2</v>
      </c>
      <c r="AD677" s="522">
        <v>34.969574753323329</v>
      </c>
      <c r="AE677" s="57">
        <v>41830</v>
      </c>
      <c r="AH677" s="236"/>
      <c r="AI677" s="236"/>
      <c r="AJ677" s="522">
        <v>0</v>
      </c>
      <c r="AK677" s="522">
        <v>2.8157988182634708E-2</v>
      </c>
      <c r="AL677" s="236">
        <v>4.165986394557823</v>
      </c>
      <c r="AM677" s="236"/>
      <c r="AN677" s="522">
        <v>0.67103371145550739</v>
      </c>
      <c r="AR677" s="452"/>
      <c r="AS677" s="145"/>
      <c r="AT677" s="223"/>
      <c r="AU677" s="22"/>
    </row>
    <row r="678" spans="1:47" ht="15.75">
      <c r="A678" s="263" t="s">
        <v>353</v>
      </c>
      <c r="B678" t="s">
        <v>351</v>
      </c>
      <c r="C678" t="s">
        <v>1343</v>
      </c>
      <c r="D678" s="554">
        <v>11320000000</v>
      </c>
      <c r="E678">
        <v>1.31</v>
      </c>
      <c r="F678" s="620">
        <v>0.99</v>
      </c>
      <c r="G678" s="57"/>
      <c r="H678" s="636"/>
      <c r="I678" s="267"/>
      <c r="J678" s="587">
        <v>28.59</v>
      </c>
      <c r="K678" s="236">
        <v>28.04</v>
      </c>
      <c r="L678" s="236">
        <v>29.92</v>
      </c>
      <c r="M678" s="236">
        <v>0</v>
      </c>
      <c r="N678" s="236">
        <v>0</v>
      </c>
      <c r="O678" s="236"/>
      <c r="P678" s="236"/>
      <c r="Q678" s="236">
        <v>19.72</v>
      </c>
      <c r="R678" s="236">
        <v>1.21</v>
      </c>
      <c r="S678" s="236">
        <v>1.26</v>
      </c>
      <c r="T678" s="236">
        <v>2.09</v>
      </c>
      <c r="U678" s="236">
        <v>0</v>
      </c>
      <c r="V678" s="236"/>
      <c r="W678" s="522">
        <v>1.6</v>
      </c>
      <c r="X678" s="236">
        <v>34</v>
      </c>
      <c r="Y678" s="522">
        <v>7</v>
      </c>
      <c r="Z678" s="236"/>
      <c r="AA678" s="236"/>
      <c r="AB678" s="236">
        <v>-1.311701760441833E-2</v>
      </c>
      <c r="AC678" s="522">
        <v>7.2382188693329019E-3</v>
      </c>
      <c r="AD678" s="522">
        <v>4.4196662427774562</v>
      </c>
      <c r="AE678" s="57">
        <v>41830</v>
      </c>
      <c r="AF678" s="498">
        <v>0.105063</v>
      </c>
      <c r="AG678" s="498">
        <v>0.16297520661157022</v>
      </c>
      <c r="AH678" s="236">
        <v>24.002500000000001</v>
      </c>
      <c r="AI678" s="236"/>
      <c r="AJ678" s="522">
        <v>0</v>
      </c>
      <c r="AK678" s="522">
        <v>7.2382188693329019E-3</v>
      </c>
      <c r="AL678" s="236">
        <v>1.7519271198318399E-3</v>
      </c>
      <c r="AM678" s="236">
        <v>29.14</v>
      </c>
      <c r="AN678" s="522">
        <v>80.745341614906593</v>
      </c>
      <c r="AR678" s="452"/>
      <c r="AS678" s="145"/>
      <c r="AT678" s="223"/>
      <c r="AU678" s="22"/>
    </row>
    <row r="679" spans="1:47" ht="15.75">
      <c r="A679" s="263" t="s">
        <v>2590</v>
      </c>
      <c r="B679" t="s">
        <v>2591</v>
      </c>
      <c r="C679" t="s">
        <v>1343</v>
      </c>
      <c r="D679" s="554">
        <v>495730000</v>
      </c>
      <c r="E679">
        <v>1.45</v>
      </c>
      <c r="F679" s="620">
        <v>0.27</v>
      </c>
      <c r="G679" s="57"/>
      <c r="H679" s="636"/>
      <c r="I679" s="267"/>
      <c r="J679" s="587">
        <v>5.98</v>
      </c>
      <c r="K679" s="236">
        <v>5.1100000000000003</v>
      </c>
      <c r="L679" s="236">
        <v>6.39</v>
      </c>
      <c r="M679" s="236">
        <v>0</v>
      </c>
      <c r="N679" s="236">
        <v>0</v>
      </c>
      <c r="O679" s="236"/>
      <c r="P679" s="236"/>
      <c r="Q679" s="236">
        <v>16.61</v>
      </c>
      <c r="R679" s="236">
        <v>1.25</v>
      </c>
      <c r="S679" s="236">
        <v>0.73</v>
      </c>
      <c r="T679" s="236">
        <v>4.3499999999999996</v>
      </c>
      <c r="U679" s="236">
        <v>0</v>
      </c>
      <c r="V679" s="236"/>
      <c r="W679" s="522">
        <v>1.8</v>
      </c>
      <c r="X679" s="236">
        <v>8</v>
      </c>
      <c r="Y679" s="522">
        <v>4</v>
      </c>
      <c r="Z679" s="236"/>
      <c r="AA679" s="236"/>
      <c r="AB679" s="236">
        <v>-4.9916805324458175E-3</v>
      </c>
      <c r="AC679" s="522">
        <v>2.1678019431745008E-2</v>
      </c>
      <c r="AD679" s="522">
        <v>10.674614699401175</v>
      </c>
      <c r="AE679" s="57">
        <v>41830</v>
      </c>
      <c r="AF679" s="498">
        <v>0.113085</v>
      </c>
      <c r="AG679" s="498">
        <v>0.13288</v>
      </c>
      <c r="AH679" s="236">
        <v>5.2241999999999997</v>
      </c>
      <c r="AI679" s="236"/>
      <c r="AJ679" s="522">
        <v>0</v>
      </c>
      <c r="AK679" s="522">
        <v>2.1678019431745008E-2</v>
      </c>
      <c r="AL679" s="236">
        <v>5.0966608084358531E-2</v>
      </c>
      <c r="AM679" s="236">
        <v>5.79</v>
      </c>
      <c r="AN679" s="522">
        <v>53.191489361702054</v>
      </c>
      <c r="AR679" s="452"/>
      <c r="AS679" s="145"/>
      <c r="AT679" s="223"/>
      <c r="AU679" s="22"/>
    </row>
    <row r="680" spans="1:47" ht="15.75">
      <c r="A680" s="263" t="s">
        <v>306</v>
      </c>
      <c r="B680" t="s">
        <v>2592</v>
      </c>
      <c r="C680" t="s">
        <v>2593</v>
      </c>
      <c r="D680" s="554">
        <v>900730000</v>
      </c>
      <c r="E680">
        <v>1.36</v>
      </c>
      <c r="F680" s="620">
        <v>1.87</v>
      </c>
      <c r="G680" s="57"/>
      <c r="H680" s="636"/>
      <c r="I680" s="267"/>
      <c r="J680" s="587">
        <v>0.09</v>
      </c>
      <c r="K680" s="236">
        <v>0.09</v>
      </c>
      <c r="L680" s="236">
        <v>4.83</v>
      </c>
      <c r="M680" s="236">
        <v>0</v>
      </c>
      <c r="N680" s="236">
        <v>0</v>
      </c>
      <c r="O680" s="236"/>
      <c r="P680" s="236"/>
      <c r="Q680" s="236">
        <v>0</v>
      </c>
      <c r="R680" s="236">
        <v>0</v>
      </c>
      <c r="S680" s="236">
        <v>0</v>
      </c>
      <c r="T680" s="236">
        <v>0.01</v>
      </c>
      <c r="U680" s="236">
        <v>0</v>
      </c>
      <c r="V680" s="236"/>
      <c r="W680" s="522">
        <v>0</v>
      </c>
      <c r="X680" s="236">
        <v>0</v>
      </c>
      <c r="Y680" s="522">
        <v>0</v>
      </c>
      <c r="Z680" s="236">
        <v>1</v>
      </c>
      <c r="AA680" s="236"/>
      <c r="AB680" s="236">
        <v>-0.98136645962732916</v>
      </c>
      <c r="AC680" s="522">
        <v>5.8729971110529286E-2</v>
      </c>
      <c r="AD680" s="522">
        <v>7.8723281375030814</v>
      </c>
      <c r="AE680" s="57">
        <v>41830</v>
      </c>
      <c r="AH680" s="236"/>
      <c r="AI680" s="236"/>
      <c r="AJ680" s="522">
        <v>0</v>
      </c>
      <c r="AK680" s="522">
        <v>5.8729971110529286E-2</v>
      </c>
      <c r="AL680" s="236">
        <v>-0.98109243697478998</v>
      </c>
      <c r="AM680" s="236">
        <v>1.53</v>
      </c>
      <c r="AN680" s="522">
        <v>100</v>
      </c>
      <c r="AR680" s="452"/>
      <c r="AS680" s="145"/>
      <c r="AT680" s="223"/>
      <c r="AU680" s="22"/>
    </row>
    <row r="681" spans="1:47" ht="15.75">
      <c r="A681" s="263" t="s">
        <v>383</v>
      </c>
      <c r="B681" t="s">
        <v>384</v>
      </c>
      <c r="C681" t="s">
        <v>1343</v>
      </c>
      <c r="D681" s="554">
        <v>1020000000</v>
      </c>
      <c r="E681">
        <v>1.36</v>
      </c>
      <c r="F681" s="620">
        <v>2.69</v>
      </c>
      <c r="G681" s="57"/>
      <c r="H681" s="636"/>
      <c r="I681" s="267"/>
      <c r="J681" s="587">
        <v>55.25</v>
      </c>
      <c r="K681" s="236">
        <v>55.25</v>
      </c>
      <c r="L681" s="236">
        <v>94.17</v>
      </c>
      <c r="M681" s="236">
        <v>0</v>
      </c>
      <c r="N681" s="236">
        <v>0</v>
      </c>
      <c r="O681" s="236"/>
      <c r="P681" s="236"/>
      <c r="Q681" s="236">
        <v>13.31</v>
      </c>
      <c r="R681" s="236">
        <v>1.17</v>
      </c>
      <c r="S681" s="236">
        <v>1.9</v>
      </c>
      <c r="T681" s="236">
        <v>6.2</v>
      </c>
      <c r="U681" s="236">
        <v>0</v>
      </c>
      <c r="V681" s="236"/>
      <c r="W681" s="522">
        <v>2.2999999999999998</v>
      </c>
      <c r="X681" s="236">
        <v>100</v>
      </c>
      <c r="Y681" s="522">
        <v>13</v>
      </c>
      <c r="Z681" s="236"/>
      <c r="AA681" s="236"/>
      <c r="AB681" s="236">
        <v>-0.38046647230320702</v>
      </c>
      <c r="AC681" s="522">
        <v>2.1036105558777208E-2</v>
      </c>
      <c r="AD681" s="522">
        <v>20.912851441125891</v>
      </c>
      <c r="AE681" s="57">
        <v>41830</v>
      </c>
      <c r="AF681" s="498">
        <v>0.107928</v>
      </c>
      <c r="AG681" s="498">
        <v>0.11376068376068375</v>
      </c>
      <c r="AH681" s="236">
        <v>51.985700000000001</v>
      </c>
      <c r="AI681" s="236"/>
      <c r="AJ681" s="522">
        <v>0</v>
      </c>
      <c r="AK681" s="522">
        <v>2.1036105558777208E-2</v>
      </c>
      <c r="AL681" s="236">
        <v>-0.31832202344231952</v>
      </c>
      <c r="AM681" s="236">
        <v>77.05</v>
      </c>
      <c r="AN681" s="522">
        <v>87.874194770746485</v>
      </c>
      <c r="AR681" s="452"/>
      <c r="AS681" s="145"/>
      <c r="AT681" s="223"/>
      <c r="AU681" s="22"/>
    </row>
    <row r="682" spans="1:47" ht="15.75">
      <c r="A682" s="263" t="s">
        <v>2594</v>
      </c>
      <c r="B682" t="s">
        <v>2595</v>
      </c>
      <c r="C682" t="s">
        <v>1343</v>
      </c>
      <c r="D682" s="554">
        <v>12420000000</v>
      </c>
      <c r="E682">
        <v>1.01</v>
      </c>
      <c r="F682" s="620">
        <v>8.44</v>
      </c>
      <c r="G682" s="57"/>
      <c r="H682" s="636"/>
      <c r="I682" s="267"/>
      <c r="J682" s="587">
        <v>119.03</v>
      </c>
      <c r="K682" s="236">
        <v>112.8</v>
      </c>
      <c r="L682" s="236">
        <v>126.76</v>
      </c>
      <c r="M682" s="236">
        <v>1.9</v>
      </c>
      <c r="N682" s="236">
        <v>2.4</v>
      </c>
      <c r="O682" s="236"/>
      <c r="P682" s="236"/>
      <c r="Q682" s="236">
        <v>13.34</v>
      </c>
      <c r="R682" s="236">
        <v>3.37</v>
      </c>
      <c r="S682" s="236">
        <v>0.83</v>
      </c>
      <c r="T682" s="236">
        <v>1.69</v>
      </c>
      <c r="U682" s="236">
        <v>0</v>
      </c>
      <c r="V682" s="236"/>
      <c r="W682" s="522">
        <v>2.4</v>
      </c>
      <c r="X682" s="236">
        <v>130.5</v>
      </c>
      <c r="Y682" s="522">
        <v>12</v>
      </c>
      <c r="Z682" s="236"/>
      <c r="AA682" s="236"/>
      <c r="AB682" s="236">
        <v>4.0653960482601906E-2</v>
      </c>
      <c r="AC682" s="522">
        <v>7.6832781869348834E-3</v>
      </c>
      <c r="AD682" s="522">
        <v>7.1711538720833676</v>
      </c>
      <c r="AE682" s="57">
        <v>41830</v>
      </c>
      <c r="AF682" s="498">
        <v>8.7873000000000007E-2</v>
      </c>
      <c r="AG682" s="498">
        <v>3.9584569732937683E-2</v>
      </c>
      <c r="AH682" s="236">
        <v>123.1859</v>
      </c>
      <c r="AI682" s="236"/>
      <c r="AJ682" s="522">
        <v>0</v>
      </c>
      <c r="AK682" s="522">
        <v>7.6832781869348834E-3</v>
      </c>
      <c r="AL682" s="236">
        <v>1.0956344487854649E-2</v>
      </c>
      <c r="AM682" s="236">
        <v>122</v>
      </c>
      <c r="AN682" s="522">
        <v>66.184971098266061</v>
      </c>
      <c r="AR682" s="452"/>
      <c r="AS682" s="145"/>
      <c r="AT682" s="223"/>
      <c r="AU682" s="22"/>
    </row>
    <row r="683" spans="1:47" ht="15.75">
      <c r="A683" s="263" t="s">
        <v>2596</v>
      </c>
      <c r="B683" t="s">
        <v>2597</v>
      </c>
      <c r="C683" t="s">
        <v>1343</v>
      </c>
      <c r="D683" s="554">
        <v>1350000000</v>
      </c>
      <c r="E683">
        <v>1.28</v>
      </c>
      <c r="F683" s="620">
        <v>1.8</v>
      </c>
      <c r="G683" s="57"/>
      <c r="H683" s="636"/>
      <c r="I683" s="267"/>
      <c r="J683" s="587">
        <v>47.57</v>
      </c>
      <c r="K683" s="236">
        <v>44.06</v>
      </c>
      <c r="L683" s="236">
        <v>48.79</v>
      </c>
      <c r="M683" s="236">
        <v>2.2999999999999998</v>
      </c>
      <c r="N683" s="236">
        <v>1.08</v>
      </c>
      <c r="O683" s="236"/>
      <c r="P683" s="236"/>
      <c r="Q683" s="236">
        <v>21.52</v>
      </c>
      <c r="R683" s="236">
        <v>2.27</v>
      </c>
      <c r="S683" s="236">
        <v>8.41</v>
      </c>
      <c r="T683" s="236">
        <v>9.27</v>
      </c>
      <c r="U683" s="236">
        <v>0</v>
      </c>
      <c r="V683" s="236"/>
      <c r="W683" s="522">
        <v>2.7</v>
      </c>
      <c r="X683" s="236">
        <v>46</v>
      </c>
      <c r="Y683" s="522">
        <v>18</v>
      </c>
      <c r="Z683" s="236"/>
      <c r="AA683" s="236"/>
      <c r="AB683" s="236">
        <v>1.2628920227321042E-3</v>
      </c>
      <c r="AC683" s="522">
        <v>6.523924721889349E-3</v>
      </c>
      <c r="AD683" s="522">
        <v>7.8974004653546528</v>
      </c>
      <c r="AE683" s="57">
        <v>41830</v>
      </c>
      <c r="AF683" s="498">
        <v>0.10334400000000001</v>
      </c>
      <c r="AG683" s="498">
        <v>9.4801762114537447E-2</v>
      </c>
      <c r="AH683" s="236">
        <v>13.557499999999999</v>
      </c>
      <c r="AI683" s="236"/>
      <c r="AJ683" s="522">
        <v>0</v>
      </c>
      <c r="AK683" s="522">
        <v>6.523924721889349E-3</v>
      </c>
      <c r="AL683" s="236">
        <v>3.4580252283601641E-2</v>
      </c>
      <c r="AM683" s="236">
        <v>46.88</v>
      </c>
      <c r="AN683" s="522">
        <v>43.814432989690687</v>
      </c>
      <c r="AR683" s="452"/>
      <c r="AS683" s="145"/>
      <c r="AT683" s="223"/>
      <c r="AU683" s="22"/>
    </row>
    <row r="684" spans="1:47" ht="15.75">
      <c r="A684" s="263" t="s">
        <v>141</v>
      </c>
      <c r="B684" t="s">
        <v>142</v>
      </c>
      <c r="C684" t="s">
        <v>1343</v>
      </c>
      <c r="D684" s="554">
        <v>22190000000</v>
      </c>
      <c r="E684">
        <v>0.31</v>
      </c>
      <c r="F684" s="620">
        <v>3.58</v>
      </c>
      <c r="G684" s="57"/>
      <c r="H684" s="636"/>
      <c r="I684" s="267"/>
      <c r="J684" s="587">
        <v>62.53</v>
      </c>
      <c r="K684" s="236">
        <v>57.97</v>
      </c>
      <c r="L684" s="236">
        <v>63.1</v>
      </c>
      <c r="M684" s="236">
        <v>3.2</v>
      </c>
      <c r="N684" s="236">
        <v>1.96</v>
      </c>
      <c r="O684" s="236"/>
      <c r="P684" s="236"/>
      <c r="Q684" s="236">
        <v>19.73</v>
      </c>
      <c r="R684" s="236">
        <v>7.07</v>
      </c>
      <c r="S684" s="236">
        <v>3.03</v>
      </c>
      <c r="T684" s="236">
        <v>3.66</v>
      </c>
      <c r="U684" s="236">
        <v>0</v>
      </c>
      <c r="V684" s="236"/>
      <c r="W684" s="522">
        <v>2.4</v>
      </c>
      <c r="X684" s="236">
        <v>63</v>
      </c>
      <c r="Y684" s="522">
        <v>17</v>
      </c>
      <c r="Z684" s="236"/>
      <c r="AA684" s="236"/>
      <c r="AB684" s="236">
        <v>7.5507395940832486E-2</v>
      </c>
      <c r="AC684" s="522">
        <v>7.0425092149597884E-3</v>
      </c>
      <c r="AD684" s="522">
        <v>6.1129920500665804</v>
      </c>
      <c r="AE684" s="57">
        <v>41830</v>
      </c>
      <c r="AF684" s="498">
        <v>4.7763E-2</v>
      </c>
      <c r="AG684" s="498">
        <v>2.7906647807637904E-2</v>
      </c>
      <c r="AH684" s="236">
        <v>129.59270000000001</v>
      </c>
      <c r="AI684" s="236"/>
      <c r="AJ684" s="522">
        <v>0</v>
      </c>
      <c r="AK684" s="522">
        <v>7.0425092149597884E-3</v>
      </c>
      <c r="AL684" s="236">
        <v>4.5652173913043548E-2</v>
      </c>
      <c r="AM684" s="236">
        <v>60.76</v>
      </c>
      <c r="AN684" s="522">
        <v>57.024793388429863</v>
      </c>
      <c r="AR684" s="452"/>
      <c r="AS684" s="145"/>
      <c r="AT684" s="223"/>
      <c r="AU684" s="22"/>
    </row>
    <row r="685" spans="1:47" ht="15.75">
      <c r="A685" s="263" t="s">
        <v>2598</v>
      </c>
      <c r="B685" t="s">
        <v>2599</v>
      </c>
      <c r="C685" t="s">
        <v>1343</v>
      </c>
      <c r="D685" s="554">
        <v>2740000000</v>
      </c>
      <c r="E685">
        <v>1.29</v>
      </c>
      <c r="F685" s="620">
        <v>2.33</v>
      </c>
      <c r="G685" s="57"/>
      <c r="H685" s="636"/>
      <c r="I685" s="267"/>
      <c r="J685" s="587">
        <v>50.05</v>
      </c>
      <c r="K685" s="236">
        <v>43.22</v>
      </c>
      <c r="L685" s="236">
        <v>51.66</v>
      </c>
      <c r="M685" s="236">
        <v>1.3</v>
      </c>
      <c r="N685" s="236">
        <v>0.64</v>
      </c>
      <c r="O685" s="236"/>
      <c r="P685" s="236"/>
      <c r="Q685" s="236">
        <v>14.9</v>
      </c>
      <c r="R685" s="236">
        <v>1.04</v>
      </c>
      <c r="S685" s="236">
        <v>2.17</v>
      </c>
      <c r="T685" s="236">
        <v>1.26</v>
      </c>
      <c r="U685" s="236">
        <v>0</v>
      </c>
      <c r="V685" s="236"/>
      <c r="W685" s="522">
        <v>2.8</v>
      </c>
      <c r="X685" s="236">
        <v>48.5</v>
      </c>
      <c r="Y685" s="522">
        <v>14</v>
      </c>
      <c r="Z685" s="236"/>
      <c r="AA685" s="236"/>
      <c r="AB685" s="236">
        <v>0.10339506172839499</v>
      </c>
      <c r="AC685" s="522">
        <v>9.1904153506240233E-3</v>
      </c>
      <c r="AD685" s="522">
        <v>3.7257983503413259</v>
      </c>
      <c r="AE685" s="57">
        <v>41830</v>
      </c>
      <c r="AF685" s="498">
        <v>0.103917</v>
      </c>
      <c r="AG685" s="498">
        <v>0.14326923076923076</v>
      </c>
      <c r="AH685" s="236">
        <v>38.476500000000001</v>
      </c>
      <c r="AI685" s="236"/>
      <c r="AJ685" s="522">
        <v>0</v>
      </c>
      <c r="AK685" s="522">
        <v>9.1904153506240233E-3</v>
      </c>
      <c r="AL685" s="236">
        <v>2.582496413199422E-2</v>
      </c>
      <c r="AM685" s="236">
        <v>50.33</v>
      </c>
      <c r="AN685" s="522">
        <v>77.027027027027103</v>
      </c>
      <c r="AR685" s="452"/>
      <c r="AS685" s="145"/>
      <c r="AT685" s="223"/>
      <c r="AU685" s="22"/>
    </row>
    <row r="686" spans="1:47" ht="15.75">
      <c r="A686" s="263" t="s">
        <v>2600</v>
      </c>
      <c r="B686" t="s">
        <v>351</v>
      </c>
      <c r="C686" t="s">
        <v>1343</v>
      </c>
      <c r="D686" s="554">
        <v>4220000000</v>
      </c>
      <c r="E686">
        <v>1.6</v>
      </c>
      <c r="F686" s="620">
        <v>6.28</v>
      </c>
      <c r="G686" s="57"/>
      <c r="H686" s="636"/>
      <c r="I686" s="267"/>
      <c r="J686" s="587">
        <v>138.04</v>
      </c>
      <c r="K686" s="236">
        <v>123.58</v>
      </c>
      <c r="L686" s="236">
        <v>139.25</v>
      </c>
      <c r="M686" s="236">
        <v>0</v>
      </c>
      <c r="N686" s="236">
        <v>0</v>
      </c>
      <c r="O686" s="236"/>
      <c r="P686" s="236"/>
      <c r="Q686" s="236">
        <v>33.75</v>
      </c>
      <c r="R686" s="236">
        <v>11.57</v>
      </c>
      <c r="S686" s="236">
        <v>3.71</v>
      </c>
      <c r="T686" s="236">
        <v>1.1100000000000001</v>
      </c>
      <c r="U686" s="236">
        <v>0</v>
      </c>
      <c r="V686" s="236"/>
      <c r="W686" s="522">
        <v>2</v>
      </c>
      <c r="X686" s="236">
        <v>165</v>
      </c>
      <c r="Y686" s="522">
        <v>11</v>
      </c>
      <c r="Z686" s="236"/>
      <c r="AA686" s="236"/>
      <c r="AB686" s="236">
        <v>0.11062836913669633</v>
      </c>
      <c r="AC686" s="522">
        <v>8.3442348595496249E-3</v>
      </c>
      <c r="AD686" s="522">
        <v>2.9882053710045402</v>
      </c>
      <c r="AE686" s="57">
        <v>41830</v>
      </c>
      <c r="AF686" s="498">
        <v>0.12168</v>
      </c>
      <c r="AG686" s="498">
        <v>2.9170267934312877E-2</v>
      </c>
      <c r="AH686" s="236">
        <v>74.292400000000001</v>
      </c>
      <c r="AI686" s="236"/>
      <c r="AJ686" s="522">
        <v>0</v>
      </c>
      <c r="AK686" s="522">
        <v>8.3442348595496249E-3</v>
      </c>
      <c r="AL686" s="236">
        <v>8.9244851258581143E-2</v>
      </c>
      <c r="AM686" s="236">
        <v>132.43</v>
      </c>
      <c r="AN686" s="522">
        <v>56.558533145275113</v>
      </c>
      <c r="AR686" s="452"/>
      <c r="AS686" s="145"/>
      <c r="AT686" s="223"/>
      <c r="AU686" s="22"/>
    </row>
    <row r="687" spans="1:47" ht="15.75">
      <c r="A687" s="263" t="s">
        <v>131</v>
      </c>
      <c r="B687" t="s">
        <v>132</v>
      </c>
      <c r="C687" t="s">
        <v>1343</v>
      </c>
      <c r="D687" s="554">
        <v>44940000000</v>
      </c>
      <c r="E687">
        <v>0.64</v>
      </c>
      <c r="F687" s="620">
        <v>9.67</v>
      </c>
      <c r="G687" s="57"/>
      <c r="H687" s="636"/>
      <c r="I687" s="267"/>
      <c r="J687" s="587">
        <v>158.18</v>
      </c>
      <c r="K687" s="236">
        <v>152.56</v>
      </c>
      <c r="L687" s="236">
        <v>168.08</v>
      </c>
      <c r="M687" s="236">
        <v>3.2</v>
      </c>
      <c r="N687" s="236">
        <v>5.32</v>
      </c>
      <c r="O687" s="236"/>
      <c r="P687" s="236"/>
      <c r="Q687" s="236">
        <v>13.7</v>
      </c>
      <c r="R687" s="236">
        <v>1.63</v>
      </c>
      <c r="S687" s="236">
        <v>1.1100000000000001</v>
      </c>
      <c r="T687" s="236">
        <v>10.36</v>
      </c>
      <c r="U687" s="236">
        <v>0</v>
      </c>
      <c r="V687" s="236"/>
      <c r="W687" s="522">
        <v>2.6</v>
      </c>
      <c r="X687" s="236">
        <v>172.5</v>
      </c>
      <c r="Y687" s="522">
        <v>18</v>
      </c>
      <c r="Z687" s="236"/>
      <c r="AA687" s="236"/>
      <c r="AB687" s="236">
        <v>1.1057845957174932E-2</v>
      </c>
      <c r="AC687" s="522">
        <v>7.9336444541648551E-3</v>
      </c>
      <c r="AD687" s="522">
        <v>4.442117453742803</v>
      </c>
      <c r="AE687" s="57">
        <v>41830</v>
      </c>
      <c r="AF687" s="498">
        <v>6.6672000000000009E-2</v>
      </c>
      <c r="AG687" s="498">
        <v>8.4049079754601227E-2</v>
      </c>
      <c r="AH687" s="236">
        <v>186.6901</v>
      </c>
      <c r="AI687" s="236"/>
      <c r="AJ687" s="522">
        <v>0</v>
      </c>
      <c r="AK687" s="522">
        <v>7.9336444541648551E-3</v>
      </c>
      <c r="AL687" s="236">
        <v>-1.9403632756803641E-2</v>
      </c>
      <c r="AM687" s="236">
        <v>162.86000000000001</v>
      </c>
      <c r="AN687" s="522">
        <v>58.733624454148263</v>
      </c>
      <c r="AR687" s="452"/>
      <c r="AS687" s="145"/>
      <c r="AT687" s="223"/>
      <c r="AU687" s="22"/>
    </row>
    <row r="688" spans="1:47" ht="15.75">
      <c r="A688" s="263" t="s">
        <v>2601</v>
      </c>
      <c r="B688" t="s">
        <v>2602</v>
      </c>
      <c r="C688" t="s">
        <v>1343</v>
      </c>
      <c r="D688" s="554">
        <v>12310000000</v>
      </c>
      <c r="E688">
        <v>2.38</v>
      </c>
      <c r="F688" s="620">
        <v>4.88</v>
      </c>
      <c r="G688" s="57"/>
      <c r="H688" s="636"/>
      <c r="I688" s="267"/>
      <c r="J688" s="587">
        <v>51.81</v>
      </c>
      <c r="K688" s="236">
        <v>45.53</v>
      </c>
      <c r="L688" s="236">
        <v>53.12</v>
      </c>
      <c r="M688" s="236">
        <v>1.2</v>
      </c>
      <c r="N688" s="236">
        <v>0.64</v>
      </c>
      <c r="O688" s="236"/>
      <c r="P688" s="236"/>
      <c r="Q688" s="236">
        <v>8.69</v>
      </c>
      <c r="R688" s="236">
        <v>0.95</v>
      </c>
      <c r="S688" s="236">
        <v>1.1200000000000001</v>
      </c>
      <c r="T688" s="236">
        <v>0.95</v>
      </c>
      <c r="U688" s="236">
        <v>0</v>
      </c>
      <c r="V688" s="236"/>
      <c r="W688" s="522">
        <v>2.5</v>
      </c>
      <c r="X688" s="236">
        <v>56.5</v>
      </c>
      <c r="Y688" s="522">
        <v>16</v>
      </c>
      <c r="Z688" s="236"/>
      <c r="AA688" s="236"/>
      <c r="AB688" s="236">
        <v>7.6683291770573675E-2</v>
      </c>
      <c r="AC688" s="522">
        <v>1.2324401396515337E-2</v>
      </c>
      <c r="AD688" s="522">
        <v>4.3212222022919917</v>
      </c>
      <c r="AE688" s="57">
        <v>41830</v>
      </c>
      <c r="AF688" s="498">
        <v>0.16637399999999999</v>
      </c>
      <c r="AG688" s="498">
        <v>9.1473684210526318E-2</v>
      </c>
      <c r="AH688" s="236">
        <v>42.164900000000003</v>
      </c>
      <c r="AI688" s="236"/>
      <c r="AJ688" s="522">
        <v>0</v>
      </c>
      <c r="AK688" s="522">
        <v>1.2324401396515337E-2</v>
      </c>
      <c r="AL688" s="236">
        <v>7.6235978396344037E-2</v>
      </c>
      <c r="AM688" s="236">
        <v>50.87</v>
      </c>
      <c r="AN688" s="522">
        <v>53.749999999999915</v>
      </c>
      <c r="AR688" s="452"/>
      <c r="AS688" s="145"/>
      <c r="AT688" s="223"/>
      <c r="AU688" s="22"/>
    </row>
    <row r="689" spans="1:47" ht="15.75">
      <c r="A689" s="263" t="s">
        <v>530</v>
      </c>
      <c r="B689" t="s">
        <v>531</v>
      </c>
      <c r="C689" t="s">
        <v>1343</v>
      </c>
      <c r="D689" s="554">
        <v>1780000000</v>
      </c>
      <c r="E689">
        <v>0.51</v>
      </c>
      <c r="F689" s="620">
        <v>1.08</v>
      </c>
      <c r="G689" s="57"/>
      <c r="H689" s="636"/>
      <c r="I689" s="267"/>
      <c r="J689" s="587">
        <v>27.23</v>
      </c>
      <c r="K689" s="236">
        <v>25.49</v>
      </c>
      <c r="L689" s="236">
        <v>27.57</v>
      </c>
      <c r="M689" s="236">
        <v>2.4</v>
      </c>
      <c r="N689" s="236">
        <v>0.64</v>
      </c>
      <c r="O689" s="236"/>
      <c r="P689" s="236"/>
      <c r="Q689" s="236">
        <v>19.73</v>
      </c>
      <c r="R689" s="236">
        <v>1.69</v>
      </c>
      <c r="S689" s="236">
        <v>1.08</v>
      </c>
      <c r="T689" s="236">
        <v>2.08</v>
      </c>
      <c r="U689" s="236">
        <v>0</v>
      </c>
      <c r="V689" s="236"/>
      <c r="W689" s="522">
        <v>2.5</v>
      </c>
      <c r="X689" s="236">
        <v>27</v>
      </c>
      <c r="Y689" s="522">
        <v>3</v>
      </c>
      <c r="Z689" s="236"/>
      <c r="AA689" s="236"/>
      <c r="AB689" s="236">
        <v>1.8395879323031903E-3</v>
      </c>
      <c r="AC689" s="522">
        <v>1.1751324007462757E-2</v>
      </c>
      <c r="AD689" s="522">
        <v>3.8550790789863782</v>
      </c>
      <c r="AE689" s="57">
        <v>41830</v>
      </c>
      <c r="AF689" s="498">
        <v>5.9222999999999998E-2</v>
      </c>
      <c r="AG689" s="498">
        <v>0.11674556213017752</v>
      </c>
      <c r="AH689" s="236">
        <v>26.299900000000001</v>
      </c>
      <c r="AI689" s="236"/>
      <c r="AJ689" s="522">
        <v>0</v>
      </c>
      <c r="AK689" s="522">
        <v>1.1751324007462757E-2</v>
      </c>
      <c r="AL689" s="236">
        <v>2.5612052730696788E-2</v>
      </c>
      <c r="AM689" s="236">
        <v>26.98</v>
      </c>
      <c r="AN689" s="522">
        <v>36.585365853658473</v>
      </c>
      <c r="AR689" s="452"/>
      <c r="AS689" s="145"/>
      <c r="AT689" s="223"/>
      <c r="AU689" s="22"/>
    </row>
    <row r="690" spans="1:47" ht="15.75">
      <c r="A690" s="263" t="s">
        <v>2603</v>
      </c>
      <c r="B690" t="s">
        <v>2604</v>
      </c>
      <c r="C690" t="s">
        <v>1343</v>
      </c>
      <c r="D690" s="554">
        <v>1680000000</v>
      </c>
      <c r="E690">
        <v>1.27</v>
      </c>
      <c r="F690" s="620">
        <v>-0.08</v>
      </c>
      <c r="G690" s="57"/>
      <c r="H690" s="636"/>
      <c r="I690" s="267"/>
      <c r="J690" s="587">
        <v>156.31</v>
      </c>
      <c r="K690" s="236">
        <v>142.33000000000001</v>
      </c>
      <c r="L690" s="236">
        <v>176.9</v>
      </c>
      <c r="M690" s="236">
        <v>0</v>
      </c>
      <c r="N690" s="236">
        <v>0</v>
      </c>
      <c r="O690" s="236"/>
      <c r="P690" s="236"/>
      <c r="Q690" s="236">
        <v>62.78</v>
      </c>
      <c r="R690" s="236">
        <v>2.8</v>
      </c>
      <c r="S690" s="236">
        <v>11.58</v>
      </c>
      <c r="T690" s="236">
        <v>7.03</v>
      </c>
      <c r="U690" s="236">
        <v>0</v>
      </c>
      <c r="V690" s="236"/>
      <c r="W690" s="522">
        <v>2.2000000000000002</v>
      </c>
      <c r="X690" s="236">
        <v>225</v>
      </c>
      <c r="Y690" s="522">
        <v>34</v>
      </c>
      <c r="Z690" s="236">
        <v>1</v>
      </c>
      <c r="AA690" s="236"/>
      <c r="AB690" s="236">
        <v>-2.0920764171625451E-2</v>
      </c>
      <c r="AC690" s="522">
        <v>1.9845920831129481E-2</v>
      </c>
      <c r="AD690" s="522">
        <v>3.9703347198419143</v>
      </c>
      <c r="AE690" s="57">
        <v>41830</v>
      </c>
      <c r="AF690" s="498">
        <v>0.102771</v>
      </c>
      <c r="AG690" s="498">
        <v>0.22421428571428575</v>
      </c>
      <c r="AH690" s="236">
        <v>-2.5184000000000002</v>
      </c>
      <c r="AI690" s="236"/>
      <c r="AJ690" s="522">
        <v>0</v>
      </c>
      <c r="AK690" s="522">
        <v>1.9845920831129481E-2</v>
      </c>
      <c r="AL690" s="236">
        <v>2.5655827079725849E-3</v>
      </c>
      <c r="AM690" s="236">
        <v>163.53</v>
      </c>
      <c r="AN690" s="522">
        <v>89.35026868588163</v>
      </c>
      <c r="AR690" s="452"/>
      <c r="AS690" s="145"/>
      <c r="AT690" s="223"/>
      <c r="AU690" s="22"/>
    </row>
    <row r="691" spans="1:47" ht="15.75">
      <c r="A691" s="263" t="s">
        <v>143</v>
      </c>
      <c r="B691" t="s">
        <v>144</v>
      </c>
      <c r="C691" t="s">
        <v>1343</v>
      </c>
      <c r="D691" s="554">
        <v>5000000000</v>
      </c>
      <c r="E691">
        <v>0.38</v>
      </c>
      <c r="F691" s="620">
        <v>3.03</v>
      </c>
      <c r="G691" s="57"/>
      <c r="H691" s="636"/>
      <c r="I691" s="267"/>
      <c r="J691" s="587">
        <v>63.09</v>
      </c>
      <c r="K691" s="236">
        <v>51.7</v>
      </c>
      <c r="L691" s="236">
        <v>65.180000000000007</v>
      </c>
      <c r="M691" s="236">
        <v>3.8</v>
      </c>
      <c r="N691" s="236">
        <v>2.46</v>
      </c>
      <c r="O691" s="236"/>
      <c r="P691" s="236"/>
      <c r="Q691" s="236">
        <v>16.600000000000001</v>
      </c>
      <c r="R691" s="236">
        <v>1.71</v>
      </c>
      <c r="S691" s="236">
        <v>4.57</v>
      </c>
      <c r="T691" s="236">
        <v>0</v>
      </c>
      <c r="U691" s="236">
        <v>0</v>
      </c>
      <c r="V691" s="236"/>
      <c r="W691" s="522">
        <v>3</v>
      </c>
      <c r="X691" s="236">
        <v>58</v>
      </c>
      <c r="Y691" s="522">
        <v>6</v>
      </c>
      <c r="Z691" s="236">
        <v>1</v>
      </c>
      <c r="AA691" s="236"/>
      <c r="AB691" s="236">
        <v>0.19511271074067063</v>
      </c>
      <c r="AC691" s="522">
        <v>1.4924659317021955E-2</v>
      </c>
      <c r="AD691" s="522">
        <v>9.5257632673929997</v>
      </c>
      <c r="AE691" s="57">
        <v>41830</v>
      </c>
      <c r="AF691" s="498">
        <v>5.1774000000000001E-2</v>
      </c>
      <c r="AG691" s="498">
        <v>9.7076023391812885E-2</v>
      </c>
      <c r="AH691" s="236">
        <v>52.963299999999997</v>
      </c>
      <c r="AI691" s="236"/>
      <c r="AJ691" s="522">
        <v>0</v>
      </c>
      <c r="AK691" s="522">
        <v>1.4924659317021955E-2</v>
      </c>
      <c r="AL691" s="236">
        <v>5.8912386706948726E-2</v>
      </c>
      <c r="AM691" s="236">
        <v>61.48</v>
      </c>
      <c r="AN691" s="522">
        <v>30.204081632653015</v>
      </c>
      <c r="AR691" s="452"/>
      <c r="AS691" s="145"/>
      <c r="AT691" s="223"/>
      <c r="AU691" s="22"/>
    </row>
    <row r="692" spans="1:47" ht="15.75">
      <c r="A692" s="263" t="s">
        <v>2605</v>
      </c>
      <c r="B692" t="s">
        <v>2606</v>
      </c>
      <c r="C692" t="s">
        <v>1343</v>
      </c>
      <c r="D692" s="554">
        <v>53730000000</v>
      </c>
      <c r="E692">
        <v>1.1100000000000001</v>
      </c>
      <c r="F692" s="620">
        <v>2.2599999999999998</v>
      </c>
      <c r="G692" s="57"/>
      <c r="H692" s="636"/>
      <c r="I692" s="267"/>
      <c r="J692" s="587">
        <v>47.2</v>
      </c>
      <c r="K692" s="236">
        <v>44.63</v>
      </c>
      <c r="L692" s="236">
        <v>48.23</v>
      </c>
      <c r="M692" s="236">
        <v>2</v>
      </c>
      <c r="N692" s="236">
        <v>0.92</v>
      </c>
      <c r="O692" s="236"/>
      <c r="P692" s="236"/>
      <c r="Q692" s="236">
        <v>15.03</v>
      </c>
      <c r="R692" s="236">
        <v>1.1000000000000001</v>
      </c>
      <c r="S692" s="236">
        <v>0.89</v>
      </c>
      <c r="T692" s="236">
        <v>4.22</v>
      </c>
      <c r="U692" s="236">
        <v>0</v>
      </c>
      <c r="V692" s="236"/>
      <c r="W692" s="522">
        <v>2.2999999999999998</v>
      </c>
      <c r="X692" s="236">
        <v>53</v>
      </c>
      <c r="Y692" s="522">
        <v>23</v>
      </c>
      <c r="Z692" s="236">
        <v>1</v>
      </c>
      <c r="AA692" s="236"/>
      <c r="AB692" s="236">
        <v>1.3092938398798012E-2</v>
      </c>
      <c r="AC692" s="522">
        <v>9.6234668657655831E-3</v>
      </c>
      <c r="AD692" s="522">
        <v>3.5439335397717939</v>
      </c>
      <c r="AE692" s="57">
        <v>41830</v>
      </c>
      <c r="AF692" s="498">
        <v>9.3603000000000006E-2</v>
      </c>
      <c r="AG692" s="498">
        <v>0.13663636363636361</v>
      </c>
      <c r="AH692" s="236">
        <v>34.827599999999997</v>
      </c>
      <c r="AI692" s="236"/>
      <c r="AJ692" s="522">
        <v>0</v>
      </c>
      <c r="AK692" s="522">
        <v>9.6234668657655831E-3</v>
      </c>
      <c r="AL692" s="236">
        <v>2.9749256268593403E-3</v>
      </c>
      <c r="AM692" s="236">
        <v>47.02</v>
      </c>
      <c r="AN692" s="522">
        <v>87.704918032786921</v>
      </c>
      <c r="AR692" s="452"/>
      <c r="AS692" s="145"/>
      <c r="AT692" s="223"/>
      <c r="AU692" s="22"/>
    </row>
    <row r="693" spans="1:47" ht="15.75">
      <c r="A693" s="263" t="s">
        <v>2607</v>
      </c>
      <c r="B693" t="s">
        <v>2608</v>
      </c>
      <c r="C693" t="s">
        <v>1343</v>
      </c>
      <c r="D693" s="554">
        <v>503600000</v>
      </c>
      <c r="E693">
        <v>-1.41</v>
      </c>
      <c r="F693" s="620">
        <v>1.06</v>
      </c>
      <c r="G693" s="57"/>
      <c r="H693" s="636"/>
      <c r="I693" s="267"/>
      <c r="J693" s="587">
        <v>12.81</v>
      </c>
      <c r="K693" s="236">
        <v>12.17</v>
      </c>
      <c r="L693" s="236">
        <v>19.46</v>
      </c>
      <c r="M693" s="236">
        <v>0</v>
      </c>
      <c r="N693" s="236">
        <v>0</v>
      </c>
      <c r="O693" s="236"/>
      <c r="P693" s="236"/>
      <c r="Q693" s="236">
        <v>14.72</v>
      </c>
      <c r="R693" s="236">
        <v>-0.79</v>
      </c>
      <c r="S693" s="236">
        <v>0.93</v>
      </c>
      <c r="T693" s="236">
        <v>1.42</v>
      </c>
      <c r="U693" s="236">
        <v>0</v>
      </c>
      <c r="V693" s="236"/>
      <c r="W693" s="522">
        <v>3.1</v>
      </c>
      <c r="X693" s="236">
        <v>14</v>
      </c>
      <c r="Y693" s="522">
        <v>5</v>
      </c>
      <c r="Z693" s="236"/>
      <c r="AA693" s="236"/>
      <c r="AB693" s="236">
        <v>-0.29499174463401212</v>
      </c>
      <c r="AC693" s="522">
        <v>2.1035916362733931E-2</v>
      </c>
      <c r="AD693" s="522">
        <v>28.729664350593065</v>
      </c>
      <c r="AE693" s="57">
        <v>41830</v>
      </c>
      <c r="AF693" s="498">
        <v>-5.0793000000000005E-2</v>
      </c>
      <c r="AG693" s="498">
        <v>-0.18632911392405063</v>
      </c>
      <c r="AH693" s="236">
        <v>-1.6652</v>
      </c>
      <c r="AI693" s="236"/>
      <c r="AJ693" s="522">
        <v>0</v>
      </c>
      <c r="AK693" s="522">
        <v>2.1035916362733931E-2</v>
      </c>
      <c r="AL693" s="236">
        <v>-0.16329196603527105</v>
      </c>
      <c r="AM693" s="236">
        <v>15.4</v>
      </c>
      <c r="AN693" s="522">
        <v>96.57534246575338</v>
      </c>
      <c r="AR693" s="452"/>
      <c r="AS693" s="145"/>
      <c r="AT693" s="223"/>
      <c r="AU693" s="22"/>
    </row>
    <row r="694" spans="1:47" ht="15.75">
      <c r="A694" s="263" t="s">
        <v>2609</v>
      </c>
      <c r="B694" t="s">
        <v>2610</v>
      </c>
      <c r="C694" t="s">
        <v>1343</v>
      </c>
      <c r="F694" s="620"/>
      <c r="G694" s="57"/>
      <c r="H694" s="636"/>
      <c r="I694" s="267"/>
      <c r="J694" s="587">
        <v>11.14</v>
      </c>
      <c r="K694" s="236">
        <v>11.01</v>
      </c>
      <c r="L694" s="236">
        <v>11.15</v>
      </c>
      <c r="M694" s="236"/>
      <c r="N694" s="236"/>
      <c r="O694" s="236"/>
      <c r="P694" s="236"/>
      <c r="Q694" s="236"/>
      <c r="R694" s="236"/>
      <c r="S694" s="236"/>
      <c r="T694" s="236"/>
      <c r="U694" s="236">
        <v>0</v>
      </c>
      <c r="V694" s="236"/>
      <c r="W694" s="522">
        <v>3.3</v>
      </c>
      <c r="X694" s="236">
        <v>11.15</v>
      </c>
      <c r="Y694" s="522">
        <v>7</v>
      </c>
      <c r="Z694" s="236"/>
      <c r="AA694" s="236"/>
      <c r="AB694" s="236">
        <v>9.9728014505894112E-3</v>
      </c>
      <c r="AC694" s="522">
        <v>9.3697867284009125E-4</v>
      </c>
      <c r="AD694" s="522">
        <v>4.6661352549444128</v>
      </c>
      <c r="AE694" s="57">
        <v>41788</v>
      </c>
      <c r="AH694" s="236"/>
      <c r="AI694" s="236"/>
      <c r="AJ694" s="522">
        <v>0</v>
      </c>
      <c r="AK694" s="522">
        <v>9.3697867284009125E-4</v>
      </c>
      <c r="AL694" s="236">
        <v>8.1447963800904844E-3</v>
      </c>
      <c r="AM694" s="236"/>
      <c r="AN694" s="522">
        <v>50</v>
      </c>
      <c r="AR694" s="452"/>
      <c r="AS694" s="145"/>
      <c r="AT694" s="223"/>
      <c r="AU694" s="22"/>
    </row>
    <row r="695" spans="1:47" ht="15.75">
      <c r="A695" s="263" t="s">
        <v>2611</v>
      </c>
      <c r="B695" t="s">
        <v>2612</v>
      </c>
      <c r="C695" t="s">
        <v>1772</v>
      </c>
      <c r="F695" s="620"/>
      <c r="G695" s="57"/>
      <c r="H695" s="636"/>
      <c r="I695" s="267"/>
      <c r="J695" s="587">
        <v>89.11</v>
      </c>
      <c r="K695" s="236">
        <v>84.09</v>
      </c>
      <c r="L695" s="236">
        <v>95.18</v>
      </c>
      <c r="M695" s="236">
        <v>0.95</v>
      </c>
      <c r="N695" s="236"/>
      <c r="O695" s="236"/>
      <c r="P695" s="236"/>
      <c r="Q695" s="236"/>
      <c r="R695" s="236"/>
      <c r="S695" s="236"/>
      <c r="T695" s="236"/>
      <c r="U695" s="236">
        <v>0</v>
      </c>
      <c r="V695" s="236"/>
      <c r="X695" s="236"/>
      <c r="Z695" s="236"/>
      <c r="AA695" s="236"/>
      <c r="AB695" s="236">
        <v>5.9697942680461358E-2</v>
      </c>
      <c r="AC695" s="522">
        <v>3.9846547986859958E-2</v>
      </c>
      <c r="AD695" s="522">
        <v>2.2207617627465814</v>
      </c>
      <c r="AE695" s="57">
        <v>41788</v>
      </c>
      <c r="AH695" s="236"/>
      <c r="AI695" s="236"/>
      <c r="AJ695" s="522">
        <v>0</v>
      </c>
      <c r="AK695" s="522">
        <v>3.9846547986859958E-2</v>
      </c>
      <c r="AL695" s="236">
        <v>5.4157734401444656E-3</v>
      </c>
      <c r="AM695" s="236"/>
      <c r="AN695" s="522">
        <v>44.017403915881061</v>
      </c>
      <c r="AR695" s="452"/>
      <c r="AS695" s="145"/>
      <c r="AT695" s="223"/>
      <c r="AU695" s="22"/>
    </row>
    <row r="696" spans="1:47" ht="15.75">
      <c r="A696" s="263" t="s">
        <v>354</v>
      </c>
      <c r="B696" t="s">
        <v>355</v>
      </c>
      <c r="C696" t="s">
        <v>1343</v>
      </c>
      <c r="D696" s="554">
        <v>1230000000</v>
      </c>
      <c r="E696">
        <v>1.1299999999999999</v>
      </c>
      <c r="F696" s="620">
        <v>2.95</v>
      </c>
      <c r="G696" s="57"/>
      <c r="H696" s="636"/>
      <c r="I696" s="267"/>
      <c r="J696" s="587">
        <v>48.05</v>
      </c>
      <c r="K696" s="236">
        <v>45.81</v>
      </c>
      <c r="L696" s="236">
        <v>56.24</v>
      </c>
      <c r="M696" s="236">
        <v>0</v>
      </c>
      <c r="N696" s="236">
        <v>0</v>
      </c>
      <c r="O696" s="236"/>
      <c r="P696" s="236"/>
      <c r="Q696" s="236">
        <v>13.89</v>
      </c>
      <c r="R696" s="236">
        <v>1.1299999999999999</v>
      </c>
      <c r="S696" s="236">
        <v>1.59</v>
      </c>
      <c r="T696" s="236">
        <v>1.74</v>
      </c>
      <c r="U696" s="236">
        <v>0</v>
      </c>
      <c r="V696" s="236"/>
      <c r="W696" s="522">
        <v>2</v>
      </c>
      <c r="X696" s="236">
        <v>54.5</v>
      </c>
      <c r="Y696" s="522">
        <v>8</v>
      </c>
      <c r="Z696" s="236"/>
      <c r="AA696" s="236"/>
      <c r="AB696" s="236">
        <v>6.4935064935063925E-3</v>
      </c>
      <c r="AC696" s="522">
        <v>1.5226358833312569E-2</v>
      </c>
      <c r="AD696" s="522">
        <v>13.010084794221132</v>
      </c>
      <c r="AE696" s="57">
        <v>41830</v>
      </c>
      <c r="AF696" s="498">
        <v>9.4749E-2</v>
      </c>
      <c r="AG696" s="498">
        <v>0.1229203539823009</v>
      </c>
      <c r="AH696" s="236">
        <v>72.544499999999999</v>
      </c>
      <c r="AI696" s="236"/>
      <c r="AJ696" s="522">
        <v>0</v>
      </c>
      <c r="AK696" s="522">
        <v>1.5226358833312569E-2</v>
      </c>
      <c r="AL696" s="236">
        <v>-0.12461286208781204</v>
      </c>
      <c r="AM696" s="236">
        <v>49.49</v>
      </c>
      <c r="AN696" s="522">
        <v>79.679144385026646</v>
      </c>
      <c r="AR696" s="452"/>
      <c r="AS696" s="145"/>
      <c r="AT696" s="223"/>
      <c r="AU696" s="22"/>
    </row>
    <row r="697" spans="1:47" ht="15.75">
      <c r="A697" s="263" t="s">
        <v>2613</v>
      </c>
      <c r="B697" t="s">
        <v>2614</v>
      </c>
      <c r="C697" t="s">
        <v>2148</v>
      </c>
      <c r="D697" s="554">
        <v>244070000</v>
      </c>
      <c r="E697">
        <v>1.6</v>
      </c>
      <c r="F697" s="620">
        <v>-0.36</v>
      </c>
      <c r="G697" s="57"/>
      <c r="H697" s="636"/>
      <c r="I697" s="267"/>
      <c r="J697" s="587">
        <v>9.35</v>
      </c>
      <c r="K697" s="236">
        <v>8.59</v>
      </c>
      <c r="L697" s="236">
        <v>10.210000000000001</v>
      </c>
      <c r="M697" s="236">
        <v>0</v>
      </c>
      <c r="N697" s="236">
        <v>0</v>
      </c>
      <c r="O697" s="236"/>
      <c r="P697" s="236"/>
      <c r="Q697" s="236">
        <v>0</v>
      </c>
      <c r="R697" s="236">
        <v>0</v>
      </c>
      <c r="S697" s="236">
        <v>1.85</v>
      </c>
      <c r="T697" s="236">
        <v>2.38</v>
      </c>
      <c r="U697" s="236">
        <v>0</v>
      </c>
      <c r="V697" s="236"/>
      <c r="W697" s="522">
        <v>0</v>
      </c>
      <c r="X697" s="236">
        <v>0</v>
      </c>
      <c r="Y697" s="522">
        <v>0</v>
      </c>
      <c r="Z697" s="236"/>
      <c r="AA697" s="236"/>
      <c r="AB697" s="236">
        <v>2.9735682819383213E-2</v>
      </c>
      <c r="AC697" s="522">
        <v>2.396595544203178E-2</v>
      </c>
      <c r="AD697" s="522">
        <v>3.475503545445358</v>
      </c>
      <c r="AE697" s="57">
        <v>41788</v>
      </c>
      <c r="AH697" s="236"/>
      <c r="AI697" s="236"/>
      <c r="AJ697" s="522">
        <v>0</v>
      </c>
      <c r="AK697" s="522">
        <v>2.396595544203178E-2</v>
      </c>
      <c r="AL697" s="236">
        <v>1.0810810810810772E-2</v>
      </c>
      <c r="AM697" s="236">
        <v>9.1999999999999993</v>
      </c>
      <c r="AN697" s="522">
        <v>36.22047244094491</v>
      </c>
      <c r="AR697" s="452"/>
      <c r="AS697" s="145"/>
      <c r="AT697" s="223"/>
      <c r="AU697" s="22"/>
    </row>
    <row r="698" spans="1:47" ht="15.75">
      <c r="A698" s="263" t="s">
        <v>2615</v>
      </c>
      <c r="B698" t="s">
        <v>2616</v>
      </c>
      <c r="C698" t="s">
        <v>1343</v>
      </c>
      <c r="D698" s="554">
        <v>11830000000</v>
      </c>
      <c r="E698">
        <v>2.0099999999999998</v>
      </c>
      <c r="F698" s="620">
        <v>0.42</v>
      </c>
      <c r="G698" s="57"/>
      <c r="H698" s="636"/>
      <c r="I698" s="267"/>
      <c r="J698" s="587">
        <v>25.53</v>
      </c>
      <c r="K698" s="236">
        <v>24.51</v>
      </c>
      <c r="L698" s="236">
        <v>26.68</v>
      </c>
      <c r="M698" s="236">
        <v>0.9</v>
      </c>
      <c r="N698" s="236">
        <v>0.25</v>
      </c>
      <c r="O698" s="236"/>
      <c r="P698" s="236"/>
      <c r="Q698" s="236">
        <v>0</v>
      </c>
      <c r="R698" s="236">
        <v>0</v>
      </c>
      <c r="S698" s="236">
        <v>0.8</v>
      </c>
      <c r="T698" s="236">
        <v>0.91</v>
      </c>
      <c r="U698" s="236">
        <v>0</v>
      </c>
      <c r="V698" s="236"/>
      <c r="W698" s="522">
        <v>3</v>
      </c>
      <c r="X698" s="236">
        <v>29</v>
      </c>
      <c r="Y698" s="522">
        <v>1</v>
      </c>
      <c r="Z698" s="236"/>
      <c r="AA698" s="236"/>
      <c r="AB698" s="236">
        <v>-3.9503386004514571E-2</v>
      </c>
      <c r="AC698" s="522">
        <v>8.1834455780834311E-3</v>
      </c>
      <c r="AD698" s="522">
        <v>3.3578035344520876</v>
      </c>
      <c r="AE698" s="57">
        <v>41830</v>
      </c>
      <c r="AH698" s="236"/>
      <c r="AI698" s="236"/>
      <c r="AJ698" s="522">
        <v>0</v>
      </c>
      <c r="AK698" s="522">
        <v>8.1834455780834311E-3</v>
      </c>
      <c r="AL698" s="236">
        <v>7.1005917159763197E-3</v>
      </c>
      <c r="AM698" s="236">
        <v>25.91</v>
      </c>
      <c r="AN698" s="522">
        <v>62.921348314606711</v>
      </c>
      <c r="AR698" s="452"/>
      <c r="AS698" s="145"/>
      <c r="AT698" s="223"/>
      <c r="AU698" s="22"/>
    </row>
    <row r="699" spans="1:47" ht="15.75">
      <c r="A699" s="263" t="s">
        <v>2617</v>
      </c>
      <c r="C699" t="s">
        <v>1343</v>
      </c>
      <c r="D699" s="554">
        <v>1630000000</v>
      </c>
      <c r="E699">
        <v>1.2</v>
      </c>
      <c r="F699" s="620">
        <v>1.91</v>
      </c>
      <c r="G699" s="57"/>
      <c r="H699" s="636"/>
      <c r="I699" s="267"/>
      <c r="J699" s="587">
        <v>39.979999999999997</v>
      </c>
      <c r="K699" s="236">
        <v>37.25</v>
      </c>
      <c r="L699" s="236">
        <v>54.56</v>
      </c>
      <c r="M699" s="236">
        <v>0</v>
      </c>
      <c r="N699" s="236">
        <v>0</v>
      </c>
      <c r="O699" s="236"/>
      <c r="P699" s="236"/>
      <c r="Q699" s="236">
        <v>19.89</v>
      </c>
      <c r="R699" s="236">
        <v>1.53</v>
      </c>
      <c r="S699" s="236">
        <v>3.6</v>
      </c>
      <c r="T699" s="236">
        <v>5.19</v>
      </c>
      <c r="U699" s="236">
        <v>0</v>
      </c>
      <c r="V699" s="236"/>
      <c r="W699" s="522">
        <v>2.7</v>
      </c>
      <c r="X699" s="236">
        <v>41.5</v>
      </c>
      <c r="Y699" s="522">
        <v>26</v>
      </c>
      <c r="Z699" s="236">
        <v>1</v>
      </c>
      <c r="AA699" s="236"/>
      <c r="AB699" s="236">
        <v>-0.24021284682630181</v>
      </c>
      <c r="AC699" s="522">
        <v>1.7600022357777634E-2</v>
      </c>
      <c r="AD699" s="522">
        <v>19.898148074862704</v>
      </c>
      <c r="AE699" s="57">
        <v>41830</v>
      </c>
      <c r="AF699" s="498">
        <v>9.8760000000000001E-2</v>
      </c>
      <c r="AG699" s="498">
        <v>0.13</v>
      </c>
      <c r="AH699" s="236">
        <v>45.121600000000001</v>
      </c>
      <c r="AI699" s="236"/>
      <c r="AJ699" s="522">
        <v>0</v>
      </c>
      <c r="AK699" s="522">
        <v>1.7600022357777634E-2</v>
      </c>
      <c r="AL699" s="236">
        <v>-0.117439293598234</v>
      </c>
      <c r="AM699" s="236">
        <v>41.88</v>
      </c>
      <c r="AN699" s="522">
        <v>68.58638743455495</v>
      </c>
      <c r="AR699" s="452"/>
      <c r="AS699" s="145"/>
      <c r="AT699" s="223"/>
      <c r="AU699" s="22"/>
    </row>
    <row r="700" spans="1:47" ht="15.75">
      <c r="A700" s="263" t="s">
        <v>146</v>
      </c>
      <c r="B700" t="s">
        <v>147</v>
      </c>
      <c r="C700" t="s">
        <v>1343</v>
      </c>
      <c r="D700" s="554">
        <v>17780000000</v>
      </c>
      <c r="E700">
        <v>0.97</v>
      </c>
      <c r="F700" s="620">
        <v>1.2</v>
      </c>
      <c r="G700" s="57"/>
      <c r="H700" s="636"/>
      <c r="I700" s="267"/>
      <c r="J700" s="587">
        <v>27.27</v>
      </c>
      <c r="K700" s="236">
        <v>22.46</v>
      </c>
      <c r="L700" s="236">
        <v>27.73</v>
      </c>
      <c r="M700" s="236">
        <v>0.9</v>
      </c>
      <c r="N700" s="236">
        <v>0.24</v>
      </c>
      <c r="O700" s="236"/>
      <c r="P700" s="236"/>
      <c r="Q700" s="236">
        <v>14.74</v>
      </c>
      <c r="R700" s="236">
        <v>0.72</v>
      </c>
      <c r="S700" s="236">
        <v>1.06</v>
      </c>
      <c r="T700" s="236">
        <v>2.62</v>
      </c>
      <c r="U700" s="236">
        <v>0</v>
      </c>
      <c r="V700" s="236"/>
      <c r="W700" s="522">
        <v>2.2000000000000002</v>
      </c>
      <c r="X700" s="236">
        <v>30</v>
      </c>
      <c r="Y700" s="522">
        <v>15</v>
      </c>
      <c r="Z700" s="236"/>
      <c r="AA700" s="236"/>
      <c r="AB700" s="236">
        <v>0.16638152266894785</v>
      </c>
      <c r="AC700" s="522">
        <v>1.1696616624249112E-2</v>
      </c>
      <c r="AD700" s="522">
        <v>4.4113648722813865</v>
      </c>
      <c r="AE700" s="57">
        <v>41830</v>
      </c>
      <c r="AF700" s="498">
        <v>8.5581000000000004E-2</v>
      </c>
      <c r="AG700" s="498">
        <v>0.20472222222222225</v>
      </c>
      <c r="AH700" s="236">
        <v>38.347200000000001</v>
      </c>
      <c r="AI700" s="236"/>
      <c r="AJ700" s="522">
        <v>0</v>
      </c>
      <c r="AK700" s="522">
        <v>1.1696616624249112E-2</v>
      </c>
      <c r="AL700" s="236">
        <v>5.9852312475709255E-2</v>
      </c>
      <c r="AM700" s="236">
        <v>26.84</v>
      </c>
      <c r="AN700" s="522">
        <v>55.494505494505461</v>
      </c>
      <c r="AR700" s="452"/>
      <c r="AS700" s="145"/>
      <c r="AT700" s="223"/>
      <c r="AU700" s="22"/>
    </row>
    <row r="701" spans="1:47" ht="15.75">
      <c r="A701" s="263" t="s">
        <v>2618</v>
      </c>
      <c r="B701" t="s">
        <v>2619</v>
      </c>
      <c r="C701" t="s">
        <v>1343</v>
      </c>
      <c r="D701" s="554">
        <v>9920000000</v>
      </c>
      <c r="E701">
        <v>1.37</v>
      </c>
      <c r="F701" s="620">
        <v>1.54</v>
      </c>
      <c r="G701" s="57"/>
      <c r="H701" s="636"/>
      <c r="I701" s="267"/>
      <c r="J701" s="587">
        <v>55.84</v>
      </c>
      <c r="K701" s="236">
        <v>54.48</v>
      </c>
      <c r="L701" s="236">
        <v>58.73</v>
      </c>
      <c r="M701" s="236">
        <v>1.2</v>
      </c>
      <c r="N701" s="236">
        <v>0.72</v>
      </c>
      <c r="O701" s="236"/>
      <c r="P701" s="236"/>
      <c r="Q701" s="236">
        <v>25.5</v>
      </c>
      <c r="R701" s="236">
        <v>2.2200000000000002</v>
      </c>
      <c r="S701" s="236">
        <v>2.77</v>
      </c>
      <c r="T701" s="236">
        <v>4.68</v>
      </c>
      <c r="U701" s="236">
        <v>0</v>
      </c>
      <c r="V701" s="236"/>
      <c r="W701" s="522">
        <v>1</v>
      </c>
      <c r="X701" s="236">
        <v>64.400000000000006</v>
      </c>
      <c r="Y701" s="522">
        <v>1</v>
      </c>
      <c r="Z701" s="236"/>
      <c r="AA701" s="236"/>
      <c r="AB701" s="236">
        <v>3.0537093587210658E-3</v>
      </c>
      <c r="AC701" s="522">
        <v>8.3471984890751642E-3</v>
      </c>
      <c r="AD701" s="522">
        <v>4.5459457970395247</v>
      </c>
      <c r="AE701" s="57">
        <v>41830</v>
      </c>
      <c r="AF701" s="498">
        <v>0.108501</v>
      </c>
      <c r="AG701" s="498">
        <v>0.11486486486486486</v>
      </c>
      <c r="AH701" s="236">
        <v>16.747</v>
      </c>
      <c r="AI701" s="236"/>
      <c r="AJ701" s="522">
        <v>0</v>
      </c>
      <c r="AK701" s="522">
        <v>8.3471984890751642E-3</v>
      </c>
      <c r="AL701" s="236">
        <v>3.5945363048167298E-3</v>
      </c>
      <c r="AM701" s="236">
        <v>57</v>
      </c>
      <c r="AN701" s="522">
        <v>57.884231536926144</v>
      </c>
      <c r="AR701" s="452"/>
      <c r="AS701" s="145"/>
      <c r="AT701" s="223"/>
      <c r="AU701" s="22"/>
    </row>
    <row r="702" spans="1:47" ht="15.75">
      <c r="A702" s="263" t="s">
        <v>2620</v>
      </c>
      <c r="B702" t="s">
        <v>2621</v>
      </c>
      <c r="C702" t="s">
        <v>1343</v>
      </c>
      <c r="D702" s="554">
        <v>14480000000</v>
      </c>
      <c r="E702">
        <v>1.85</v>
      </c>
      <c r="F702" s="620">
        <v>3.05</v>
      </c>
      <c r="G702" s="57"/>
      <c r="H702" s="636"/>
      <c r="I702" s="267"/>
      <c r="J702" s="587">
        <v>74.930000000000007</v>
      </c>
      <c r="K702" s="236">
        <v>71.989999999999995</v>
      </c>
      <c r="L702" s="236">
        <v>80.05</v>
      </c>
      <c r="M702" s="236">
        <v>2.7</v>
      </c>
      <c r="N702" s="236">
        <v>2</v>
      </c>
      <c r="O702" s="236"/>
      <c r="P702" s="236"/>
      <c r="Q702" s="236">
        <v>16.95</v>
      </c>
      <c r="R702" s="236">
        <v>0.97</v>
      </c>
      <c r="S702" s="236">
        <v>4.2699999999999996</v>
      </c>
      <c r="T702" s="236">
        <v>8.49</v>
      </c>
      <c r="U702" s="236">
        <v>0</v>
      </c>
      <c r="V702" s="236"/>
      <c r="W702" s="522">
        <v>1.9</v>
      </c>
      <c r="X702" s="236">
        <v>88.5</v>
      </c>
      <c r="Y702" s="522">
        <v>20</v>
      </c>
      <c r="Z702" s="236">
        <v>1</v>
      </c>
      <c r="AA702" s="236"/>
      <c r="AB702" s="236">
        <v>2.4080267558529342E-3</v>
      </c>
      <c r="AC702" s="522">
        <v>1.4656580106068212E-2</v>
      </c>
      <c r="AD702" s="522">
        <v>4.0598059014364409</v>
      </c>
      <c r="AE702" s="57">
        <v>41830</v>
      </c>
      <c r="AF702" s="498">
        <v>0.13600499999999999</v>
      </c>
      <c r="AG702" s="498">
        <v>0.1747422680412371</v>
      </c>
      <c r="AH702" s="236">
        <v>17.639399999999998</v>
      </c>
      <c r="AI702" s="236"/>
      <c r="AJ702" s="522">
        <v>0</v>
      </c>
      <c r="AK702" s="522">
        <v>1.4656580106068212E-2</v>
      </c>
      <c r="AL702" s="236">
        <v>7.2590401935744894E-3</v>
      </c>
      <c r="AM702" s="236">
        <v>75.34</v>
      </c>
      <c r="AN702" s="522">
        <v>75.643564356435547</v>
      </c>
      <c r="AR702" s="452"/>
      <c r="AS702" s="145"/>
      <c r="AT702" s="223"/>
      <c r="AU702" s="22"/>
    </row>
    <row r="703" spans="1:47" ht="15.75">
      <c r="A703" s="263" t="s">
        <v>148</v>
      </c>
      <c r="B703" t="s">
        <v>2622</v>
      </c>
      <c r="C703" t="s">
        <v>1343</v>
      </c>
      <c r="D703" s="554">
        <v>3660000000</v>
      </c>
      <c r="E703">
        <v>1.5</v>
      </c>
      <c r="F703" s="620">
        <v>3.93</v>
      </c>
      <c r="G703" s="57"/>
      <c r="H703" s="636"/>
      <c r="I703" s="267"/>
      <c r="J703" s="587">
        <v>49</v>
      </c>
      <c r="K703" s="236">
        <v>41.17</v>
      </c>
      <c r="L703" s="236">
        <v>49.74</v>
      </c>
      <c r="M703" s="236">
        <v>3.2</v>
      </c>
      <c r="N703" s="236">
        <v>1.44</v>
      </c>
      <c r="O703" s="236"/>
      <c r="P703" s="236"/>
      <c r="Q703" s="236">
        <v>12.31</v>
      </c>
      <c r="R703" s="236">
        <v>10.47</v>
      </c>
      <c r="S703" s="236">
        <v>0.83</v>
      </c>
      <c r="T703" s="236">
        <v>2.2000000000000002</v>
      </c>
      <c r="U703" s="236">
        <v>0</v>
      </c>
      <c r="V703" s="236"/>
      <c r="W703" s="522">
        <v>3.6</v>
      </c>
      <c r="X703" s="236">
        <v>33</v>
      </c>
      <c r="Y703" s="522">
        <v>7</v>
      </c>
      <c r="Z703" s="236">
        <v>1</v>
      </c>
      <c r="AA703" s="236"/>
      <c r="AB703" s="236">
        <v>6.4523137084510074E-2</v>
      </c>
      <c r="AC703" s="522">
        <v>9.8452802873874017E-3</v>
      </c>
      <c r="AD703" s="522">
        <v>29.231293643329828</v>
      </c>
      <c r="AE703" s="57">
        <v>41830</v>
      </c>
      <c r="AF703" s="498">
        <v>0.11595</v>
      </c>
      <c r="AG703" s="498">
        <v>1.1757402101241644E-2</v>
      </c>
      <c r="AH703" s="236">
        <v>27.898700000000002</v>
      </c>
      <c r="AI703" s="236"/>
      <c r="AJ703" s="522">
        <v>0</v>
      </c>
      <c r="AK703" s="522">
        <v>9.8452802873874017E-3</v>
      </c>
      <c r="AL703" s="236">
        <v>0.13294797687861271</v>
      </c>
      <c r="AM703" s="236">
        <v>45.96</v>
      </c>
      <c r="AN703" s="522">
        <v>48.347107438016565</v>
      </c>
      <c r="AR703" s="452"/>
      <c r="AS703" s="145"/>
      <c r="AT703" s="223"/>
      <c r="AU703" s="22"/>
    </row>
    <row r="704" spans="1:47" ht="15.75">
      <c r="A704" s="263" t="s">
        <v>2623</v>
      </c>
      <c r="B704" t="s">
        <v>2624</v>
      </c>
      <c r="C704" t="s">
        <v>1343</v>
      </c>
      <c r="D704" s="554">
        <v>707130000</v>
      </c>
      <c r="E704">
        <v>2.67</v>
      </c>
      <c r="F704" s="620">
        <v>2.81</v>
      </c>
      <c r="G704" s="57"/>
      <c r="H704" s="636"/>
      <c r="I704" s="267"/>
      <c r="J704" s="587">
        <v>38.299999999999997</v>
      </c>
      <c r="K704" s="236">
        <v>36.44</v>
      </c>
      <c r="L704" s="236">
        <v>42.12</v>
      </c>
      <c r="M704" s="236">
        <v>0</v>
      </c>
      <c r="N704" s="236">
        <v>0</v>
      </c>
      <c r="O704" s="236"/>
      <c r="P704" s="236"/>
      <c r="Q704" s="236">
        <v>13.93</v>
      </c>
      <c r="R704" s="236">
        <v>0.37</v>
      </c>
      <c r="S704" s="236">
        <v>1.24</v>
      </c>
      <c r="T704" s="236">
        <v>2.09</v>
      </c>
      <c r="U704" s="236">
        <v>0</v>
      </c>
      <c r="V704" s="236"/>
      <c r="W704" s="522">
        <v>1</v>
      </c>
      <c r="X704" s="236">
        <v>47</v>
      </c>
      <c r="Y704" s="522">
        <v>3</v>
      </c>
      <c r="Z704" s="236">
        <v>1</v>
      </c>
      <c r="AA704" s="236"/>
      <c r="AB704" s="236">
        <v>9.4886663152345656E-3</v>
      </c>
      <c r="AC704" s="522">
        <v>1.5467227323953361E-2</v>
      </c>
      <c r="AD704" s="522">
        <v>3.4166084173561484</v>
      </c>
      <c r="AE704" s="57">
        <v>41830</v>
      </c>
      <c r="AF704" s="498">
        <v>0.18299099999999999</v>
      </c>
      <c r="AG704" s="498">
        <v>0.37648648648648647</v>
      </c>
      <c r="AH704" s="236">
        <v>60.234000000000002</v>
      </c>
      <c r="AI704" s="236"/>
      <c r="AJ704" s="522">
        <v>0</v>
      </c>
      <c r="AK704" s="522">
        <v>1.5467227323953361E-2</v>
      </c>
      <c r="AL704" s="236">
        <v>3.1788793103448273E-2</v>
      </c>
      <c r="AM704" s="236">
        <v>40.01</v>
      </c>
      <c r="AN704" s="522">
        <v>93.956043956043985</v>
      </c>
      <c r="AR704" s="452"/>
      <c r="AS704" s="145"/>
      <c r="AT704" s="223"/>
      <c r="AU704" s="22"/>
    </row>
    <row r="705" spans="1:47" ht="15.75">
      <c r="A705" s="263" t="s">
        <v>2625</v>
      </c>
      <c r="B705" t="s">
        <v>2626</v>
      </c>
      <c r="C705" t="s">
        <v>2627</v>
      </c>
      <c r="D705" s="554">
        <v>1360000000</v>
      </c>
      <c r="E705">
        <v>1.73</v>
      </c>
      <c r="F705" s="620">
        <v>1.1200000000000001</v>
      </c>
      <c r="G705" s="57"/>
      <c r="H705" s="636"/>
      <c r="I705" s="267"/>
      <c r="J705" s="587">
        <v>22.26</v>
      </c>
      <c r="K705" s="236">
        <v>22.26</v>
      </c>
      <c r="L705" s="236">
        <v>26.4</v>
      </c>
      <c r="M705" s="236">
        <v>1</v>
      </c>
      <c r="N705" s="236">
        <v>0.24</v>
      </c>
      <c r="O705" s="236"/>
      <c r="P705" s="236"/>
      <c r="Q705" s="236">
        <v>13.25</v>
      </c>
      <c r="R705" s="236">
        <v>0.96</v>
      </c>
      <c r="S705" s="236">
        <v>0.86</v>
      </c>
      <c r="T705" s="236">
        <v>2.2400000000000002</v>
      </c>
      <c r="U705" s="236">
        <v>0</v>
      </c>
      <c r="V705" s="236"/>
      <c r="W705" s="522">
        <v>1.2</v>
      </c>
      <c r="X705" s="236">
        <v>30.5</v>
      </c>
      <c r="Y705" s="522">
        <v>6</v>
      </c>
      <c r="Z705" s="236">
        <v>1</v>
      </c>
      <c r="AA705" s="236"/>
      <c r="AB705" s="236">
        <v>-0.12740101920815369</v>
      </c>
      <c r="AC705" s="522">
        <v>1.8004514343080535E-2</v>
      </c>
      <c r="AD705" s="522">
        <v>4.35955447225302</v>
      </c>
      <c r="AE705" s="57">
        <v>41830</v>
      </c>
      <c r="AF705" s="498">
        <v>0.12912899999999999</v>
      </c>
      <c r="AG705" s="498">
        <v>0.13802083333333334</v>
      </c>
      <c r="AH705" s="236">
        <v>14.579800000000001</v>
      </c>
      <c r="AI705" s="236"/>
      <c r="AJ705" s="522">
        <v>0</v>
      </c>
      <c r="AK705" s="522">
        <v>1.8004514343080535E-2</v>
      </c>
      <c r="AL705" s="236">
        <v>-0.11771700356718189</v>
      </c>
      <c r="AM705" s="236">
        <v>24.03</v>
      </c>
      <c r="AN705" s="522">
        <v>76.96629213483142</v>
      </c>
      <c r="AR705" s="452"/>
      <c r="AS705" s="145"/>
      <c r="AT705" s="223"/>
      <c r="AU705" s="22"/>
    </row>
    <row r="706" spans="1:47" ht="15.75">
      <c r="A706" s="263" t="s">
        <v>356</v>
      </c>
      <c r="B706" t="s">
        <v>357</v>
      </c>
      <c r="C706" t="s">
        <v>1343</v>
      </c>
      <c r="D706" s="554">
        <v>27820000000</v>
      </c>
      <c r="E706">
        <v>0.95</v>
      </c>
      <c r="F706" s="620">
        <v>3.93</v>
      </c>
      <c r="G706" s="57"/>
      <c r="H706" s="636"/>
      <c r="I706" s="267"/>
      <c r="J706" s="587">
        <v>58.8</v>
      </c>
      <c r="K706" s="236">
        <v>54.81</v>
      </c>
      <c r="L706" s="236">
        <v>59.88</v>
      </c>
      <c r="M706" s="236">
        <v>2.1</v>
      </c>
      <c r="N706" s="236">
        <v>1.25</v>
      </c>
      <c r="O706" s="236"/>
      <c r="P706" s="236"/>
      <c r="Q706" s="236">
        <v>11.64</v>
      </c>
      <c r="R706" s="236">
        <v>1.1200000000000001</v>
      </c>
      <c r="S706" s="236">
        <v>0.77</v>
      </c>
      <c r="T706" s="236">
        <v>3.51</v>
      </c>
      <c r="U706" s="236">
        <v>0</v>
      </c>
      <c r="V706" s="236"/>
      <c r="W706" s="522">
        <v>1.9</v>
      </c>
      <c r="X706" s="236">
        <v>65</v>
      </c>
      <c r="Y706" s="522">
        <v>17</v>
      </c>
      <c r="Z706" s="236"/>
      <c r="AA706" s="236"/>
      <c r="AB706" s="236">
        <v>1.466781708369274E-2</v>
      </c>
      <c r="AC706" s="522">
        <v>9.0947489149038781E-3</v>
      </c>
      <c r="AD706" s="522">
        <v>3.3720147291003397</v>
      </c>
      <c r="AE706" s="57">
        <v>41830</v>
      </c>
      <c r="AF706" s="498">
        <v>8.443500000000001E-2</v>
      </c>
      <c r="AG706" s="498">
        <v>0.10392857142857144</v>
      </c>
      <c r="AH706" s="236">
        <v>74.799400000000006</v>
      </c>
      <c r="AI706" s="236"/>
      <c r="AJ706" s="522">
        <v>0</v>
      </c>
      <c r="AK706" s="522">
        <v>9.0947489149038781E-3</v>
      </c>
      <c r="AL706" s="236">
        <v>1.8358157256667736E-2</v>
      </c>
      <c r="AM706" s="236">
        <v>58.67</v>
      </c>
      <c r="AN706" s="522">
        <v>52.851711026616073</v>
      </c>
      <c r="AR706" s="452"/>
      <c r="AS706" s="145"/>
      <c r="AT706" s="223"/>
      <c r="AU706" s="22"/>
    </row>
    <row r="707" spans="1:47" ht="15.75">
      <c r="A707" s="263" t="s">
        <v>358</v>
      </c>
      <c r="B707" t="s">
        <v>359</v>
      </c>
      <c r="C707" t="s">
        <v>1343</v>
      </c>
      <c r="D707" s="554">
        <v>8620000000</v>
      </c>
      <c r="E707">
        <v>0.75</v>
      </c>
      <c r="F707" s="620">
        <v>2.67</v>
      </c>
      <c r="G707" s="57"/>
      <c r="H707" s="636"/>
      <c r="I707" s="267"/>
      <c r="J707" s="587">
        <v>75.47</v>
      </c>
      <c r="K707" s="236">
        <v>68.58</v>
      </c>
      <c r="L707" s="236">
        <v>77.36</v>
      </c>
      <c r="M707" s="236">
        <v>0.6</v>
      </c>
      <c r="N707" s="236">
        <v>0.44</v>
      </c>
      <c r="O707" s="236"/>
      <c r="P707" s="236"/>
      <c r="Q707" s="236">
        <v>20.96</v>
      </c>
      <c r="R707" s="236">
        <v>1.5</v>
      </c>
      <c r="S707" s="236">
        <v>10.39</v>
      </c>
      <c r="T707" s="236">
        <v>13.71</v>
      </c>
      <c r="U707" s="236">
        <v>0</v>
      </c>
      <c r="V707" s="236"/>
      <c r="W707" s="522">
        <v>1.9</v>
      </c>
      <c r="X707" s="236">
        <v>90</v>
      </c>
      <c r="Y707" s="522">
        <v>26</v>
      </c>
      <c r="Z707" s="236"/>
      <c r="AA707" s="236"/>
      <c r="AB707" s="236">
        <v>5.952548083672602E-2</v>
      </c>
      <c r="AC707" s="522">
        <v>1.0741137366618856E-2</v>
      </c>
      <c r="AD707" s="522">
        <v>5.0011148107623855</v>
      </c>
      <c r="AE707" s="57">
        <v>41830</v>
      </c>
      <c r="AF707" s="498">
        <v>7.2974999999999998E-2</v>
      </c>
      <c r="AG707" s="498">
        <v>0.13973333333333335</v>
      </c>
      <c r="AH707" s="236">
        <v>93.642700000000005</v>
      </c>
      <c r="AI707" s="236"/>
      <c r="AJ707" s="522">
        <v>0</v>
      </c>
      <c r="AK707" s="522">
        <v>1.0741137366618856E-2</v>
      </c>
      <c r="AL707" s="236">
        <v>-1.1396384595231917E-2</v>
      </c>
      <c r="AM707" s="236">
        <v>75.63</v>
      </c>
      <c r="AN707" s="522">
        <v>58.659217877095067</v>
      </c>
      <c r="AR707" s="452"/>
      <c r="AS707" s="145"/>
      <c r="AT707" s="223"/>
      <c r="AU707" s="22"/>
    </row>
    <row r="708" spans="1:47" ht="15.75">
      <c r="A708" s="263" t="s">
        <v>2628</v>
      </c>
      <c r="B708" t="s">
        <v>2629</v>
      </c>
      <c r="C708" t="s">
        <v>1343</v>
      </c>
      <c r="D708" s="554">
        <v>20390000000</v>
      </c>
      <c r="E708">
        <v>2.57</v>
      </c>
      <c r="F708" s="620">
        <v>4.1500000000000004</v>
      </c>
      <c r="G708" s="57"/>
      <c r="H708" s="636"/>
      <c r="I708" s="267"/>
      <c r="J708" s="587">
        <v>82.3</v>
      </c>
      <c r="K708" s="236">
        <v>73.56</v>
      </c>
      <c r="L708" s="236">
        <v>86.26</v>
      </c>
      <c r="M708" s="236">
        <v>1.2</v>
      </c>
      <c r="N708" s="236">
        <v>0.98</v>
      </c>
      <c r="O708" s="236"/>
      <c r="P708" s="236"/>
      <c r="Q708" s="236">
        <v>14.19</v>
      </c>
      <c r="R708" s="236">
        <v>1.44</v>
      </c>
      <c r="S708" s="236">
        <v>0.32</v>
      </c>
      <c r="T708" s="236">
        <v>2.2200000000000002</v>
      </c>
      <c r="U708" s="236">
        <v>0</v>
      </c>
      <c r="V708" s="236"/>
      <c r="W708" s="522">
        <v>2.1</v>
      </c>
      <c r="X708" s="236">
        <v>96</v>
      </c>
      <c r="Y708" s="522">
        <v>12</v>
      </c>
      <c r="Z708" s="236"/>
      <c r="AA708" s="236"/>
      <c r="AB708" s="236">
        <v>7.4693131365891868E-2</v>
      </c>
      <c r="AC708" s="522">
        <v>1.116843234914335E-2</v>
      </c>
      <c r="AD708" s="522">
        <v>9.3294198654648799</v>
      </c>
      <c r="AE708" s="57">
        <v>41830</v>
      </c>
      <c r="AF708" s="498">
        <v>0.177261</v>
      </c>
      <c r="AG708" s="498">
        <v>9.854166666666668E-2</v>
      </c>
      <c r="AH708" s="236">
        <v>29.672599999999999</v>
      </c>
      <c r="AI708" s="236"/>
      <c r="AJ708" s="522">
        <v>0</v>
      </c>
      <c r="AK708" s="522">
        <v>1.116843234914335E-2</v>
      </c>
      <c r="AL708" s="236">
        <v>1.2175624154470479E-2</v>
      </c>
      <c r="AM708" s="236">
        <v>83.8</v>
      </c>
      <c r="AN708" s="522">
        <v>77.12031558185393</v>
      </c>
      <c r="AR708" s="452"/>
      <c r="AS708" s="145"/>
      <c r="AT708" s="223"/>
      <c r="AU708" s="22"/>
    </row>
    <row r="709" spans="1:47" ht="15.75">
      <c r="A709" s="263" t="s">
        <v>2630</v>
      </c>
      <c r="B709" t="s">
        <v>2631</v>
      </c>
      <c r="C709" t="s">
        <v>1343</v>
      </c>
      <c r="D709" s="554">
        <v>2520000000</v>
      </c>
      <c r="E709">
        <v>1.34</v>
      </c>
      <c r="F709" s="620">
        <v>2.14</v>
      </c>
      <c r="G709" s="57"/>
      <c r="H709" s="636"/>
      <c r="I709" s="267"/>
      <c r="J709" s="587">
        <v>65.569999999999993</v>
      </c>
      <c r="K709" s="236">
        <v>55.11</v>
      </c>
      <c r="L709" s="236">
        <v>65.87</v>
      </c>
      <c r="M709" s="236">
        <v>1.3</v>
      </c>
      <c r="N709" s="236">
        <v>0.8</v>
      </c>
      <c r="O709" s="236"/>
      <c r="P709" s="236"/>
      <c r="Q709" s="236">
        <v>22.69</v>
      </c>
      <c r="R709" s="236">
        <v>1.1100000000000001</v>
      </c>
      <c r="S709" s="236">
        <v>7.59</v>
      </c>
      <c r="T709" s="236">
        <v>0</v>
      </c>
      <c r="U709" s="236">
        <v>0</v>
      </c>
      <c r="V709" s="236"/>
      <c r="W709" s="522">
        <v>2.2999999999999998</v>
      </c>
      <c r="X709" s="236">
        <v>64</v>
      </c>
      <c r="Y709" s="522">
        <v>24</v>
      </c>
      <c r="Z709" s="236"/>
      <c r="AA709" s="236"/>
      <c r="AB709" s="236">
        <v>0.17910447761194018</v>
      </c>
      <c r="AC709" s="522">
        <v>6.9275494706167859E-3</v>
      </c>
      <c r="AD709" s="522">
        <v>3.9935265686695631</v>
      </c>
      <c r="AE709" s="57">
        <v>41830</v>
      </c>
      <c r="AF709" s="498">
        <v>0.106782</v>
      </c>
      <c r="AG709" s="498">
        <v>0.20441441441441441</v>
      </c>
      <c r="AH709" s="236">
        <v>35.438800000000001</v>
      </c>
      <c r="AI709" s="236"/>
      <c r="AJ709" s="522">
        <v>0</v>
      </c>
      <c r="AK709" s="522">
        <v>6.9275494706167859E-3</v>
      </c>
      <c r="AL709" s="236">
        <v>0.1064799190010124</v>
      </c>
      <c r="AM709" s="236">
        <v>62.75</v>
      </c>
      <c r="AN709" s="522">
        <v>45.02369668246461</v>
      </c>
      <c r="AR709" s="452"/>
      <c r="AS709" s="145"/>
      <c r="AT709" s="223"/>
      <c r="AU709" s="22"/>
    </row>
    <row r="710" spans="1:47" ht="15.75">
      <c r="A710" s="263" t="s">
        <v>2632</v>
      </c>
      <c r="B710" t="s">
        <v>2633</v>
      </c>
      <c r="C710" t="s">
        <v>1343</v>
      </c>
      <c r="D710" s="554">
        <v>8260000000</v>
      </c>
      <c r="E710">
        <v>2.41</v>
      </c>
      <c r="F710" s="620">
        <v>0.81</v>
      </c>
      <c r="G710" s="57"/>
      <c r="H710" s="636"/>
      <c r="I710" s="267"/>
      <c r="J710" s="587">
        <v>21.24</v>
      </c>
      <c r="K710" s="236">
        <v>19.46</v>
      </c>
      <c r="L710" s="236">
        <v>22.51</v>
      </c>
      <c r="M710" s="236">
        <v>1.7</v>
      </c>
      <c r="N710" s="236">
        <v>0.36</v>
      </c>
      <c r="O710" s="236"/>
      <c r="P710" s="236"/>
      <c r="Q710" s="236">
        <v>16.09</v>
      </c>
      <c r="R710" s="236">
        <v>0.67</v>
      </c>
      <c r="S710" s="236">
        <v>0.93</v>
      </c>
      <c r="T710" s="236">
        <v>13.46</v>
      </c>
      <c r="U710" s="236">
        <v>0</v>
      </c>
      <c r="V710" s="236"/>
      <c r="W710" s="522">
        <v>2.1</v>
      </c>
      <c r="X710" s="236">
        <v>24</v>
      </c>
      <c r="Y710" s="522">
        <v>18</v>
      </c>
      <c r="Z710" s="236"/>
      <c r="AA710" s="236"/>
      <c r="AB710" s="236">
        <v>-2.3448275862069039E-2</v>
      </c>
      <c r="AC710" s="522">
        <v>1.2747358225004344E-2</v>
      </c>
      <c r="AD710" s="522">
        <v>8.1912963877607918</v>
      </c>
      <c r="AE710" s="57">
        <v>41830</v>
      </c>
      <c r="AF710" s="498">
        <v>0.16809300000000002</v>
      </c>
      <c r="AG710" s="498">
        <v>0.24014925373134324</v>
      </c>
      <c r="AH710" s="236">
        <v>7.1234000000000002</v>
      </c>
      <c r="AI710" s="236"/>
      <c r="AJ710" s="522">
        <v>0</v>
      </c>
      <c r="AK710" s="522">
        <v>1.2747358225004344E-2</v>
      </c>
      <c r="AL710" s="236">
        <v>2.3596035865973172E-3</v>
      </c>
      <c r="AM710" s="236">
        <v>21.84</v>
      </c>
      <c r="AN710" s="522">
        <v>82.394366197183118</v>
      </c>
      <c r="AR710" s="452"/>
      <c r="AS710" s="145"/>
      <c r="AT710" s="223"/>
      <c r="AU710" s="22"/>
    </row>
    <row r="711" spans="1:47" ht="15.75">
      <c r="A711" s="263" t="s">
        <v>2634</v>
      </c>
      <c r="B711" t="s">
        <v>2635</v>
      </c>
      <c r="C711" t="s">
        <v>1343</v>
      </c>
      <c r="D711" s="554">
        <v>6440000000</v>
      </c>
      <c r="E711">
        <v>0.82</v>
      </c>
      <c r="F711" s="620">
        <v>2.4500000000000002</v>
      </c>
      <c r="G711" s="57"/>
      <c r="H711" s="636"/>
      <c r="I711" s="267"/>
      <c r="J711" s="587">
        <v>39.25</v>
      </c>
      <c r="K711" s="236">
        <v>37.1</v>
      </c>
      <c r="L711" s="236">
        <v>39.79</v>
      </c>
      <c r="M711" s="236">
        <v>3.9</v>
      </c>
      <c r="N711" s="236">
        <v>1.52</v>
      </c>
      <c r="O711" s="236"/>
      <c r="P711" s="236"/>
      <c r="Q711" s="236">
        <v>14.02</v>
      </c>
      <c r="R711" s="236">
        <v>2</v>
      </c>
      <c r="S711" s="236">
        <v>2.09</v>
      </c>
      <c r="T711" s="236">
        <v>4.34</v>
      </c>
      <c r="U711" s="236">
        <v>0</v>
      </c>
      <c r="V711" s="236"/>
      <c r="W711" s="522">
        <v>2.8</v>
      </c>
      <c r="X711" s="236">
        <v>39.5</v>
      </c>
      <c r="Y711" s="522">
        <v>8</v>
      </c>
      <c r="Z711" s="236"/>
      <c r="AA711" s="236"/>
      <c r="AB711" s="236">
        <v>3.616684266103478E-2</v>
      </c>
      <c r="AC711" s="522">
        <v>7.4243352327229345E-3</v>
      </c>
      <c r="AD711" s="522">
        <v>2.0387209945448688</v>
      </c>
      <c r="AE711" s="57">
        <v>41830</v>
      </c>
      <c r="AF711" s="498">
        <v>7.6985999999999999E-2</v>
      </c>
      <c r="AG711" s="498">
        <v>7.0099999999999996E-2</v>
      </c>
      <c r="AH711" s="236">
        <v>26.258299999999998</v>
      </c>
      <c r="AI711" s="236"/>
      <c r="AJ711" s="522">
        <v>0</v>
      </c>
      <c r="AK711" s="522">
        <v>7.4243352327229345E-3</v>
      </c>
      <c r="AL711" s="236">
        <v>1.7894190871369235E-2</v>
      </c>
      <c r="AM711" s="236">
        <v>38.99</v>
      </c>
      <c r="AN711" s="522">
        <v>50</v>
      </c>
      <c r="AR711" s="452"/>
      <c r="AS711" s="145"/>
      <c r="AT711" s="223"/>
      <c r="AU711" s="22"/>
    </row>
    <row r="712" spans="1:47" ht="15.75">
      <c r="A712" s="263" t="s">
        <v>906</v>
      </c>
      <c r="B712" t="s">
        <v>2636</v>
      </c>
      <c r="C712" t="s">
        <v>1754</v>
      </c>
      <c r="F712" s="620"/>
      <c r="G712" s="57"/>
      <c r="H712" s="636"/>
      <c r="I712" s="267"/>
      <c r="J712" s="587">
        <v>66.95</v>
      </c>
      <c r="K712" s="236">
        <v>53.39</v>
      </c>
      <c r="L712" s="236">
        <v>69.400000000000006</v>
      </c>
      <c r="M712" s="236">
        <v>0</v>
      </c>
      <c r="N712" s="236"/>
      <c r="O712" s="236"/>
      <c r="P712" s="236"/>
      <c r="Q712" s="236"/>
      <c r="R712" s="236"/>
      <c r="S712" s="236"/>
      <c r="T712" s="236"/>
      <c r="U712" s="236">
        <v>0</v>
      </c>
      <c r="V712" s="236"/>
      <c r="X712" s="236"/>
      <c r="Z712" s="236"/>
      <c r="AA712" s="236"/>
      <c r="AB712" s="236">
        <v>0.1966041108132261</v>
      </c>
      <c r="AC712" s="522">
        <v>1.9078952650747105E-2</v>
      </c>
      <c r="AD712" s="522">
        <v>3.7782496849013167</v>
      </c>
      <c r="AE712" s="57">
        <v>41830</v>
      </c>
      <c r="AH712" s="236"/>
      <c r="AI712" s="236"/>
      <c r="AJ712" s="522">
        <v>0</v>
      </c>
      <c r="AK712" s="522">
        <v>1.9078952650747105E-2</v>
      </c>
      <c r="AL712" s="236">
        <v>6.8294239668102774E-2</v>
      </c>
      <c r="AM712" s="236"/>
      <c r="AN712" s="522">
        <v>73.391812865496888</v>
      </c>
      <c r="AR712" s="452"/>
      <c r="AS712" s="145"/>
      <c r="AT712" s="223"/>
      <c r="AU712" s="22"/>
    </row>
    <row r="713" spans="1:47" ht="15.75">
      <c r="A713" s="263" t="s">
        <v>264</v>
      </c>
      <c r="B713" t="s">
        <v>265</v>
      </c>
      <c r="C713" t="s">
        <v>1366</v>
      </c>
      <c r="D713" s="554">
        <v>1450000000</v>
      </c>
      <c r="E713">
        <v>1.71</v>
      </c>
      <c r="F713" s="620">
        <v>1.77</v>
      </c>
      <c r="G713" s="57"/>
      <c r="H713" s="636"/>
      <c r="I713" s="267"/>
      <c r="J713" s="587">
        <v>9.32</v>
      </c>
      <c r="K713" s="236">
        <v>9.32</v>
      </c>
      <c r="L713" s="236">
        <v>13.56</v>
      </c>
      <c r="M713" s="236">
        <v>0</v>
      </c>
      <c r="N713" s="236">
        <v>0</v>
      </c>
      <c r="O713" s="236"/>
      <c r="P713" s="236"/>
      <c r="Q713" s="236">
        <v>27.41</v>
      </c>
      <c r="R713" s="236">
        <v>0.86</v>
      </c>
      <c r="S713" s="236">
        <v>1.29</v>
      </c>
      <c r="T713" s="236">
        <v>0.52</v>
      </c>
      <c r="U713" s="236"/>
      <c r="V713" s="236"/>
      <c r="W713" s="522">
        <v>2.7</v>
      </c>
      <c r="X713" s="236">
        <v>21</v>
      </c>
      <c r="Y713" s="522">
        <v>2</v>
      </c>
      <c r="Z713" s="236"/>
      <c r="AA713" s="236"/>
      <c r="AB713" s="236">
        <v>-0.27583527583527578</v>
      </c>
      <c r="AC713" s="522">
        <v>1.8019388011655191E-2</v>
      </c>
      <c r="AD713" s="522">
        <v>3.3331121252057616</v>
      </c>
      <c r="AE713" s="57">
        <v>41830</v>
      </c>
      <c r="AF713" s="498">
        <v>0.12798300000000001</v>
      </c>
      <c r="AG713" s="498">
        <v>0.31872093023255815</v>
      </c>
      <c r="AH713" s="236">
        <v>54.4193</v>
      </c>
      <c r="AI713" s="236"/>
      <c r="AJ713" s="522">
        <v>0</v>
      </c>
      <c r="AK713" s="522">
        <v>1.8019388011655191E-2</v>
      </c>
      <c r="AL713" s="236">
        <v>-0.21482729570345399</v>
      </c>
      <c r="AM713" s="236">
        <v>11.81</v>
      </c>
      <c r="AN713" s="522">
        <v>100</v>
      </c>
      <c r="AR713" s="452"/>
      <c r="AS713" s="145"/>
      <c r="AT713" s="223"/>
      <c r="AU713" s="22"/>
    </row>
    <row r="714" spans="1:47" ht="15.75">
      <c r="A714" s="263" t="s">
        <v>212</v>
      </c>
      <c r="B714" t="s">
        <v>3624</v>
      </c>
      <c r="C714" t="s">
        <v>1894</v>
      </c>
      <c r="D714" s="554">
        <v>13000000000</v>
      </c>
      <c r="E714">
        <v>1.62</v>
      </c>
      <c r="F714" s="620">
        <v>2.59</v>
      </c>
      <c r="G714" s="57"/>
      <c r="H714" s="636"/>
      <c r="I714" s="267"/>
      <c r="J714" s="587">
        <v>19.100000000000001</v>
      </c>
      <c r="K714" s="236">
        <v>15.42</v>
      </c>
      <c r="L714" s="236">
        <v>20.03</v>
      </c>
      <c r="M714" s="236">
        <v>1.4</v>
      </c>
      <c r="N714" s="236">
        <v>0.28000000000000003</v>
      </c>
      <c r="O714" s="236"/>
      <c r="P714" s="236"/>
      <c r="Q714" s="236">
        <v>0.28000000000000003</v>
      </c>
      <c r="R714" s="236">
        <v>-6.42</v>
      </c>
      <c r="S714" s="236">
        <v>1.48</v>
      </c>
      <c r="T714" s="236">
        <v>3.7</v>
      </c>
      <c r="U714" s="236">
        <v>0</v>
      </c>
      <c r="V714" s="236"/>
      <c r="W714" s="522">
        <v>2.5</v>
      </c>
      <c r="X714" s="236">
        <v>747.44</v>
      </c>
      <c r="Y714" s="522">
        <v>21</v>
      </c>
      <c r="Z714" s="236"/>
      <c r="AA714" s="236"/>
      <c r="AB714" s="236">
        <v>0.13690476190476197</v>
      </c>
      <c r="AC714" s="522">
        <v>1.2718030600889076E-2</v>
      </c>
      <c r="AD714" s="522">
        <v>8.695950246344669</v>
      </c>
      <c r="AE714" s="57">
        <v>41830</v>
      </c>
      <c r="AF714" s="498">
        <v>0.122826</v>
      </c>
      <c r="AG714" s="498">
        <v>-4.361370716510904E-4</v>
      </c>
      <c r="AH714" s="236">
        <v>24.284099999999999</v>
      </c>
      <c r="AI714" s="236"/>
      <c r="AJ714" s="522">
        <v>0</v>
      </c>
      <c r="AK714" s="522">
        <v>1.2718030600889076E-2</v>
      </c>
      <c r="AL714" s="236">
        <v>3.35497835497836E-2</v>
      </c>
      <c r="AM714" s="236">
        <v>19.190000000000001</v>
      </c>
      <c r="AN714" s="522">
        <v>61.904761904761877</v>
      </c>
      <c r="AR714" s="452"/>
      <c r="AS714" s="145"/>
      <c r="AT714" s="223"/>
      <c r="AU714" s="22"/>
    </row>
    <row r="715" spans="1:47" ht="15.75">
      <c r="A715" s="263" t="s">
        <v>734</v>
      </c>
      <c r="B715" t="s">
        <v>1008</v>
      </c>
      <c r="C715" t="s">
        <v>1350</v>
      </c>
      <c r="D715" s="554">
        <v>28200000000</v>
      </c>
      <c r="E715">
        <v>0.36</v>
      </c>
      <c r="F715" s="620">
        <v>5.5</v>
      </c>
      <c r="G715" s="57"/>
      <c r="H715" s="636"/>
      <c r="I715" s="267"/>
      <c r="J715" s="587">
        <v>100.58</v>
      </c>
      <c r="K715" s="236">
        <v>96.23</v>
      </c>
      <c r="L715" s="236">
        <v>102.7</v>
      </c>
      <c r="M715" s="236">
        <v>3.2</v>
      </c>
      <c r="N715" s="236">
        <v>3.24</v>
      </c>
      <c r="O715" s="236"/>
      <c r="P715" s="236"/>
      <c r="Q715" s="236">
        <v>16.07</v>
      </c>
      <c r="R715" s="236">
        <v>2.2999999999999998</v>
      </c>
      <c r="S715" s="236">
        <v>3.54</v>
      </c>
      <c r="T715" s="236">
        <v>6.19</v>
      </c>
      <c r="U715" s="236">
        <v>0</v>
      </c>
      <c r="V715" s="236"/>
      <c r="W715" s="522">
        <v>2.4</v>
      </c>
      <c r="X715" s="236">
        <v>106</v>
      </c>
      <c r="Y715" s="522">
        <v>22</v>
      </c>
      <c r="Z715" s="236">
        <v>1</v>
      </c>
      <c r="AA715" s="236"/>
      <c r="AB715" s="236">
        <v>4.5204198274966169E-2</v>
      </c>
      <c r="AC715" s="522">
        <v>5.7907755550438648E-3</v>
      </c>
      <c r="AD715" s="522">
        <v>1.9478793551588909</v>
      </c>
      <c r="AE715" s="57">
        <v>41830</v>
      </c>
      <c r="AF715" s="498">
        <v>5.0627999999999999E-2</v>
      </c>
      <c r="AG715" s="498">
        <v>6.9869565217391308E-2</v>
      </c>
      <c r="AH715" s="236">
        <v>182.6113</v>
      </c>
      <c r="AI715" s="236" t="s">
        <v>1367</v>
      </c>
      <c r="AJ715" s="522">
        <v>0</v>
      </c>
      <c r="AK715" s="522">
        <v>5.7907755550438648E-3</v>
      </c>
      <c r="AL715" s="236">
        <v>-5.9300256967781033E-3</v>
      </c>
      <c r="AM715" s="236">
        <v>101.32</v>
      </c>
      <c r="AN715" s="522">
        <v>49.110320284697551</v>
      </c>
      <c r="AR715" s="452"/>
      <c r="AS715" s="145"/>
      <c r="AT715" s="223"/>
      <c r="AU715" s="22"/>
    </row>
    <row r="716" spans="1:47" ht="15.75">
      <c r="A716" s="263" t="s">
        <v>2637</v>
      </c>
      <c r="B716" t="s">
        <v>2638</v>
      </c>
      <c r="C716" t="s">
        <v>1354</v>
      </c>
      <c r="D716" s="554">
        <v>212590000</v>
      </c>
      <c r="E716">
        <v>1.37</v>
      </c>
      <c r="F716" s="620">
        <v>1.59</v>
      </c>
      <c r="G716" s="57"/>
      <c r="H716" s="636"/>
      <c r="I716" s="267"/>
      <c r="J716" s="587">
        <v>40.85</v>
      </c>
      <c r="K716" s="236">
        <v>39.79</v>
      </c>
      <c r="L716" s="236">
        <v>48.53</v>
      </c>
      <c r="M716" s="236">
        <v>0</v>
      </c>
      <c r="N716" s="236">
        <v>0</v>
      </c>
      <c r="O716" s="236"/>
      <c r="P716" s="236"/>
      <c r="Q716" s="236">
        <v>20.02</v>
      </c>
      <c r="R716" s="236">
        <v>0</v>
      </c>
      <c r="S716" s="236">
        <v>3.86</v>
      </c>
      <c r="T716" s="236">
        <v>1.41</v>
      </c>
      <c r="U716" s="236">
        <v>0</v>
      </c>
      <c r="V716" s="236"/>
      <c r="W716" s="522">
        <v>1.7</v>
      </c>
      <c r="X716" s="236">
        <v>54.5</v>
      </c>
      <c r="Y716" s="522">
        <v>2</v>
      </c>
      <c r="Z716" s="236"/>
      <c r="AA716" s="236"/>
      <c r="AB716" s="236">
        <v>-0.13581552781891265</v>
      </c>
      <c r="AC716" s="522">
        <v>1.628967701952572E-2</v>
      </c>
      <c r="AD716" s="522">
        <v>5.1297931113614181</v>
      </c>
      <c r="AE716" s="57">
        <v>41830</v>
      </c>
      <c r="AH716" s="236"/>
      <c r="AI716" s="236"/>
      <c r="AJ716" s="522">
        <v>0</v>
      </c>
      <c r="AK716" s="522">
        <v>1.628967701952572E-2</v>
      </c>
      <c r="AL716" s="236">
        <v>-3.0151946818613391E-2</v>
      </c>
      <c r="AM716" s="236">
        <v>42.02</v>
      </c>
      <c r="AN716" s="522">
        <v>66.815144766146972</v>
      </c>
      <c r="AR716" s="452"/>
      <c r="AS716" s="145"/>
      <c r="AT716" s="223"/>
      <c r="AU716" s="22"/>
    </row>
    <row r="717" spans="1:47" ht="15.75">
      <c r="A717" s="263" t="s">
        <v>2639</v>
      </c>
      <c r="B717" t="s">
        <v>2640</v>
      </c>
      <c r="C717" t="s">
        <v>1343</v>
      </c>
      <c r="D717" s="554">
        <v>1930000000</v>
      </c>
      <c r="E717">
        <v>1.08</v>
      </c>
      <c r="F717" s="620">
        <v>1.82</v>
      </c>
      <c r="G717" s="57"/>
      <c r="H717" s="636"/>
      <c r="I717" s="267"/>
      <c r="J717" s="587">
        <v>49.27</v>
      </c>
      <c r="K717" s="236">
        <v>45.5</v>
      </c>
      <c r="L717" s="236">
        <v>49.83</v>
      </c>
      <c r="M717" s="236">
        <v>2.9</v>
      </c>
      <c r="N717" s="236">
        <v>1.42</v>
      </c>
      <c r="O717" s="236"/>
      <c r="P717" s="236"/>
      <c r="Q717" s="236">
        <v>16.05</v>
      </c>
      <c r="R717" s="236">
        <v>1.1200000000000001</v>
      </c>
      <c r="S717" s="236">
        <v>5.15</v>
      </c>
      <c r="T717" s="236">
        <v>4.6500000000000004</v>
      </c>
      <c r="U717" s="236">
        <v>0</v>
      </c>
      <c r="V717" s="236"/>
      <c r="W717" s="522">
        <v>2.2999999999999998</v>
      </c>
      <c r="X717" s="236">
        <v>51</v>
      </c>
      <c r="Y717" s="522">
        <v>13</v>
      </c>
      <c r="Z717" s="236"/>
      <c r="AA717" s="236"/>
      <c r="AB717" s="236">
        <v>5.8431793770139767E-2</v>
      </c>
      <c r="AC717" s="522">
        <v>8.7886928491947812E-3</v>
      </c>
      <c r="AD717" s="522">
        <v>3.3423306913006448</v>
      </c>
      <c r="AE717" s="57">
        <v>41830</v>
      </c>
      <c r="AF717" s="498">
        <v>9.1883999999999993E-2</v>
      </c>
      <c r="AG717" s="498">
        <v>0.14330357142857142</v>
      </c>
      <c r="AH717" s="236">
        <v>10.9595</v>
      </c>
      <c r="AI717" s="236"/>
      <c r="AJ717" s="522">
        <v>0</v>
      </c>
      <c r="AK717" s="522">
        <v>8.7886928491947812E-3</v>
      </c>
      <c r="AL717" s="236">
        <v>5.5936562366052441E-2</v>
      </c>
      <c r="AM717" s="236">
        <v>48.65</v>
      </c>
      <c r="AN717" s="522">
        <v>61.224489795918323</v>
      </c>
      <c r="AR717" s="452"/>
      <c r="AS717" s="145"/>
      <c r="AT717" s="223"/>
      <c r="AU717" s="22"/>
    </row>
    <row r="718" spans="1:47" ht="15.75">
      <c r="A718" s="263" t="s">
        <v>2641</v>
      </c>
      <c r="B718" t="s">
        <v>2642</v>
      </c>
      <c r="C718" t="s">
        <v>1365</v>
      </c>
      <c r="D718" s="554">
        <v>137610000000</v>
      </c>
      <c r="E718">
        <v>0.93</v>
      </c>
      <c r="F718" s="620">
        <v>5.42</v>
      </c>
      <c r="G718" s="57"/>
      <c r="H718" s="636"/>
      <c r="I718" s="267"/>
      <c r="J718" s="587">
        <v>188.99</v>
      </c>
      <c r="K718" s="236">
        <v>164.47</v>
      </c>
      <c r="L718" s="236">
        <v>191.39</v>
      </c>
      <c r="M718" s="236">
        <v>0.5</v>
      </c>
      <c r="N718" s="236">
        <v>0.96</v>
      </c>
      <c r="O718" s="236"/>
      <c r="P718" s="236"/>
      <c r="Q718" s="236">
        <v>15.2</v>
      </c>
      <c r="R718" s="236">
        <v>1.23</v>
      </c>
      <c r="S718" s="236">
        <v>0.32</v>
      </c>
      <c r="T718" s="236">
        <v>5.14</v>
      </c>
      <c r="U718" s="236">
        <v>0</v>
      </c>
      <c r="V718" s="236"/>
      <c r="W718" s="522">
        <v>1.9</v>
      </c>
      <c r="X718" s="236">
        <v>205</v>
      </c>
      <c r="Y718" s="522">
        <v>15</v>
      </c>
      <c r="Z718" s="236">
        <v>1</v>
      </c>
      <c r="AA718" s="236"/>
      <c r="AB718" s="236">
        <v>0.12910742024136704</v>
      </c>
      <c r="AC718" s="522">
        <v>8.7963246687330111E-3</v>
      </c>
      <c r="AD718" s="522">
        <v>3.9161835822804432</v>
      </c>
      <c r="AE718" s="57">
        <v>41830</v>
      </c>
      <c r="AF718" s="498">
        <v>8.3289000000000002E-2</v>
      </c>
      <c r="AG718" s="498">
        <v>0.12357723577235771</v>
      </c>
      <c r="AH718" s="236">
        <v>137.6902</v>
      </c>
      <c r="AI718" s="236" t="s">
        <v>2643</v>
      </c>
      <c r="AJ718" s="522">
        <v>0</v>
      </c>
      <c r="AK718" s="522">
        <v>8.7963246687330111E-3</v>
      </c>
      <c r="AL718" s="236">
        <v>2.9806015693112455E-2</v>
      </c>
      <c r="AM718" s="236">
        <v>186.92</v>
      </c>
      <c r="AN718" s="522">
        <v>54.527162977867114</v>
      </c>
      <c r="AR718" s="452"/>
      <c r="AS718" s="145"/>
      <c r="AT718" s="223"/>
      <c r="AU718" s="22"/>
    </row>
    <row r="719" spans="1:47" ht="15.75">
      <c r="A719" s="263" t="s">
        <v>2644</v>
      </c>
      <c r="B719" t="s">
        <v>2645</v>
      </c>
      <c r="C719" t="s">
        <v>1343</v>
      </c>
      <c r="D719" s="554">
        <v>3010000000</v>
      </c>
      <c r="E719">
        <v>1.56</v>
      </c>
      <c r="F719" s="620">
        <v>3.77</v>
      </c>
      <c r="G719" s="57"/>
      <c r="H719" s="636"/>
      <c r="I719" s="267"/>
      <c r="J719" s="587">
        <v>88.5</v>
      </c>
      <c r="K719" s="236">
        <v>74.23</v>
      </c>
      <c r="L719" s="236">
        <v>90.05</v>
      </c>
      <c r="M719" s="236">
        <v>1.3</v>
      </c>
      <c r="N719" s="236">
        <v>1.1200000000000001</v>
      </c>
      <c r="O719" s="236"/>
      <c r="P719" s="236"/>
      <c r="Q719" s="236">
        <v>19.84</v>
      </c>
      <c r="R719" s="236">
        <v>1.7</v>
      </c>
      <c r="S719" s="236">
        <v>6.31</v>
      </c>
      <c r="T719" s="236">
        <v>49.25</v>
      </c>
      <c r="U719" s="236">
        <v>0</v>
      </c>
      <c r="V719" s="236"/>
      <c r="W719" s="522">
        <v>2.4</v>
      </c>
      <c r="X719" s="236">
        <v>92</v>
      </c>
      <c r="Y719" s="522">
        <v>9</v>
      </c>
      <c r="Z719" s="236"/>
      <c r="AA719" s="236"/>
      <c r="AB719" s="236">
        <v>0.13899613899613897</v>
      </c>
      <c r="AC719" s="522">
        <v>7.6848837236712323E-3</v>
      </c>
      <c r="AD719" s="522">
        <v>5.2698764591014724</v>
      </c>
      <c r="AE719" s="57">
        <v>41830</v>
      </c>
      <c r="AF719" s="498">
        <v>0.11938799999999999</v>
      </c>
      <c r="AG719" s="498">
        <v>0.11670588235294116</v>
      </c>
      <c r="AH719" s="236">
        <v>44.073700000000002</v>
      </c>
      <c r="AI719" s="236"/>
      <c r="AJ719" s="522">
        <v>0</v>
      </c>
      <c r="AK719" s="522">
        <v>7.6848837236712323E-3</v>
      </c>
      <c r="AL719" s="236">
        <v>7.2727272727272724E-2</v>
      </c>
      <c r="AM719" s="236">
        <v>86.68</v>
      </c>
      <c r="AN719" s="522">
        <v>60.800000000000189</v>
      </c>
      <c r="AR719" s="452"/>
      <c r="AS719" s="145"/>
      <c r="AT719" s="223"/>
      <c r="AU719" s="22"/>
    </row>
    <row r="720" spans="1:47" ht="15.75">
      <c r="A720" s="263" t="s">
        <v>2646</v>
      </c>
      <c r="C720" t="s">
        <v>1343</v>
      </c>
      <c r="D720" s="554">
        <v>527520000</v>
      </c>
      <c r="E720">
        <v>2.36</v>
      </c>
      <c r="F720" s="620">
        <v>-2.2599999999999998</v>
      </c>
      <c r="G720" s="57"/>
      <c r="H720" s="636"/>
      <c r="I720" s="267"/>
      <c r="J720" s="587">
        <v>1.96</v>
      </c>
      <c r="K720" s="236">
        <v>1.88</v>
      </c>
      <c r="L720" s="236">
        <v>5</v>
      </c>
      <c r="M720" s="236">
        <v>0</v>
      </c>
      <c r="N720" s="236">
        <v>0</v>
      </c>
      <c r="O720" s="236"/>
      <c r="P720" s="236"/>
      <c r="Q720" s="236">
        <v>0</v>
      </c>
      <c r="R720" s="236">
        <v>-0.12</v>
      </c>
      <c r="S720" s="236">
        <v>0.87</v>
      </c>
      <c r="T720" s="236">
        <v>0.37</v>
      </c>
      <c r="U720" s="236">
        <v>0</v>
      </c>
      <c r="V720" s="236"/>
      <c r="W720" s="522">
        <v>3.1</v>
      </c>
      <c r="X720" s="236">
        <v>3</v>
      </c>
      <c r="Y720" s="522">
        <v>5</v>
      </c>
      <c r="Z720" s="236">
        <v>1</v>
      </c>
      <c r="AA720" s="236"/>
      <c r="AB720" s="236">
        <v>-0.58119658119658113</v>
      </c>
      <c r="AC720" s="522">
        <v>2.8747954745023729E-2</v>
      </c>
      <c r="AD720" s="522">
        <v>7.5980724284306644</v>
      </c>
      <c r="AE720" s="57">
        <v>41830</v>
      </c>
      <c r="AF720" s="498">
        <v>0.16522800000000001</v>
      </c>
      <c r="AG720" s="498">
        <v>0</v>
      </c>
      <c r="AH720" s="236">
        <v>-16.659800000000001</v>
      </c>
      <c r="AI720" s="236"/>
      <c r="AJ720" s="522">
        <v>0</v>
      </c>
      <c r="AK720" s="522">
        <v>2.8747954745023729E-2</v>
      </c>
      <c r="AL720" s="236">
        <v>-0.31228070175438599</v>
      </c>
      <c r="AM720" s="236">
        <v>2.64</v>
      </c>
      <c r="AN720" s="522">
        <v>75.675675675675663</v>
      </c>
      <c r="AR720" s="452"/>
      <c r="AS720" s="145"/>
      <c r="AT720" s="223"/>
      <c r="AU720" s="22"/>
    </row>
    <row r="721" spans="1:47" ht="15.75">
      <c r="A721" s="263" t="s">
        <v>360</v>
      </c>
      <c r="B721" t="s">
        <v>376</v>
      </c>
      <c r="C721" t="s">
        <v>1343</v>
      </c>
      <c r="D721" s="554">
        <v>1340000000</v>
      </c>
      <c r="E721">
        <v>1.08</v>
      </c>
      <c r="F721" s="620">
        <v>2.16</v>
      </c>
      <c r="G721" s="57"/>
      <c r="H721" s="636"/>
      <c r="I721" s="267"/>
      <c r="J721" s="587">
        <v>67.81</v>
      </c>
      <c r="K721" s="236">
        <v>50.78</v>
      </c>
      <c r="L721" s="236">
        <v>68.05</v>
      </c>
      <c r="M721" s="236">
        <v>0</v>
      </c>
      <c r="N721" s="236">
        <v>0</v>
      </c>
      <c r="O721" s="236"/>
      <c r="P721" s="236"/>
      <c r="Q721" s="236">
        <v>24.3</v>
      </c>
      <c r="R721" s="236">
        <v>1.48</v>
      </c>
      <c r="S721" s="236">
        <v>3.79</v>
      </c>
      <c r="T721" s="236">
        <v>4.34</v>
      </c>
      <c r="U721" s="236">
        <v>0</v>
      </c>
      <c r="V721" s="236"/>
      <c r="W721" s="522">
        <v>3</v>
      </c>
      <c r="X721" s="236">
        <v>66</v>
      </c>
      <c r="Y721" s="522">
        <v>6</v>
      </c>
      <c r="Z721" s="236"/>
      <c r="AA721" s="236"/>
      <c r="AB721" s="236">
        <v>0.31287512100677645</v>
      </c>
      <c r="AC721" s="522">
        <v>1.0046082167058271E-2</v>
      </c>
      <c r="AD721" s="522">
        <v>37.464469187113473</v>
      </c>
      <c r="AE721" s="57">
        <v>41830</v>
      </c>
      <c r="AF721" s="498">
        <v>9.1883999999999993E-2</v>
      </c>
      <c r="AG721" s="498">
        <v>0.16418918918918921</v>
      </c>
      <c r="AH721" s="236">
        <v>65.588300000000004</v>
      </c>
      <c r="AI721" s="236"/>
      <c r="AJ721" s="522">
        <v>0</v>
      </c>
      <c r="AK721" s="522">
        <v>1.0046082167058271E-2</v>
      </c>
      <c r="AL721" s="236">
        <v>0.29211128048780499</v>
      </c>
      <c r="AM721" s="236">
        <v>60.7</v>
      </c>
      <c r="AN721" s="522">
        <v>54.545454545453666</v>
      </c>
      <c r="AR721" s="452"/>
      <c r="AS721" s="145"/>
      <c r="AT721" s="223"/>
      <c r="AU721" s="22"/>
    </row>
    <row r="722" spans="1:47" ht="15.75">
      <c r="A722" s="263" t="s">
        <v>2647</v>
      </c>
      <c r="B722" t="s">
        <v>2648</v>
      </c>
      <c r="C722" t="s">
        <v>1343</v>
      </c>
      <c r="D722" s="554">
        <v>440050000</v>
      </c>
      <c r="E722">
        <v>0.54</v>
      </c>
      <c r="F722" s="620">
        <v>0.89</v>
      </c>
      <c r="G722" s="57"/>
      <c r="H722" s="636"/>
      <c r="I722" s="267"/>
      <c r="J722" s="587">
        <v>19.3</v>
      </c>
      <c r="K722" s="236">
        <v>16.12</v>
      </c>
      <c r="L722" s="236">
        <v>19.420000000000002</v>
      </c>
      <c r="M722" s="236">
        <v>2.2000000000000002</v>
      </c>
      <c r="N722" s="236">
        <v>0.38</v>
      </c>
      <c r="O722" s="236"/>
      <c r="P722" s="236"/>
      <c r="Q722" s="236">
        <v>21.44</v>
      </c>
      <c r="R722" s="236">
        <v>1.44</v>
      </c>
      <c r="S722" s="236">
        <v>1.19</v>
      </c>
      <c r="T722" s="236">
        <v>1.63</v>
      </c>
      <c r="U722" s="236">
        <v>0</v>
      </c>
      <c r="V722" s="236"/>
      <c r="W722" s="522">
        <v>2.2999999999999998</v>
      </c>
      <c r="X722" s="236">
        <v>21</v>
      </c>
      <c r="Y722" s="522">
        <v>4</v>
      </c>
      <c r="Z722" s="236"/>
      <c r="AA722" s="236"/>
      <c r="AB722" s="236">
        <v>0.17396593673965932</v>
      </c>
      <c r="AC722" s="522">
        <v>1.4355428941878114E-2</v>
      </c>
      <c r="AD722" s="522">
        <v>3.6674173802927816</v>
      </c>
      <c r="AE722" s="57">
        <v>41830</v>
      </c>
      <c r="AF722" s="498">
        <v>6.0942000000000003E-2</v>
      </c>
      <c r="AG722" s="498">
        <v>0.1488888888888889</v>
      </c>
      <c r="AH722" s="236">
        <v>30.5322</v>
      </c>
      <c r="AI722" s="236"/>
      <c r="AJ722" s="522">
        <v>0</v>
      </c>
      <c r="AK722" s="522">
        <v>1.4355428941878114E-2</v>
      </c>
      <c r="AL722" s="236">
        <v>0.16405307599517507</v>
      </c>
      <c r="AM722" s="236">
        <v>17.7</v>
      </c>
      <c r="AN722" s="522">
        <v>38.028169014084554</v>
      </c>
      <c r="AR722" s="452"/>
      <c r="AS722" s="145"/>
      <c r="AT722" s="223"/>
      <c r="AU722" s="22"/>
    </row>
    <row r="723" spans="1:47" ht="15.75">
      <c r="A723" s="263" t="s">
        <v>377</v>
      </c>
      <c r="B723" t="s">
        <v>378</v>
      </c>
      <c r="C723" t="s">
        <v>1343</v>
      </c>
      <c r="D723" s="554">
        <v>2220000000</v>
      </c>
      <c r="E723">
        <v>0.96</v>
      </c>
      <c r="F723" s="620">
        <v>2.86</v>
      </c>
      <c r="G723" s="57"/>
      <c r="H723" s="636"/>
      <c r="I723" s="267"/>
      <c r="J723" s="587">
        <v>57.34</v>
      </c>
      <c r="K723" s="236">
        <v>56.36</v>
      </c>
      <c r="L723" s="236">
        <v>62</v>
      </c>
      <c r="M723" s="236">
        <v>0</v>
      </c>
      <c r="N723" s="236">
        <v>0</v>
      </c>
      <c r="O723" s="236"/>
      <c r="P723" s="236"/>
      <c r="Q723" s="236">
        <v>16.72</v>
      </c>
      <c r="R723" s="236">
        <v>1.37</v>
      </c>
      <c r="S723" s="236">
        <v>2.58</v>
      </c>
      <c r="T723" s="236">
        <v>2.48</v>
      </c>
      <c r="U723" s="236">
        <v>0</v>
      </c>
      <c r="V723" s="236"/>
      <c r="W723" s="522">
        <v>2.1</v>
      </c>
      <c r="X723" s="236">
        <v>65.5</v>
      </c>
      <c r="Y723" s="522">
        <v>12</v>
      </c>
      <c r="Z723" s="236"/>
      <c r="AA723" s="236"/>
      <c r="AB723" s="236">
        <v>-6.5057883580629305E-2</v>
      </c>
      <c r="AC723" s="522">
        <v>6.1703178907250465E-3</v>
      </c>
      <c r="AD723" s="522">
        <v>2.674972513208731</v>
      </c>
      <c r="AE723" s="57">
        <v>41830</v>
      </c>
      <c r="AF723" s="498">
        <v>8.5008E-2</v>
      </c>
      <c r="AG723" s="498">
        <v>0.12204379562043792</v>
      </c>
      <c r="AH723" s="236">
        <v>84.331500000000005</v>
      </c>
      <c r="AI723" s="236"/>
      <c r="AJ723" s="522">
        <v>0</v>
      </c>
      <c r="AK723" s="522">
        <v>6.1703178907250465E-3</v>
      </c>
      <c r="AL723" s="236">
        <v>8.7966220971147074E-3</v>
      </c>
      <c r="AM723" s="236">
        <v>58.08</v>
      </c>
      <c r="AN723" s="522">
        <v>74.999999999999687</v>
      </c>
      <c r="AR723" s="452"/>
      <c r="AS723" s="145"/>
      <c r="AT723" s="223"/>
      <c r="AU723" s="22"/>
    </row>
    <row r="724" spans="1:47" ht="15.75">
      <c r="A724" s="263" t="s">
        <v>2649</v>
      </c>
      <c r="B724" t="s">
        <v>2650</v>
      </c>
      <c r="C724" t="s">
        <v>1343</v>
      </c>
      <c r="D724" s="554">
        <v>287850000</v>
      </c>
      <c r="E724">
        <v>3.03</v>
      </c>
      <c r="F724" s="620">
        <v>0.26</v>
      </c>
      <c r="G724" s="57"/>
      <c r="H724" s="636"/>
      <c r="I724" s="267"/>
      <c r="J724" s="587">
        <v>13.75</v>
      </c>
      <c r="K724" s="236">
        <v>6.32</v>
      </c>
      <c r="L724" s="236">
        <v>13.8</v>
      </c>
      <c r="M724" s="236">
        <v>0</v>
      </c>
      <c r="N724" s="236">
        <v>0</v>
      </c>
      <c r="O724" s="236"/>
      <c r="P724" s="236"/>
      <c r="Q724" s="236">
        <v>28.06</v>
      </c>
      <c r="R724" s="236">
        <v>3.17</v>
      </c>
      <c r="S724" s="236">
        <v>0.78</v>
      </c>
      <c r="T724" s="236">
        <v>2.25</v>
      </c>
      <c r="U724" s="236">
        <v>0</v>
      </c>
      <c r="V724" s="236"/>
      <c r="W724" s="522">
        <v>3</v>
      </c>
      <c r="X724" s="236">
        <v>14</v>
      </c>
      <c r="Y724" s="522">
        <v>1</v>
      </c>
      <c r="Z724" s="236"/>
      <c r="AA724" s="236"/>
      <c r="AB724" s="236">
        <v>0.99854651162790697</v>
      </c>
      <c r="AC724" s="522">
        <v>2.3962666920242764E-2</v>
      </c>
      <c r="AD724" s="522">
        <v>57.99406151937837</v>
      </c>
      <c r="AE724" s="57">
        <v>41830</v>
      </c>
      <c r="AF724" s="498">
        <v>0.20361899999999999</v>
      </c>
      <c r="AG724" s="498">
        <v>8.8517350157728714E-2</v>
      </c>
      <c r="AH724" s="236">
        <v>2.0124</v>
      </c>
      <c r="AI724" s="236"/>
      <c r="AJ724" s="522">
        <v>0</v>
      </c>
      <c r="AK724" s="522">
        <v>2.3962666920242764E-2</v>
      </c>
      <c r="AL724" s="236">
        <v>1.1121351766513057</v>
      </c>
      <c r="AM724" s="236">
        <v>9.16</v>
      </c>
      <c r="AN724" s="522">
        <v>47.368421052631625</v>
      </c>
      <c r="AR724" s="452"/>
      <c r="AS724" s="145"/>
      <c r="AT724" s="223"/>
      <c r="AU724" s="22"/>
    </row>
    <row r="725" spans="1:47" ht="15.75">
      <c r="A725" s="263" t="s">
        <v>1414</v>
      </c>
      <c r="B725" t="s">
        <v>731</v>
      </c>
      <c r="C725" t="s">
        <v>1343</v>
      </c>
      <c r="D725" s="554">
        <v>35200000000</v>
      </c>
      <c r="E725">
        <v>0.69</v>
      </c>
      <c r="F725" s="620">
        <v>1.99</v>
      </c>
      <c r="G725" s="57"/>
      <c r="H725" s="636"/>
      <c r="I725" s="267"/>
      <c r="J725" s="587">
        <v>37.99</v>
      </c>
      <c r="K725" s="236">
        <v>34.1</v>
      </c>
      <c r="L725" s="236">
        <v>38.090000000000003</v>
      </c>
      <c r="M725" s="236">
        <v>1.5</v>
      </c>
      <c r="N725" s="236">
        <v>0.56000000000000005</v>
      </c>
      <c r="O725" s="236"/>
      <c r="P725" s="236"/>
      <c r="Q725" s="236">
        <v>19.190000000000001</v>
      </c>
      <c r="R725" s="236">
        <v>1.52</v>
      </c>
      <c r="S725" s="236">
        <v>1.83</v>
      </c>
      <c r="T725" s="236">
        <v>2.04</v>
      </c>
      <c r="U725" s="236">
        <v>0</v>
      </c>
      <c r="V725" s="236"/>
      <c r="W725" s="522">
        <v>2.5</v>
      </c>
      <c r="X725" s="236">
        <v>42</v>
      </c>
      <c r="Y725" s="522">
        <v>16</v>
      </c>
      <c r="Z725" s="236"/>
      <c r="AA725" s="236"/>
      <c r="AB725" s="236">
        <v>0.11407624633431086</v>
      </c>
      <c r="AC725" s="522">
        <v>6.6105926702158882E-3</v>
      </c>
      <c r="AD725" s="522">
        <v>31.118725884115637</v>
      </c>
      <c r="AE725" s="57">
        <v>41830</v>
      </c>
      <c r="AF725" s="498">
        <v>6.9537000000000002E-2</v>
      </c>
      <c r="AG725" s="498">
        <v>0.12625</v>
      </c>
      <c r="AH725" s="236">
        <v>62.723100000000002</v>
      </c>
      <c r="AI725" s="236"/>
      <c r="AJ725" s="522">
        <v>0</v>
      </c>
      <c r="AK725" s="522">
        <v>6.6105926702158882E-3</v>
      </c>
      <c r="AL725" s="236">
        <v>2.3989218328840985E-2</v>
      </c>
      <c r="AM725" s="236">
        <v>37.64</v>
      </c>
      <c r="AN725" s="522">
        <v>36.666666666665321</v>
      </c>
      <c r="AR725" s="452"/>
      <c r="AS725" s="145"/>
      <c r="AT725" s="223"/>
      <c r="AU725" s="22"/>
    </row>
    <row r="726" spans="1:47" ht="15.75">
      <c r="A726" s="263" t="s">
        <v>2651</v>
      </c>
      <c r="B726" t="s">
        <v>2652</v>
      </c>
      <c r="C726" t="s">
        <v>1343</v>
      </c>
      <c r="D726" s="554">
        <v>1460000000</v>
      </c>
      <c r="E726">
        <v>1.21</v>
      </c>
      <c r="F726" s="620">
        <v>2.35</v>
      </c>
      <c r="G726" s="57"/>
      <c r="H726" s="636"/>
      <c r="I726" s="267"/>
      <c r="J726" s="587">
        <v>47.45</v>
      </c>
      <c r="K726" s="236">
        <v>43.14</v>
      </c>
      <c r="L726" s="236">
        <v>49.47</v>
      </c>
      <c r="M726" s="236">
        <v>3.9</v>
      </c>
      <c r="N726" s="236">
        <v>1.73</v>
      </c>
      <c r="O726" s="236"/>
      <c r="P726" s="236"/>
      <c r="Q726" s="236">
        <v>14.16</v>
      </c>
      <c r="R726" s="236">
        <v>1.1399999999999999</v>
      </c>
      <c r="S726" s="236">
        <v>1.44</v>
      </c>
      <c r="T726" s="236">
        <v>2.44</v>
      </c>
      <c r="U726" s="236">
        <v>0</v>
      </c>
      <c r="V726" s="236"/>
      <c r="W726" s="522">
        <v>2.8</v>
      </c>
      <c r="X726" s="236">
        <v>47.5</v>
      </c>
      <c r="Y726" s="522">
        <v>4</v>
      </c>
      <c r="Z726" s="236"/>
      <c r="AA726" s="236"/>
      <c r="AB726" s="236">
        <v>1.4105578114981912E-2</v>
      </c>
      <c r="AC726" s="522">
        <v>1.2072648627205879E-2</v>
      </c>
      <c r="AD726" s="522">
        <v>3.4462857234340363</v>
      </c>
      <c r="AE726" s="57">
        <v>41830</v>
      </c>
      <c r="AF726" s="498">
        <v>9.9333000000000005E-2</v>
      </c>
      <c r="AG726" s="498">
        <v>0.12421052631578949</v>
      </c>
      <c r="AH726" s="236">
        <v>11.432600000000001</v>
      </c>
      <c r="AI726" s="236"/>
      <c r="AJ726" s="522">
        <v>0</v>
      </c>
      <c r="AK726" s="522">
        <v>1.2072648627205879E-2</v>
      </c>
      <c r="AL726" s="236">
        <v>5.60872468283998E-2</v>
      </c>
      <c r="AM726" s="236">
        <v>45.73</v>
      </c>
      <c r="AN726" s="522">
        <v>60.344827586206776</v>
      </c>
      <c r="AR726" s="452"/>
      <c r="AS726" s="145"/>
      <c r="AT726" s="223"/>
      <c r="AU726" s="22"/>
    </row>
    <row r="727" spans="1:47" ht="15.75">
      <c r="A727" s="263" t="s">
        <v>2653</v>
      </c>
      <c r="B727" t="s">
        <v>2654</v>
      </c>
      <c r="C727" t="s">
        <v>1343</v>
      </c>
      <c r="D727" s="554">
        <v>2460000000</v>
      </c>
      <c r="E727">
        <v>1.83</v>
      </c>
      <c r="F727" s="620">
        <v>-2.4900000000000002</v>
      </c>
      <c r="G727" s="57"/>
      <c r="H727" s="636"/>
      <c r="I727" s="267"/>
      <c r="J727" s="587">
        <v>7.43</v>
      </c>
      <c r="K727" s="236">
        <v>6.73</v>
      </c>
      <c r="L727" s="236">
        <v>8.35</v>
      </c>
      <c r="M727" s="236">
        <v>0</v>
      </c>
      <c r="N727" s="236">
        <v>0</v>
      </c>
      <c r="O727" s="236"/>
      <c r="P727" s="236"/>
      <c r="Q727" s="236">
        <v>49.53</v>
      </c>
      <c r="R727" s="236">
        <v>-2.25</v>
      </c>
      <c r="S727" s="236">
        <v>0.74</v>
      </c>
      <c r="T727" s="236">
        <v>1.38</v>
      </c>
      <c r="U727" s="236">
        <v>0</v>
      </c>
      <c r="V727" s="236"/>
      <c r="W727" s="522">
        <v>3</v>
      </c>
      <c r="X727" s="236">
        <v>7.38</v>
      </c>
      <c r="Y727" s="522">
        <v>14</v>
      </c>
      <c r="Z727" s="236"/>
      <c r="AA727" s="236"/>
      <c r="AB727" s="236">
        <v>8.309037900874626E-2</v>
      </c>
      <c r="AC727" s="522">
        <v>1.5560205084794963E-2</v>
      </c>
      <c r="AD727" s="522">
        <v>3.8080904470586958</v>
      </c>
      <c r="AE727" s="57">
        <v>41830</v>
      </c>
      <c r="AF727" s="498">
        <v>0.13485900000000001</v>
      </c>
      <c r="AG727" s="498">
        <v>-0.22013333333333335</v>
      </c>
      <c r="AH727" s="236">
        <v>-10.600199999999999</v>
      </c>
      <c r="AI727" s="236"/>
      <c r="AJ727" s="522">
        <v>0</v>
      </c>
      <c r="AK727" s="522">
        <v>1.5560205084794963E-2</v>
      </c>
      <c r="AL727" s="236">
        <v>5.0919377652050839E-2</v>
      </c>
      <c r="AM727" s="236">
        <v>7.74</v>
      </c>
      <c r="AN727" s="522">
        <v>80.487804878048763</v>
      </c>
      <c r="AR727" s="452"/>
      <c r="AS727" s="145"/>
      <c r="AT727" s="223"/>
      <c r="AU727" s="22"/>
    </row>
    <row r="728" spans="1:47" ht="15.75">
      <c r="A728" s="263" t="s">
        <v>2655</v>
      </c>
      <c r="B728" t="s">
        <v>2656</v>
      </c>
      <c r="C728" t="s">
        <v>1343</v>
      </c>
      <c r="D728" s="554">
        <v>1370000000</v>
      </c>
      <c r="E728">
        <v>0.96</v>
      </c>
      <c r="F728" s="620">
        <v>-0.64</v>
      </c>
      <c r="G728" s="57"/>
      <c r="H728" s="636"/>
      <c r="I728" s="267"/>
      <c r="J728" s="587">
        <v>16.170000000000002</v>
      </c>
      <c r="K728" s="236">
        <v>14.44</v>
      </c>
      <c r="L728" s="236">
        <v>17.149999999999999</v>
      </c>
      <c r="M728" s="236">
        <v>0</v>
      </c>
      <c r="N728" s="236">
        <v>0</v>
      </c>
      <c r="O728" s="236"/>
      <c r="P728" s="236"/>
      <c r="Q728" s="236">
        <v>28.88</v>
      </c>
      <c r="R728" s="236">
        <v>1.65</v>
      </c>
      <c r="S728" s="236">
        <v>2.0299999999999998</v>
      </c>
      <c r="T728" s="236">
        <v>2.12</v>
      </c>
      <c r="U728" s="236">
        <v>0</v>
      </c>
      <c r="V728" s="236"/>
      <c r="W728" s="522">
        <v>2.5</v>
      </c>
      <c r="X728" s="236">
        <v>19</v>
      </c>
      <c r="Y728" s="522">
        <v>23</v>
      </c>
      <c r="Z728" s="236"/>
      <c r="AA728" s="236"/>
      <c r="AB728" s="236">
        <v>-4.3761088113542193E-2</v>
      </c>
      <c r="AC728" s="522">
        <v>1.4317936371172258E-2</v>
      </c>
      <c r="AD728" s="522">
        <v>3.9715196596841231</v>
      </c>
      <c r="AE728" s="57">
        <v>41830</v>
      </c>
      <c r="AF728" s="498">
        <v>8.5008E-2</v>
      </c>
      <c r="AG728" s="498">
        <v>0.17503030303030304</v>
      </c>
      <c r="AH728" s="236">
        <v>-23.2302</v>
      </c>
      <c r="AI728" s="236"/>
      <c r="AJ728" s="522">
        <v>0</v>
      </c>
      <c r="AK728" s="522">
        <v>1.4317936371172258E-2</v>
      </c>
      <c r="AL728" s="236">
        <v>9.1093117408906979E-2</v>
      </c>
      <c r="AM728" s="236">
        <v>15.31</v>
      </c>
      <c r="AN728" s="522">
        <v>52.941176470588154</v>
      </c>
      <c r="AR728" s="452"/>
      <c r="AS728" s="145"/>
      <c r="AT728" s="223"/>
      <c r="AU728" s="22"/>
    </row>
    <row r="729" spans="1:47" ht="15.75">
      <c r="A729" s="263" t="s">
        <v>2657</v>
      </c>
      <c r="B729" t="s">
        <v>2658</v>
      </c>
      <c r="C729" t="s">
        <v>1343</v>
      </c>
      <c r="D729" s="554">
        <v>290230000</v>
      </c>
      <c r="E729">
        <v>1.25</v>
      </c>
      <c r="F729" s="620">
        <v>0.18</v>
      </c>
      <c r="G729" s="57"/>
      <c r="H729" s="636"/>
      <c r="I729" s="267"/>
      <c r="J729" s="587">
        <v>39.97</v>
      </c>
      <c r="K729" s="236">
        <v>33.979999999999997</v>
      </c>
      <c r="L729" s="236">
        <v>52.69</v>
      </c>
      <c r="M729" s="236">
        <v>0</v>
      </c>
      <c r="N729" s="236">
        <v>0</v>
      </c>
      <c r="O729" s="236"/>
      <c r="P729" s="236"/>
      <c r="Q729" s="236">
        <v>40.369999999999997</v>
      </c>
      <c r="R729" s="236">
        <v>2.66</v>
      </c>
      <c r="S729" s="236">
        <v>7.2</v>
      </c>
      <c r="T729" s="236">
        <v>9.2799999999999994</v>
      </c>
      <c r="U729" s="236">
        <v>0</v>
      </c>
      <c r="V729" s="236"/>
      <c r="W729" s="522">
        <v>1.6</v>
      </c>
      <c r="X729" s="236">
        <v>51.5</v>
      </c>
      <c r="Y729" s="522">
        <v>10</v>
      </c>
      <c r="Z729" s="236"/>
      <c r="AA729" s="236"/>
      <c r="AB729" s="236">
        <v>-0.16607552680993118</v>
      </c>
      <c r="AC729" s="522">
        <v>2.8026077228369764E-2</v>
      </c>
      <c r="AD729" s="522">
        <v>16.983045365443015</v>
      </c>
      <c r="AE729" s="57">
        <v>41830</v>
      </c>
      <c r="AF729" s="498">
        <v>0.10162499999999999</v>
      </c>
      <c r="AG729" s="498">
        <v>0.15176691729323305</v>
      </c>
      <c r="AH729" s="236">
        <v>4.4123000000000001</v>
      </c>
      <c r="AI729" s="236" t="s">
        <v>1566</v>
      </c>
      <c r="AJ729" s="522">
        <v>0</v>
      </c>
      <c r="AK729" s="522">
        <v>2.8026077228369764E-2</v>
      </c>
      <c r="AL729" s="236">
        <v>7.5623897151499151E-3</v>
      </c>
      <c r="AM729" s="236">
        <v>40.619999999999997</v>
      </c>
      <c r="AN729" s="522">
        <v>99.533799533799623</v>
      </c>
      <c r="AR729" s="452"/>
      <c r="AS729" s="145"/>
      <c r="AT729" s="223"/>
      <c r="AU729" s="22"/>
    </row>
    <row r="730" spans="1:47" ht="15.75">
      <c r="A730" s="263" t="s">
        <v>675</v>
      </c>
      <c r="C730" t="s">
        <v>1343</v>
      </c>
      <c r="D730" s="554">
        <v>16890000000</v>
      </c>
      <c r="E730">
        <v>0.87</v>
      </c>
      <c r="F730" s="620">
        <v>3.02</v>
      </c>
      <c r="G730" s="57"/>
      <c r="H730" s="636"/>
      <c r="I730" s="267"/>
      <c r="J730" s="587">
        <v>63.47</v>
      </c>
      <c r="K730" s="236">
        <v>57.77</v>
      </c>
      <c r="L730" s="236">
        <v>64.55</v>
      </c>
      <c r="M730" s="236">
        <v>1.9</v>
      </c>
      <c r="N730" s="236">
        <v>1.22</v>
      </c>
      <c r="O730" s="236"/>
      <c r="P730" s="236"/>
      <c r="Q730" s="236">
        <v>14.69</v>
      </c>
      <c r="R730" s="236">
        <v>2.35</v>
      </c>
      <c r="S730" s="236">
        <v>3.75</v>
      </c>
      <c r="T730" s="236">
        <v>3.27</v>
      </c>
      <c r="U730" s="236">
        <v>0</v>
      </c>
      <c r="V730" s="236"/>
      <c r="W730" s="522">
        <v>1.9</v>
      </c>
      <c r="X730" s="236">
        <v>73</v>
      </c>
      <c r="Y730" s="522">
        <v>16</v>
      </c>
      <c r="Z730" s="236"/>
      <c r="AA730" s="236"/>
      <c r="AB730" s="236">
        <v>3.4893200717430309E-2</v>
      </c>
      <c r="AC730" s="522">
        <v>8.2862358391398612E-3</v>
      </c>
      <c r="AD730" s="522">
        <v>5.1025712720840124</v>
      </c>
      <c r="AE730" s="57">
        <v>41830</v>
      </c>
      <c r="AF730" s="498">
        <v>7.9851000000000005E-2</v>
      </c>
      <c r="AG730" s="498">
        <v>6.2510638297872345E-2</v>
      </c>
      <c r="AH730" s="236">
        <v>46.936100000000003</v>
      </c>
      <c r="AI730" s="236"/>
      <c r="AJ730" s="522">
        <v>0</v>
      </c>
      <c r="AK730" s="522">
        <v>8.2862358391398612E-3</v>
      </c>
      <c r="AL730" s="236">
        <v>6.4218645204560665E-2</v>
      </c>
      <c r="AM730" s="236">
        <v>62.47</v>
      </c>
      <c r="AN730" s="522">
        <v>62.643678160919514</v>
      </c>
      <c r="AR730" s="452"/>
      <c r="AS730" s="145"/>
      <c r="AT730" s="223"/>
      <c r="AU730" s="22"/>
    </row>
    <row r="731" spans="1:47" ht="15.75">
      <c r="A731" s="263" t="s">
        <v>2659</v>
      </c>
      <c r="B731" t="s">
        <v>2660</v>
      </c>
      <c r="C731" t="s">
        <v>1343</v>
      </c>
      <c r="D731" s="554">
        <v>4570000000</v>
      </c>
      <c r="E731">
        <v>0.73</v>
      </c>
      <c r="F731" s="620">
        <v>1.47</v>
      </c>
      <c r="G731" s="57"/>
      <c r="H731" s="636"/>
      <c r="I731" s="267"/>
      <c r="J731" s="587">
        <v>34.19</v>
      </c>
      <c r="K731" s="236">
        <v>32.75</v>
      </c>
      <c r="L731" s="236">
        <v>35.74</v>
      </c>
      <c r="M731" s="236">
        <v>2.1</v>
      </c>
      <c r="N731" s="236">
        <v>0.71</v>
      </c>
      <c r="O731" s="236"/>
      <c r="P731" s="236"/>
      <c r="Q731" s="236">
        <v>19.21</v>
      </c>
      <c r="R731" s="236">
        <v>3.18</v>
      </c>
      <c r="S731" s="236">
        <v>1.43</v>
      </c>
      <c r="T731" s="236">
        <v>2.2599999999999998</v>
      </c>
      <c r="U731" s="236">
        <v>0</v>
      </c>
      <c r="V731" s="236"/>
      <c r="W731" s="522">
        <v>2.2000000000000002</v>
      </c>
      <c r="X731" s="236">
        <v>36.5</v>
      </c>
      <c r="Y731" s="522">
        <v>8</v>
      </c>
      <c r="Z731" s="236"/>
      <c r="AA731" s="236"/>
      <c r="AB731" s="236">
        <v>-8.4106728538282816E-3</v>
      </c>
      <c r="AC731" s="522">
        <v>9.1417461249965713E-3</v>
      </c>
      <c r="AD731" s="522">
        <v>2.5512867560632051</v>
      </c>
      <c r="AE731" s="57">
        <v>41830</v>
      </c>
      <c r="AF731" s="498">
        <v>7.1829000000000004E-2</v>
      </c>
      <c r="AG731" s="498">
        <v>6.0408805031446543E-2</v>
      </c>
      <c r="AH731" s="236">
        <v>23.574999999999999</v>
      </c>
      <c r="AI731" s="236"/>
      <c r="AJ731" s="522">
        <v>0</v>
      </c>
      <c r="AK731" s="522">
        <v>9.1417461249965713E-3</v>
      </c>
      <c r="AL731" s="236">
        <v>8.852168781351347E-3</v>
      </c>
      <c r="AM731" s="236">
        <v>33.83</v>
      </c>
      <c r="AN731" s="522">
        <v>48.648648648648908</v>
      </c>
      <c r="AR731" s="452"/>
      <c r="AS731" s="145"/>
      <c r="AT731" s="223"/>
      <c r="AU731" s="22"/>
    </row>
    <row r="732" spans="1:47" ht="15.75">
      <c r="A732" s="263" t="s">
        <v>2661</v>
      </c>
      <c r="B732" t="s">
        <v>2662</v>
      </c>
      <c r="C732" t="s">
        <v>2663</v>
      </c>
      <c r="F732" s="620"/>
      <c r="G732" s="57"/>
      <c r="H732" s="636"/>
      <c r="I732" s="267"/>
      <c r="J732" s="587">
        <v>256.95</v>
      </c>
      <c r="K732" s="236">
        <v>239.05</v>
      </c>
      <c r="L732" s="236">
        <v>262.60000000000002</v>
      </c>
      <c r="M732" s="236">
        <v>1.08</v>
      </c>
      <c r="N732" s="236"/>
      <c r="O732" s="236"/>
      <c r="P732" s="236"/>
      <c r="Q732" s="236"/>
      <c r="R732" s="236"/>
      <c r="S732" s="236"/>
      <c r="T732" s="236"/>
      <c r="U732" s="236">
        <v>0</v>
      </c>
      <c r="V732" s="236"/>
      <c r="X732" s="236"/>
      <c r="Z732" s="236"/>
      <c r="AA732" s="236"/>
      <c r="AB732" s="236">
        <v>5.4802955665024605E-2</v>
      </c>
      <c r="AC732" s="522">
        <v>5.7888979345380046E-3</v>
      </c>
      <c r="AD732" s="522">
        <v>3.780540802754591</v>
      </c>
      <c r="AE732" s="57">
        <v>41830</v>
      </c>
      <c r="AH732" s="236"/>
      <c r="AI732" s="236"/>
      <c r="AJ732" s="522">
        <v>0</v>
      </c>
      <c r="AK732" s="522">
        <v>5.7888979345380046E-3</v>
      </c>
      <c r="AL732" s="236">
        <v>3.3421814671814681E-2</v>
      </c>
      <c r="AM732" s="236"/>
      <c r="AN732" s="522">
        <v>80.109739368998689</v>
      </c>
      <c r="AR732" s="452"/>
      <c r="AS732" s="145"/>
      <c r="AT732" s="223"/>
      <c r="AU732" s="22"/>
    </row>
    <row r="733" spans="1:47" ht="15.75">
      <c r="A733" s="263" t="s">
        <v>2664</v>
      </c>
      <c r="B733" t="s">
        <v>2665</v>
      </c>
      <c r="C733" t="s">
        <v>1343</v>
      </c>
      <c r="D733" s="554">
        <v>527480000</v>
      </c>
      <c r="E733">
        <v>2.57</v>
      </c>
      <c r="F733" s="620">
        <v>-0.79</v>
      </c>
      <c r="G733" s="57"/>
      <c r="H733" s="636"/>
      <c r="I733" s="267"/>
      <c r="J733" s="587">
        <v>1.2</v>
      </c>
      <c r="K733" s="236">
        <v>1.1200000000000001</v>
      </c>
      <c r="L733" s="236">
        <v>1.72</v>
      </c>
      <c r="M733" s="236">
        <v>0</v>
      </c>
      <c r="N733" s="236">
        <v>0</v>
      </c>
      <c r="O733" s="236"/>
      <c r="P733" s="236"/>
      <c r="Q733" s="236">
        <v>40</v>
      </c>
      <c r="R733" s="236">
        <v>-1.02</v>
      </c>
      <c r="S733" s="236">
        <v>0.11</v>
      </c>
      <c r="T733" s="236">
        <v>0.42</v>
      </c>
      <c r="U733" s="236">
        <v>0</v>
      </c>
      <c r="V733" s="236"/>
      <c r="W733" s="522">
        <v>3</v>
      </c>
      <c r="X733" s="236">
        <v>1.75</v>
      </c>
      <c r="Y733" s="522">
        <v>1</v>
      </c>
      <c r="Z733" s="236"/>
      <c r="AA733" s="236"/>
      <c r="AB733" s="236">
        <v>-0.27272727272727271</v>
      </c>
      <c r="AC733" s="522">
        <v>2.2611140678955588E-2</v>
      </c>
      <c r="AD733" s="522">
        <v>3.4998125755070522</v>
      </c>
      <c r="AE733" s="57">
        <v>41830</v>
      </c>
      <c r="AF733" s="498">
        <v>0.177261</v>
      </c>
      <c r="AG733" s="498">
        <v>-0.39215686274509809</v>
      </c>
      <c r="AH733" s="236">
        <v>-1.7786</v>
      </c>
      <c r="AI733" s="236"/>
      <c r="AJ733" s="522">
        <v>0</v>
      </c>
      <c r="AK733" s="522">
        <v>2.2611140678955588E-2</v>
      </c>
      <c r="AL733" s="236">
        <v>-6.2500000000000056E-2</v>
      </c>
      <c r="AM733" s="236">
        <v>1.22</v>
      </c>
      <c r="AN733" s="522">
        <v>81.25</v>
      </c>
      <c r="AR733" s="452"/>
      <c r="AS733" s="145"/>
      <c r="AT733" s="223"/>
      <c r="AU733" s="22"/>
    </row>
    <row r="734" spans="1:47" ht="15.75">
      <c r="A734" s="263" t="s">
        <v>2666</v>
      </c>
      <c r="B734" t="s">
        <v>2667</v>
      </c>
      <c r="C734" t="s">
        <v>2446</v>
      </c>
      <c r="D734" s="554">
        <v>412670000</v>
      </c>
      <c r="E734">
        <v>1.68</v>
      </c>
      <c r="F734" s="620">
        <v>2.2599999999999998</v>
      </c>
      <c r="G734" s="57"/>
      <c r="H734" s="636"/>
      <c r="I734" s="267"/>
      <c r="J734" s="587">
        <v>85.66</v>
      </c>
      <c r="K734" s="236">
        <v>61.3</v>
      </c>
      <c r="L734" s="236">
        <v>86.38</v>
      </c>
      <c r="M734" s="236">
        <v>0</v>
      </c>
      <c r="N734" s="236">
        <v>0</v>
      </c>
      <c r="O734" s="236"/>
      <c r="P734" s="236"/>
      <c r="Q734" s="236">
        <v>22.54</v>
      </c>
      <c r="R734" s="236">
        <v>2.0099999999999998</v>
      </c>
      <c r="S734" s="236">
        <v>3.3</v>
      </c>
      <c r="T734" s="236">
        <v>4.05</v>
      </c>
      <c r="U734" s="236">
        <v>0</v>
      </c>
      <c r="V734" s="236"/>
      <c r="W734" s="522">
        <v>3</v>
      </c>
      <c r="X734" s="236">
        <v>86</v>
      </c>
      <c r="Y734" s="522">
        <v>3</v>
      </c>
      <c r="Z734" s="236"/>
      <c r="AA734" s="236"/>
      <c r="AB734" s="236">
        <v>0.30798595205374873</v>
      </c>
      <c r="AC734" s="522">
        <v>1.3378153211930208E-2</v>
      </c>
      <c r="AD734" s="522">
        <v>11.855298182819592</v>
      </c>
      <c r="AE734" s="57">
        <v>41830</v>
      </c>
      <c r="AF734" s="498">
        <v>0.12626399999999999</v>
      </c>
      <c r="AG734" s="498">
        <v>0.11213930348258706</v>
      </c>
      <c r="AH734" s="236">
        <v>34.526600000000002</v>
      </c>
      <c r="AI734" s="236"/>
      <c r="AJ734" s="522">
        <v>0</v>
      </c>
      <c r="AK734" s="522">
        <v>1.3378153211930208E-2</v>
      </c>
      <c r="AL734" s="236">
        <v>0.33322957198443576</v>
      </c>
      <c r="AM734" s="236">
        <v>77.63</v>
      </c>
      <c r="AN734" s="522">
        <v>66.666666666666657</v>
      </c>
      <c r="AR734" s="452"/>
      <c r="AS734" s="145"/>
      <c r="AT734" s="223"/>
      <c r="AU734" s="22"/>
    </row>
    <row r="735" spans="1:47" ht="15.75">
      <c r="A735" s="263" t="s">
        <v>108</v>
      </c>
      <c r="B735" t="s">
        <v>109</v>
      </c>
      <c r="C735" t="s">
        <v>1364</v>
      </c>
      <c r="D735" s="554">
        <v>347370000</v>
      </c>
      <c r="E735">
        <v>0.95</v>
      </c>
      <c r="F735" s="620">
        <v>1.75</v>
      </c>
      <c r="G735" s="57"/>
      <c r="H735" s="636"/>
      <c r="I735" s="267"/>
      <c r="J735" s="587">
        <v>30.7</v>
      </c>
      <c r="K735" s="236">
        <v>28.88</v>
      </c>
      <c r="L735" s="236">
        <v>34.08</v>
      </c>
      <c r="M735" s="236">
        <v>0</v>
      </c>
      <c r="N735" s="236">
        <v>0</v>
      </c>
      <c r="O735" s="236"/>
      <c r="P735" s="236"/>
      <c r="Q735" s="236">
        <v>15.27</v>
      </c>
      <c r="R735" s="236">
        <v>1.01</v>
      </c>
      <c r="S735" s="236">
        <v>1.19</v>
      </c>
      <c r="T735" s="236">
        <v>3.93</v>
      </c>
      <c r="U735" s="236">
        <v>0</v>
      </c>
      <c r="V735" s="236"/>
      <c r="W735" s="522">
        <v>2.2999999999999998</v>
      </c>
      <c r="X735" s="236">
        <v>32</v>
      </c>
      <c r="Y735" s="522">
        <v>5</v>
      </c>
      <c r="Z735" s="236">
        <v>1</v>
      </c>
      <c r="AA735" s="236"/>
      <c r="AB735" s="236">
        <v>5.239030779305833E-3</v>
      </c>
      <c r="AC735" s="522">
        <v>1.6830627630597284E-2</v>
      </c>
      <c r="AD735" s="522">
        <v>4.5474511965746895</v>
      </c>
      <c r="AE735" s="57">
        <v>41830</v>
      </c>
      <c r="AF735" s="498">
        <v>8.443500000000001E-2</v>
      </c>
      <c r="AG735" s="498">
        <v>0.15118811881188118</v>
      </c>
      <c r="AH735" s="236">
        <v>58.602699999999999</v>
      </c>
      <c r="AI735" s="236"/>
      <c r="AJ735" s="522">
        <v>0</v>
      </c>
      <c r="AK735" s="522">
        <v>1.6830627630597284E-2</v>
      </c>
      <c r="AL735" s="236">
        <v>4.9099836333878419E-3</v>
      </c>
      <c r="AM735" s="236">
        <v>31.59</v>
      </c>
      <c r="AN735" s="522">
        <v>53.594771241830038</v>
      </c>
      <c r="AR735" s="452"/>
      <c r="AS735" s="145"/>
      <c r="AT735" s="223"/>
      <c r="AU735" s="22"/>
    </row>
    <row r="736" spans="1:47" ht="15.75">
      <c r="A736" s="263" t="s">
        <v>2668</v>
      </c>
      <c r="B736" t="s">
        <v>2669</v>
      </c>
      <c r="C736" t="s">
        <v>1343</v>
      </c>
      <c r="D736" s="554">
        <v>772800000</v>
      </c>
      <c r="E736">
        <v>1.59</v>
      </c>
      <c r="F736" s="620">
        <v>1.53</v>
      </c>
      <c r="G736" s="57"/>
      <c r="H736" s="636"/>
      <c r="I736" s="267"/>
      <c r="J736" s="587">
        <v>34.89</v>
      </c>
      <c r="K736" s="236">
        <v>27.21</v>
      </c>
      <c r="L736" s="236">
        <v>38.53</v>
      </c>
      <c r="M736" s="236">
        <v>1.1000000000000001</v>
      </c>
      <c r="N736" s="236">
        <v>0.36</v>
      </c>
      <c r="O736" s="236"/>
      <c r="P736" s="236"/>
      <c r="Q736" s="236">
        <v>14.54</v>
      </c>
      <c r="R736" s="236">
        <v>0.75</v>
      </c>
      <c r="S736" s="236">
        <v>1.73</v>
      </c>
      <c r="T736" s="236">
        <v>3.42</v>
      </c>
      <c r="U736" s="236">
        <v>0</v>
      </c>
      <c r="V736" s="236"/>
      <c r="W736" s="522">
        <v>1.5</v>
      </c>
      <c r="X736" s="236">
        <v>42.5</v>
      </c>
      <c r="Y736" s="522">
        <v>4</v>
      </c>
      <c r="Z736" s="236"/>
      <c r="AA736" s="236"/>
      <c r="AB736" s="236">
        <v>0.22722476257474503</v>
      </c>
      <c r="AC736" s="522">
        <v>2.2091649867667873E-2</v>
      </c>
      <c r="AD736" s="522">
        <v>8.3913104438031727</v>
      </c>
      <c r="AE736" s="57">
        <v>41830</v>
      </c>
      <c r="AF736" s="498">
        <v>0.12110700000000001</v>
      </c>
      <c r="AG736" s="498">
        <v>0.19386666666666663</v>
      </c>
      <c r="AH736" s="236">
        <v>24.968299999999999</v>
      </c>
      <c r="AI736" s="236"/>
      <c r="AJ736" s="522">
        <v>0</v>
      </c>
      <c r="AK736" s="522">
        <v>2.2091649867667873E-2</v>
      </c>
      <c r="AL736" s="236">
        <v>0.16806160026782724</v>
      </c>
      <c r="AM736" s="236">
        <v>33.64</v>
      </c>
      <c r="AN736" s="522">
        <v>73.833671399594337</v>
      </c>
      <c r="AR736" s="452"/>
      <c r="AS736" s="145"/>
      <c r="AT736" s="223"/>
      <c r="AU736" s="22"/>
    </row>
    <row r="737" spans="1:47" ht="15.75">
      <c r="A737" s="263" t="s">
        <v>2670</v>
      </c>
      <c r="B737" t="s">
        <v>2671</v>
      </c>
      <c r="C737" t="s">
        <v>1702</v>
      </c>
      <c r="D737" s="554">
        <v>0</v>
      </c>
      <c r="E737">
        <v>-1.1000000000000001</v>
      </c>
      <c r="F737" s="620">
        <v>-1.1599999999999999</v>
      </c>
      <c r="G737" s="57"/>
      <c r="H737" s="636"/>
      <c r="I737" s="267"/>
      <c r="J737" s="587">
        <v>6.26</v>
      </c>
      <c r="K737" s="236">
        <v>5.63</v>
      </c>
      <c r="L737" s="236">
        <v>10.08</v>
      </c>
      <c r="M737" s="236">
        <v>0</v>
      </c>
      <c r="N737" s="236">
        <v>0</v>
      </c>
      <c r="O737" s="236"/>
      <c r="P737" s="236"/>
      <c r="Q737" s="236">
        <v>0</v>
      </c>
      <c r="R737" s="236">
        <v>0</v>
      </c>
      <c r="S737" s="236">
        <v>0</v>
      </c>
      <c r="T737" s="236">
        <v>2.5099999999999998</v>
      </c>
      <c r="U737" s="236">
        <v>0</v>
      </c>
      <c r="V737" s="236"/>
      <c r="W737" s="522">
        <v>1.4</v>
      </c>
      <c r="X737" s="236">
        <v>15.5</v>
      </c>
      <c r="Y737" s="522">
        <v>4</v>
      </c>
      <c r="Z737" s="236">
        <v>1</v>
      </c>
      <c r="AA737" s="236"/>
      <c r="AB737" s="236">
        <v>-0.374</v>
      </c>
      <c r="AC737" s="522">
        <v>3.2874043000884222E-2</v>
      </c>
      <c r="AD737" s="522">
        <v>4.8033082115633281</v>
      </c>
      <c r="AE737" s="57">
        <v>41830</v>
      </c>
      <c r="AH737" s="236"/>
      <c r="AI737" s="236"/>
      <c r="AJ737" s="522">
        <v>0</v>
      </c>
      <c r="AK737" s="522">
        <v>3.2874043000884222E-2</v>
      </c>
      <c r="AL737" s="236">
        <v>2.6229508196721336E-2</v>
      </c>
      <c r="AM737" s="236">
        <v>6.23</v>
      </c>
      <c r="AN737" s="522">
        <v>62.376237623762378</v>
      </c>
      <c r="AR737" s="452"/>
      <c r="AS737" s="145"/>
      <c r="AT737" s="223"/>
      <c r="AU737" s="22"/>
    </row>
    <row r="738" spans="1:47" ht="15.75">
      <c r="A738" s="263" t="s">
        <v>2672</v>
      </c>
      <c r="C738" t="s">
        <v>1343</v>
      </c>
      <c r="D738" s="554">
        <v>485250000</v>
      </c>
      <c r="E738">
        <v>2.1800000000000002</v>
      </c>
      <c r="F738" s="620">
        <v>2.95</v>
      </c>
      <c r="G738" s="57"/>
      <c r="H738" s="636"/>
      <c r="I738" s="267"/>
      <c r="J738" s="587">
        <v>90.62</v>
      </c>
      <c r="K738" s="236">
        <v>80.38</v>
      </c>
      <c r="L738" s="236">
        <v>96.04</v>
      </c>
      <c r="M738" s="236">
        <v>0.7</v>
      </c>
      <c r="N738" s="236">
        <v>0.66</v>
      </c>
      <c r="O738" s="236"/>
      <c r="P738" s="236"/>
      <c r="Q738" s="236">
        <v>30.93</v>
      </c>
      <c r="R738" s="236">
        <v>1.55</v>
      </c>
      <c r="S738" s="236">
        <v>8.32</v>
      </c>
      <c r="T738" s="236">
        <v>11.53</v>
      </c>
      <c r="U738" s="236">
        <v>0</v>
      </c>
      <c r="V738" s="236"/>
      <c r="W738" s="522">
        <v>3</v>
      </c>
      <c r="X738" s="236">
        <v>77</v>
      </c>
      <c r="Y738" s="522">
        <v>11</v>
      </c>
      <c r="Z738" s="236"/>
      <c r="AA738" s="236"/>
      <c r="AB738" s="236">
        <v>7.8167757287329068E-2</v>
      </c>
      <c r="AC738" s="522">
        <v>1.9418956581489424E-2</v>
      </c>
      <c r="AD738" s="522">
        <v>4.1106064377271307</v>
      </c>
      <c r="AE738" s="57">
        <v>41830</v>
      </c>
      <c r="AF738" s="498">
        <v>0.154914</v>
      </c>
      <c r="AG738" s="498">
        <v>0.19954838709677417</v>
      </c>
      <c r="AH738" s="236">
        <v>36.047199999999997</v>
      </c>
      <c r="AI738" s="236"/>
      <c r="AJ738" s="522">
        <v>0</v>
      </c>
      <c r="AK738" s="522">
        <v>1.9418956581489424E-2</v>
      </c>
      <c r="AL738" s="236">
        <v>7.9452054794520569E-2</v>
      </c>
      <c r="AM738" s="236">
        <v>89.18</v>
      </c>
      <c r="AN738" s="522">
        <v>79.805352798053434</v>
      </c>
      <c r="AR738" s="452"/>
      <c r="AS738" s="145"/>
      <c r="AT738" s="223"/>
      <c r="AU738" s="22"/>
    </row>
    <row r="739" spans="1:47" ht="15.75">
      <c r="A739" s="263" t="s">
        <v>2673</v>
      </c>
      <c r="B739" t="s">
        <v>2674</v>
      </c>
      <c r="C739" t="s">
        <v>1343</v>
      </c>
      <c r="D739" s="554">
        <v>68380000000</v>
      </c>
      <c r="E739">
        <v>2.1800000000000002</v>
      </c>
      <c r="F739" s="620">
        <v>3.19</v>
      </c>
      <c r="G739" s="57"/>
      <c r="H739" s="636"/>
      <c r="I739" s="267"/>
      <c r="J739" s="587">
        <v>55.45</v>
      </c>
      <c r="K739" s="236">
        <v>48.85</v>
      </c>
      <c r="L739" s="236">
        <v>57.22</v>
      </c>
      <c r="M739" s="236">
        <v>2.5</v>
      </c>
      <c r="N739" s="236">
        <v>1.4</v>
      </c>
      <c r="O739" s="236"/>
      <c r="P739" s="236"/>
      <c r="Q739" s="236">
        <v>9.0299999999999994</v>
      </c>
      <c r="R739" s="236">
        <v>1.28</v>
      </c>
      <c r="S739" s="236">
        <v>0.93</v>
      </c>
      <c r="T739" s="236">
        <v>0.96</v>
      </c>
      <c r="U739" s="236">
        <v>0</v>
      </c>
      <c r="V739" s="236"/>
      <c r="W739" s="522">
        <v>1.8</v>
      </c>
      <c r="X739" s="236">
        <v>63</v>
      </c>
      <c r="Y739" s="522">
        <v>17</v>
      </c>
      <c r="Z739" s="236"/>
      <c r="AA739" s="236"/>
      <c r="AB739" s="236">
        <v>8.7041756518329835E-2</v>
      </c>
      <c r="AC739" s="522">
        <v>1.0931074348201284E-2</v>
      </c>
      <c r="AD739" s="522">
        <v>3.5065132775081538</v>
      </c>
      <c r="AE739" s="57">
        <v>41830</v>
      </c>
      <c r="AF739" s="498">
        <v>0.154914</v>
      </c>
      <c r="AG739" s="498">
        <v>7.0546874999999995E-2</v>
      </c>
      <c r="AH739" s="236">
        <v>18.174499999999998</v>
      </c>
      <c r="AI739" s="236"/>
      <c r="AJ739" s="522">
        <v>0</v>
      </c>
      <c r="AK739" s="522">
        <v>1.0931074348201284E-2</v>
      </c>
      <c r="AL739" s="236">
        <v>9.2395587076438246E-2</v>
      </c>
      <c r="AM739" s="236">
        <v>54.62</v>
      </c>
      <c r="AN739" s="522">
        <v>59.002770083102497</v>
      </c>
      <c r="AR739" s="452"/>
      <c r="AS739" s="145"/>
      <c r="AT739" s="223"/>
      <c r="AU739" s="22"/>
    </row>
    <row r="740" spans="1:47" ht="15.75">
      <c r="A740" s="263" t="s">
        <v>2675</v>
      </c>
      <c r="B740" t="s">
        <v>2676</v>
      </c>
      <c r="C740" t="s">
        <v>1343</v>
      </c>
      <c r="D740" s="554">
        <v>23730000000</v>
      </c>
      <c r="E740">
        <v>1.94</v>
      </c>
      <c r="F740" s="620">
        <v>1.61</v>
      </c>
      <c r="G740" s="57"/>
      <c r="H740" s="636"/>
      <c r="I740" s="267"/>
      <c r="J740" s="587">
        <v>20.170000000000002</v>
      </c>
      <c r="K740" s="236">
        <v>18.12</v>
      </c>
      <c r="L740" s="236">
        <v>20.36</v>
      </c>
      <c r="M740" s="236">
        <v>2.4</v>
      </c>
      <c r="N740" s="236">
        <v>0.48</v>
      </c>
      <c r="O740" s="236"/>
      <c r="P740" s="236"/>
      <c r="Q740" s="236">
        <v>10.96</v>
      </c>
      <c r="R740" s="236">
        <v>1.34</v>
      </c>
      <c r="S740" s="236">
        <v>1.59</v>
      </c>
      <c r="T740" s="236">
        <v>1.45</v>
      </c>
      <c r="U740" s="236">
        <v>0</v>
      </c>
      <c r="V740" s="236"/>
      <c r="W740" s="522">
        <v>1.9</v>
      </c>
      <c r="X740" s="236">
        <v>24</v>
      </c>
      <c r="Y740" s="522">
        <v>7</v>
      </c>
      <c r="Z740" s="236">
        <v>1</v>
      </c>
      <c r="AA740" s="236"/>
      <c r="AB740" s="236">
        <v>7.1732199787460219E-2</v>
      </c>
      <c r="AC740" s="522">
        <v>8.9449461448353022E-3</v>
      </c>
      <c r="AD740" s="522">
        <v>3.8088928153017951</v>
      </c>
      <c r="AE740" s="57">
        <v>41830</v>
      </c>
      <c r="AF740" s="498">
        <v>0.14116200000000001</v>
      </c>
      <c r="AG740" s="498">
        <v>8.1791044776119398E-2</v>
      </c>
      <c r="AH740" s="236">
        <v>13.27</v>
      </c>
      <c r="AI740" s="236"/>
      <c r="AJ740" s="522">
        <v>0</v>
      </c>
      <c r="AK740" s="522">
        <v>8.9449461448353022E-3</v>
      </c>
      <c r="AL740" s="236">
        <v>9.3817787418655124E-2</v>
      </c>
      <c r="AM740" s="236">
        <v>19.309999999999999</v>
      </c>
      <c r="AN740" s="522">
        <v>41.379310344827438</v>
      </c>
      <c r="AR740" s="452"/>
      <c r="AS740" s="145"/>
      <c r="AT740" s="223"/>
      <c r="AU740" s="22"/>
    </row>
    <row r="741" spans="1:47" ht="15.75">
      <c r="A741" s="263" t="s">
        <v>2677</v>
      </c>
      <c r="B741" t="s">
        <v>2678</v>
      </c>
      <c r="C741" t="s">
        <v>1343</v>
      </c>
      <c r="D741" s="554">
        <v>25630000000</v>
      </c>
      <c r="E741">
        <v>0.66</v>
      </c>
      <c r="F741" s="620">
        <v>0.53</v>
      </c>
      <c r="G741" s="57"/>
      <c r="H741" s="636"/>
      <c r="I741" s="267"/>
      <c r="J741" s="587">
        <v>3.94</v>
      </c>
      <c r="K741" s="236">
        <v>3.85</v>
      </c>
      <c r="L741" s="236">
        <v>4.1399999999999997</v>
      </c>
      <c r="M741" s="236">
        <v>2.6</v>
      </c>
      <c r="N741" s="236">
        <v>0.11</v>
      </c>
      <c r="O741" s="236"/>
      <c r="P741" s="236"/>
      <c r="Q741" s="236">
        <v>9.85</v>
      </c>
      <c r="R741" s="236">
        <v>-1.1200000000000001</v>
      </c>
      <c r="S741" s="236">
        <v>1.89</v>
      </c>
      <c r="T741" s="236">
        <v>0.76</v>
      </c>
      <c r="U741" s="236">
        <v>0</v>
      </c>
      <c r="V741" s="236"/>
      <c r="W741" s="522">
        <v>1</v>
      </c>
      <c r="X741" s="236">
        <v>5.0999999999999996</v>
      </c>
      <c r="Y741" s="522">
        <v>1</v>
      </c>
      <c r="Z741" s="236"/>
      <c r="AA741" s="236"/>
      <c r="AB741" s="236">
        <v>-7.5566750629723553E-3</v>
      </c>
      <c r="AC741" s="522">
        <v>7.1507800128967885E-3</v>
      </c>
      <c r="AD741" s="522">
        <v>2.5447947935512718</v>
      </c>
      <c r="AE741" s="57">
        <v>41830</v>
      </c>
      <c r="AF741" s="498">
        <v>6.7818000000000003E-2</v>
      </c>
      <c r="AG741" s="498">
        <v>-8.7946428571428564E-2</v>
      </c>
      <c r="AH741" s="236">
        <v>7.7072000000000003</v>
      </c>
      <c r="AI741" s="236"/>
      <c r="AJ741" s="522">
        <v>0</v>
      </c>
      <c r="AK741" s="522">
        <v>7.1507800128967885E-3</v>
      </c>
      <c r="AL741" s="236">
        <v>2.3376623376623339E-2</v>
      </c>
      <c r="AM741" s="236">
        <v>4.0199999999999996</v>
      </c>
      <c r="AN741" s="522">
        <v>100</v>
      </c>
      <c r="AR741" s="452"/>
      <c r="AS741" s="145"/>
      <c r="AT741" s="223"/>
      <c r="AU741" s="22"/>
    </row>
    <row r="742" spans="1:47" ht="15.75">
      <c r="A742" s="263" t="s">
        <v>2679</v>
      </c>
      <c r="B742" t="s">
        <v>2680</v>
      </c>
      <c r="C742" t="s">
        <v>1343</v>
      </c>
      <c r="D742" s="554">
        <v>588830000</v>
      </c>
      <c r="E742">
        <v>0.51</v>
      </c>
      <c r="F742" s="620">
        <v>0.39</v>
      </c>
      <c r="G742" s="57"/>
      <c r="H742" s="636"/>
      <c r="I742" s="267"/>
      <c r="J742" s="587">
        <v>23.42</v>
      </c>
      <c r="K742" s="236">
        <v>21.65</v>
      </c>
      <c r="L742" s="236">
        <v>25.04</v>
      </c>
      <c r="M742" s="236">
        <v>0</v>
      </c>
      <c r="N742" s="236">
        <v>0</v>
      </c>
      <c r="O742" s="236"/>
      <c r="P742" s="236"/>
      <c r="Q742" s="236">
        <v>22.74</v>
      </c>
      <c r="R742" s="236">
        <v>1.88</v>
      </c>
      <c r="S742" s="236">
        <v>1.1499999999999999</v>
      </c>
      <c r="T742" s="236">
        <v>2.94</v>
      </c>
      <c r="U742" s="236">
        <v>0</v>
      </c>
      <c r="V742" s="236"/>
      <c r="W742" s="522">
        <v>2</v>
      </c>
      <c r="X742" s="236">
        <v>29</v>
      </c>
      <c r="Y742" s="522">
        <v>4</v>
      </c>
      <c r="Z742" s="236"/>
      <c r="AA742" s="236"/>
      <c r="AB742" s="236">
        <v>8.1755196304850036E-2</v>
      </c>
      <c r="AC742" s="522">
        <v>1.6083165630921385E-2</v>
      </c>
      <c r="AD742" s="522">
        <v>2.5276753126687899</v>
      </c>
      <c r="AE742" s="57">
        <v>41830</v>
      </c>
      <c r="AF742" s="498">
        <v>5.9222999999999998E-2</v>
      </c>
      <c r="AG742" s="498">
        <v>0.12095744680851064</v>
      </c>
      <c r="AH742" s="236">
        <v>24.4832</v>
      </c>
      <c r="AI742" s="236" t="s">
        <v>1566</v>
      </c>
      <c r="AJ742" s="522">
        <v>0</v>
      </c>
      <c r="AK742" s="522">
        <v>1.6083165630921385E-2</v>
      </c>
      <c r="AL742" s="236">
        <v>8.1790787774430173E-3</v>
      </c>
      <c r="AM742" s="236">
        <v>23.53</v>
      </c>
      <c r="AN742" s="522">
        <v>97.500000000000057</v>
      </c>
      <c r="AR742" s="452"/>
      <c r="AS742" s="145"/>
      <c r="AT742" s="223"/>
      <c r="AU742" s="22"/>
    </row>
    <row r="743" spans="1:47" ht="15.75">
      <c r="A743" s="263" t="s">
        <v>2681</v>
      </c>
      <c r="B743" t="s">
        <v>2682</v>
      </c>
      <c r="C743" t="s">
        <v>2683</v>
      </c>
      <c r="D743" s="554">
        <v>0.06</v>
      </c>
      <c r="E743">
        <v>-0.03</v>
      </c>
      <c r="F743" s="620">
        <v>-1.78</v>
      </c>
      <c r="G743" s="57"/>
      <c r="H743" s="636"/>
      <c r="I743" s="267"/>
      <c r="J743" s="587">
        <v>0.77</v>
      </c>
      <c r="K743" s="236">
        <v>0.77</v>
      </c>
      <c r="L743" s="236">
        <v>2</v>
      </c>
      <c r="M743" s="236">
        <v>0</v>
      </c>
      <c r="N743" s="236">
        <v>0</v>
      </c>
      <c r="O743" s="236"/>
      <c r="P743" s="236"/>
      <c r="Q743" s="236">
        <v>0</v>
      </c>
      <c r="R743" s="236">
        <v>0</v>
      </c>
      <c r="S743" s="236">
        <v>18.510000000000002</v>
      </c>
      <c r="T743" s="236">
        <v>0.73</v>
      </c>
      <c r="U743" s="236">
        <v>0</v>
      </c>
      <c r="V743" s="236"/>
      <c r="W743" s="522">
        <v>0</v>
      </c>
      <c r="X743" s="236">
        <v>2</v>
      </c>
      <c r="Y743" s="522">
        <v>1</v>
      </c>
      <c r="Z743" s="236">
        <v>1</v>
      </c>
      <c r="AA743" s="236"/>
      <c r="AB743" s="236">
        <v>-0.61499999999999999</v>
      </c>
      <c r="AC743" s="522">
        <v>2.3422910455939028E-2</v>
      </c>
      <c r="AD743" s="522">
        <v>3.9942146620337602</v>
      </c>
      <c r="AE743" s="57">
        <v>41830</v>
      </c>
      <c r="AH743" s="236"/>
      <c r="AI743" s="236"/>
      <c r="AJ743" s="522">
        <v>0</v>
      </c>
      <c r="AK743" s="522">
        <v>2.3422910455939028E-2</v>
      </c>
      <c r="AL743" s="236">
        <v>-0.40310077519379839</v>
      </c>
      <c r="AM743" s="236">
        <v>1.1399999999999999</v>
      </c>
      <c r="AN743" s="522">
        <v>100</v>
      </c>
      <c r="AR743" s="452"/>
      <c r="AS743" s="145"/>
      <c r="AT743" s="223"/>
      <c r="AU743" s="22"/>
    </row>
    <row r="744" spans="1:47" ht="15.75">
      <c r="A744" s="263" t="s">
        <v>1464</v>
      </c>
      <c r="B744" t="s">
        <v>150</v>
      </c>
      <c r="C744" t="s">
        <v>1343</v>
      </c>
      <c r="D744" s="554">
        <v>4930000000</v>
      </c>
      <c r="E744">
        <v>0.98</v>
      </c>
      <c r="F744" s="620">
        <v>3.19</v>
      </c>
      <c r="G744" s="57"/>
      <c r="H744" s="636"/>
      <c r="I744" s="267"/>
      <c r="J744" s="587">
        <v>81.66</v>
      </c>
      <c r="K744" s="236">
        <v>71.709999999999994</v>
      </c>
      <c r="L744" s="236">
        <v>84.7</v>
      </c>
      <c r="M744" s="236">
        <v>1.5</v>
      </c>
      <c r="N744" s="236">
        <v>1.2</v>
      </c>
      <c r="O744" s="236"/>
      <c r="P744" s="236"/>
      <c r="Q744" s="236">
        <v>19.079999999999998</v>
      </c>
      <c r="R744" s="236">
        <v>1.48</v>
      </c>
      <c r="S744" s="236">
        <v>4.54</v>
      </c>
      <c r="T744" s="236">
        <v>16.440000000000001</v>
      </c>
      <c r="U744" s="236">
        <v>0</v>
      </c>
      <c r="V744" s="236"/>
      <c r="W744" s="522">
        <v>2.1</v>
      </c>
      <c r="X744" s="236">
        <v>91</v>
      </c>
      <c r="Y744" s="522">
        <v>9</v>
      </c>
      <c r="Z744" s="236"/>
      <c r="AA744" s="236"/>
      <c r="AB744" s="236">
        <v>9.5078449778731436E-2</v>
      </c>
      <c r="AC744" s="522">
        <v>9.8951106340598848E-3</v>
      </c>
      <c r="AD744" s="522">
        <v>4.6910322394059616</v>
      </c>
      <c r="AE744" s="57">
        <v>41830</v>
      </c>
      <c r="AF744" s="498">
        <v>8.6154000000000008E-2</v>
      </c>
      <c r="AG744" s="498">
        <v>0.12891891891891891</v>
      </c>
      <c r="AH744" s="236">
        <v>58.156799999999997</v>
      </c>
      <c r="AI744" s="236"/>
      <c r="AJ744" s="522">
        <v>0</v>
      </c>
      <c r="AK744" s="522">
        <v>9.8951106340598848E-3</v>
      </c>
      <c r="AL744" s="236">
        <v>2.6137220407137451E-2</v>
      </c>
      <c r="AM744" s="236">
        <v>82.66</v>
      </c>
      <c r="AN744" s="522">
        <v>80.225988700564926</v>
      </c>
      <c r="AR744" s="452"/>
      <c r="AS744" s="145"/>
      <c r="AT744" s="223"/>
      <c r="AU744" s="22"/>
    </row>
    <row r="745" spans="1:47" ht="15.75">
      <c r="A745" s="263" t="s">
        <v>2684</v>
      </c>
      <c r="B745" t="s">
        <v>2685</v>
      </c>
      <c r="C745" t="s">
        <v>1343</v>
      </c>
      <c r="D745" s="554">
        <v>1050000000</v>
      </c>
      <c r="E745">
        <v>0.97</v>
      </c>
      <c r="F745" s="620">
        <v>0.85</v>
      </c>
      <c r="G745" s="57"/>
      <c r="H745" s="636"/>
      <c r="I745" s="267"/>
      <c r="J745" s="587">
        <v>66.73</v>
      </c>
      <c r="K745" s="236">
        <v>54.12</v>
      </c>
      <c r="L745" s="236">
        <v>68.09</v>
      </c>
      <c r="M745" s="236">
        <v>6.2</v>
      </c>
      <c r="N745" s="236">
        <v>3.75</v>
      </c>
      <c r="O745" s="236"/>
      <c r="P745" s="236"/>
      <c r="Q745" s="236">
        <v>31.78</v>
      </c>
      <c r="R745" s="236">
        <v>4.16</v>
      </c>
      <c r="S745" s="236">
        <v>3.62</v>
      </c>
      <c r="T745" s="236">
        <v>3.74</v>
      </c>
      <c r="U745" s="236">
        <v>0</v>
      </c>
      <c r="V745" s="236"/>
      <c r="W745" s="522">
        <v>1.3</v>
      </c>
      <c r="X745" s="236">
        <v>68.5</v>
      </c>
      <c r="Y745" s="522">
        <v>2</v>
      </c>
      <c r="Z745" s="236"/>
      <c r="AA745" s="236"/>
      <c r="AB745" s="236">
        <v>0.22104300091491319</v>
      </c>
      <c r="AC745" s="522">
        <v>7.2746335819056547E-3</v>
      </c>
      <c r="AD745" s="522">
        <v>32.218238086882039</v>
      </c>
      <c r="AE745" s="57">
        <v>41830</v>
      </c>
      <c r="AF745" s="498">
        <v>8.5581000000000004E-2</v>
      </c>
      <c r="AG745" s="498">
        <v>7.639423076923077E-2</v>
      </c>
      <c r="AH745" s="236">
        <v>-79.703000000000003</v>
      </c>
      <c r="AI745" s="236"/>
      <c r="AJ745" s="522">
        <v>0</v>
      </c>
      <c r="AK745" s="522">
        <v>7.2746335819056547E-3</v>
      </c>
      <c r="AL745" s="236">
        <v>0.10352240780552348</v>
      </c>
      <c r="AM745" s="236">
        <v>61.43</v>
      </c>
      <c r="AN745" s="522">
        <v>23.111111111111089</v>
      </c>
      <c r="AR745" s="452"/>
      <c r="AS745" s="145"/>
      <c r="AT745" s="223"/>
      <c r="AU745" s="22"/>
    </row>
    <row r="746" spans="1:47" ht="15.75">
      <c r="A746" s="263" t="s">
        <v>23</v>
      </c>
      <c r="B746" t="s">
        <v>24</v>
      </c>
      <c r="C746" t="s">
        <v>1343</v>
      </c>
      <c r="D746" s="554">
        <v>1470000000</v>
      </c>
      <c r="E746">
        <v>1.06</v>
      </c>
      <c r="F746" s="620">
        <v>8.59</v>
      </c>
      <c r="G746" s="57"/>
      <c r="H746" s="636"/>
      <c r="I746" s="267"/>
      <c r="J746" s="587">
        <v>79.849999999999994</v>
      </c>
      <c r="K746" s="236">
        <v>72.52</v>
      </c>
      <c r="L746" s="236">
        <v>88.2</v>
      </c>
      <c r="M746" s="236">
        <v>0</v>
      </c>
      <c r="N746" s="236">
        <v>0</v>
      </c>
      <c r="O746" s="236"/>
      <c r="P746" s="236"/>
      <c r="Q746" s="236">
        <v>20.74</v>
      </c>
      <c r="R746" s="236">
        <v>1.07</v>
      </c>
      <c r="S746" s="236">
        <v>3.11</v>
      </c>
      <c r="T746" s="236">
        <v>5.35</v>
      </c>
      <c r="U746" s="236">
        <v>0</v>
      </c>
      <c r="V746" s="236"/>
      <c r="W746" s="522">
        <v>2.1</v>
      </c>
      <c r="X746" s="236">
        <v>97</v>
      </c>
      <c r="Y746" s="522">
        <v>7</v>
      </c>
      <c r="Z746" s="236"/>
      <c r="AA746" s="236"/>
      <c r="AB746" s="236">
        <v>-5.0422166726126878E-2</v>
      </c>
      <c r="AC746" s="522">
        <v>1.4288820909743901E-2</v>
      </c>
      <c r="AD746" s="522">
        <v>6.1517313655815924</v>
      </c>
      <c r="AE746" s="57">
        <v>41830</v>
      </c>
      <c r="AF746" s="498">
        <v>9.0737999999999999E-2</v>
      </c>
      <c r="AG746" s="498">
        <v>0.19383177570093457</v>
      </c>
      <c r="AH746" s="236">
        <v>298.37380000000002</v>
      </c>
      <c r="AI746" s="236"/>
      <c r="AJ746" s="522">
        <v>0</v>
      </c>
      <c r="AK746" s="522">
        <v>1.4288820909743901E-2</v>
      </c>
      <c r="AL746" s="236">
        <v>2.2931078657442889E-2</v>
      </c>
      <c r="AM746" s="236">
        <v>81.33</v>
      </c>
      <c r="AN746" s="522">
        <v>85.472154963680509</v>
      </c>
      <c r="AR746" s="452"/>
      <c r="AS746" s="145"/>
      <c r="AT746" s="223"/>
      <c r="AU746" s="22"/>
    </row>
    <row r="747" spans="1:47" ht="15.75">
      <c r="A747" s="263" t="s">
        <v>2686</v>
      </c>
      <c r="B747" t="s">
        <v>2687</v>
      </c>
      <c r="C747" t="s">
        <v>1343</v>
      </c>
      <c r="D747" s="554">
        <v>4280000000</v>
      </c>
      <c r="E747">
        <v>0.68</v>
      </c>
      <c r="F747" s="620">
        <v>3.27</v>
      </c>
      <c r="G747" s="57"/>
      <c r="H747" s="636"/>
      <c r="I747" s="267"/>
      <c r="J747" s="587">
        <v>93.12</v>
      </c>
      <c r="K747" s="236">
        <v>81.86</v>
      </c>
      <c r="L747" s="236">
        <v>93.73</v>
      </c>
      <c r="M747" s="236">
        <v>1.6</v>
      </c>
      <c r="N747" s="236">
        <v>1.5</v>
      </c>
      <c r="O747" s="236"/>
      <c r="P747" s="236"/>
      <c r="Q747" s="236">
        <v>22.55</v>
      </c>
      <c r="R747" s="236">
        <v>2.61</v>
      </c>
      <c r="S747" s="236">
        <v>4.41</v>
      </c>
      <c r="T747" s="236">
        <v>54.47</v>
      </c>
      <c r="U747" s="236">
        <v>0</v>
      </c>
      <c r="V747" s="236"/>
      <c r="W747" s="522">
        <v>2.2000000000000002</v>
      </c>
      <c r="X747" s="236">
        <v>95</v>
      </c>
      <c r="Y747" s="522">
        <v>10</v>
      </c>
      <c r="Z747" s="236"/>
      <c r="AA747" s="236"/>
      <c r="AB747" s="236">
        <v>9.3086042962789162E-2</v>
      </c>
      <c r="AC747" s="522">
        <v>9.1295759143523499E-3</v>
      </c>
      <c r="AD747" s="522">
        <v>5.5446593803060873</v>
      </c>
      <c r="AE747" s="57">
        <v>41830</v>
      </c>
      <c r="AF747" s="498">
        <v>6.8963999999999998E-2</v>
      </c>
      <c r="AG747" s="498">
        <v>8.639846743295021E-2</v>
      </c>
      <c r="AH747" s="236">
        <v>67.745900000000006</v>
      </c>
      <c r="AI747" s="236"/>
      <c r="AJ747" s="522">
        <v>0</v>
      </c>
      <c r="AK747" s="522">
        <v>9.1295759143523499E-3</v>
      </c>
      <c r="AL747" s="236">
        <v>8.4808946877912406E-2</v>
      </c>
      <c r="AM747" s="236">
        <v>90.3</v>
      </c>
      <c r="AN747" s="522">
        <v>56.221198156681936</v>
      </c>
      <c r="AR747" s="452"/>
      <c r="AS747" s="145"/>
      <c r="AT747" s="223"/>
      <c r="AU747" s="22"/>
    </row>
    <row r="748" spans="1:47" ht="15.75">
      <c r="A748" s="263" t="s">
        <v>151</v>
      </c>
      <c r="B748" t="s">
        <v>152</v>
      </c>
      <c r="C748" t="s">
        <v>1343</v>
      </c>
      <c r="D748" s="554">
        <v>4210000000</v>
      </c>
      <c r="E748">
        <v>0.49</v>
      </c>
      <c r="F748" s="620">
        <v>2.96</v>
      </c>
      <c r="G748" s="57"/>
      <c r="H748" s="636"/>
      <c r="I748" s="267"/>
      <c r="J748" s="587">
        <v>70.430000000000007</v>
      </c>
      <c r="K748" s="236">
        <v>69.64</v>
      </c>
      <c r="L748" s="236">
        <v>72.709999999999994</v>
      </c>
      <c r="M748" s="236">
        <v>2</v>
      </c>
      <c r="N748" s="236">
        <v>1.48</v>
      </c>
      <c r="O748" s="236"/>
      <c r="P748" s="236"/>
      <c r="Q748" s="236">
        <v>19.78</v>
      </c>
      <c r="R748" s="236">
        <v>2.82</v>
      </c>
      <c r="S748" s="236">
        <v>2.17</v>
      </c>
      <c r="T748" s="236">
        <v>4.67</v>
      </c>
      <c r="U748" s="236">
        <v>0</v>
      </c>
      <c r="V748" s="236"/>
      <c r="W748" s="522">
        <v>2.9</v>
      </c>
      <c r="X748" s="236">
        <v>71</v>
      </c>
      <c r="Y748" s="522">
        <v>8</v>
      </c>
      <c r="Z748" s="236"/>
      <c r="AA748" s="236"/>
      <c r="AB748" s="236">
        <v>1.0473457675753283E-2</v>
      </c>
      <c r="AC748" s="522">
        <v>6.0597282264828987E-3</v>
      </c>
      <c r="AD748" s="522">
        <v>3.2801426971519767</v>
      </c>
      <c r="AE748" s="57">
        <v>41830</v>
      </c>
      <c r="AF748" s="498">
        <v>5.8076999999999997E-2</v>
      </c>
      <c r="AG748" s="498">
        <v>7.0141843971631215E-2</v>
      </c>
      <c r="AH748" s="236">
        <v>82.307000000000002</v>
      </c>
      <c r="AI748" s="236"/>
      <c r="AJ748" s="522">
        <v>0</v>
      </c>
      <c r="AK748" s="522">
        <v>6.0597282264828987E-3</v>
      </c>
      <c r="AL748" s="236">
        <v>9.9488345650948539E-4</v>
      </c>
      <c r="AM748" s="236">
        <v>71.709999999999994</v>
      </c>
      <c r="AN748" s="522">
        <v>75.789473684210179</v>
      </c>
      <c r="AR748" s="452"/>
      <c r="AS748" s="145"/>
      <c r="AT748" s="223"/>
      <c r="AU748" s="22"/>
    </row>
    <row r="749" spans="1:47" ht="15.75">
      <c r="A749" s="263" t="s">
        <v>2688</v>
      </c>
      <c r="B749" t="s">
        <v>2689</v>
      </c>
      <c r="C749" t="s">
        <v>1343</v>
      </c>
      <c r="D749" s="554">
        <v>734130000</v>
      </c>
      <c r="E749">
        <v>1.33</v>
      </c>
      <c r="F749" s="620">
        <v>1.1399999999999999</v>
      </c>
      <c r="G749" s="57"/>
      <c r="H749" s="636"/>
      <c r="I749" s="267"/>
      <c r="J749" s="587">
        <v>31.68</v>
      </c>
      <c r="K749" s="236">
        <v>26.94</v>
      </c>
      <c r="L749" s="236">
        <v>31.9</v>
      </c>
      <c r="M749" s="236">
        <v>2.2000000000000002</v>
      </c>
      <c r="N749" s="236">
        <v>0.66</v>
      </c>
      <c r="O749" s="236"/>
      <c r="P749" s="236"/>
      <c r="Q749" s="236">
        <v>17.5</v>
      </c>
      <c r="R749" s="236">
        <v>1.78</v>
      </c>
      <c r="S749" s="236">
        <v>2.33</v>
      </c>
      <c r="T749" s="236">
        <v>1.63</v>
      </c>
      <c r="U749" s="236">
        <v>0</v>
      </c>
      <c r="V749" s="236"/>
      <c r="W749" s="522">
        <v>1.3</v>
      </c>
      <c r="X749" s="236">
        <v>35</v>
      </c>
      <c r="Y749" s="522">
        <v>7</v>
      </c>
      <c r="Z749" s="236"/>
      <c r="AA749" s="236"/>
      <c r="AB749" s="236">
        <v>9.8855359001040644E-2</v>
      </c>
      <c r="AC749" s="522">
        <v>1.0267837949090912E-2</v>
      </c>
      <c r="AD749" s="522">
        <v>4.1673520968737616</v>
      </c>
      <c r="AE749" s="57">
        <v>41830</v>
      </c>
      <c r="AF749" s="498">
        <v>0.106209</v>
      </c>
      <c r="AG749" s="498">
        <v>9.8314606741573038E-2</v>
      </c>
      <c r="AH749" s="236">
        <v>8.2721</v>
      </c>
      <c r="AI749" s="236"/>
      <c r="AJ749" s="522">
        <v>0</v>
      </c>
      <c r="AK749" s="522">
        <v>1.0267837949090912E-2</v>
      </c>
      <c r="AL749" s="236">
        <v>0.10653161019909189</v>
      </c>
      <c r="AM749" s="236">
        <v>30.12</v>
      </c>
      <c r="AN749" s="522">
        <v>41.89189189189181</v>
      </c>
      <c r="AR749" s="452"/>
      <c r="AS749" s="145"/>
      <c r="AT749" s="223"/>
      <c r="AU749" s="22"/>
    </row>
    <row r="750" spans="1:47" ht="15.75">
      <c r="A750" s="263" t="s">
        <v>2690</v>
      </c>
      <c r="B750" t="s">
        <v>2691</v>
      </c>
      <c r="C750" t="s">
        <v>2692</v>
      </c>
      <c r="D750" s="554">
        <v>739700000</v>
      </c>
      <c r="E750">
        <v>1.52</v>
      </c>
      <c r="F750" s="620">
        <v>-0.31</v>
      </c>
      <c r="G750" s="57"/>
      <c r="H750" s="636"/>
      <c r="I750" s="267"/>
      <c r="J750" s="587">
        <v>3.73</v>
      </c>
      <c r="K750" s="236">
        <v>3.58</v>
      </c>
      <c r="L750" s="236">
        <v>4.38</v>
      </c>
      <c r="M750" s="236">
        <v>0</v>
      </c>
      <c r="N750" s="236">
        <v>0</v>
      </c>
      <c r="O750" s="236"/>
      <c r="P750" s="236"/>
      <c r="Q750" s="236">
        <v>0</v>
      </c>
      <c r="R750" s="236">
        <v>0</v>
      </c>
      <c r="S750" s="236">
        <v>0.26</v>
      </c>
      <c r="T750" s="236">
        <v>1.07</v>
      </c>
      <c r="U750" s="236">
        <v>0</v>
      </c>
      <c r="V750" s="236"/>
      <c r="W750" s="522">
        <v>2</v>
      </c>
      <c r="X750" s="236">
        <v>22.5</v>
      </c>
      <c r="Y750" s="522">
        <v>1</v>
      </c>
      <c r="Z750" s="236"/>
      <c r="AA750" s="236"/>
      <c r="AB750" s="236">
        <v>-0.1285046728971963</v>
      </c>
      <c r="AC750" s="522">
        <v>1.9007289747493578E-2</v>
      </c>
      <c r="AD750" s="522">
        <v>3.841716688335167</v>
      </c>
      <c r="AE750" s="57">
        <v>41830</v>
      </c>
      <c r="AH750" s="236"/>
      <c r="AI750" s="236"/>
      <c r="AJ750" s="522">
        <v>0</v>
      </c>
      <c r="AK750" s="522">
        <v>1.9007289747493578E-2</v>
      </c>
      <c r="AL750" s="236">
        <v>-2.8645833333333301E-2</v>
      </c>
      <c r="AM750" s="236">
        <v>3.77</v>
      </c>
      <c r="AN750" s="522">
        <v>67.999999999999972</v>
      </c>
      <c r="AR750" s="452"/>
      <c r="AS750" s="145"/>
      <c r="AT750" s="223"/>
      <c r="AU750" s="22"/>
    </row>
    <row r="751" spans="1:47" ht="15.75">
      <c r="A751" s="263" t="s">
        <v>2693</v>
      </c>
      <c r="B751" t="s">
        <v>2694</v>
      </c>
      <c r="C751" t="s">
        <v>1343</v>
      </c>
      <c r="D751" s="554">
        <v>12400000000</v>
      </c>
      <c r="E751">
        <v>0.92</v>
      </c>
      <c r="F751" s="620">
        <v>2.4900000000000002</v>
      </c>
      <c r="G751" s="57"/>
      <c r="H751" s="636"/>
      <c r="I751" s="267"/>
      <c r="J751" s="587">
        <v>51.75</v>
      </c>
      <c r="K751" s="236">
        <v>46.81</v>
      </c>
      <c r="L751" s="236">
        <v>51.87</v>
      </c>
      <c r="M751" s="236">
        <v>2.1</v>
      </c>
      <c r="N751" s="236">
        <v>1.1200000000000001</v>
      </c>
      <c r="O751" s="236"/>
      <c r="P751" s="236"/>
      <c r="Q751" s="236">
        <v>16.86</v>
      </c>
      <c r="R751" s="236">
        <v>1.5</v>
      </c>
      <c r="S751" s="236">
        <v>2.29</v>
      </c>
      <c r="T751" s="236">
        <v>3.56</v>
      </c>
      <c r="U751" s="236">
        <v>0</v>
      </c>
      <c r="V751" s="236"/>
      <c r="W751" s="522">
        <v>2.2999999999999998</v>
      </c>
      <c r="X751" s="236">
        <v>54</v>
      </c>
      <c r="Y751" s="522">
        <v>20</v>
      </c>
      <c r="Z751" s="236"/>
      <c r="AA751" s="236"/>
      <c r="AB751" s="236">
        <v>8.3315888633033214E-2</v>
      </c>
      <c r="AC751" s="522">
        <v>4.7321450209176098E-3</v>
      </c>
      <c r="AD751" s="522">
        <v>4.8524403895194448</v>
      </c>
      <c r="AE751" s="57">
        <v>41830</v>
      </c>
      <c r="AF751" s="498">
        <v>8.2716000000000012E-2</v>
      </c>
      <c r="AG751" s="498">
        <v>0.1124</v>
      </c>
      <c r="AH751" s="236">
        <v>41.799199999999999</v>
      </c>
      <c r="AI751" s="236"/>
      <c r="AJ751" s="522">
        <v>0</v>
      </c>
      <c r="AK751" s="522">
        <v>4.7321450209176098E-3</v>
      </c>
      <c r="AL751" s="236">
        <v>4.7570850202429182E-2</v>
      </c>
      <c r="AM751" s="236">
        <v>51.19</v>
      </c>
      <c r="AN751" s="522">
        <v>26.923076923076991</v>
      </c>
      <c r="AR751" s="452"/>
      <c r="AS751" s="145"/>
      <c r="AT751" s="223"/>
      <c r="AU751" s="22"/>
    </row>
    <row r="752" spans="1:47" ht="15.75">
      <c r="A752" s="263" t="s">
        <v>2695</v>
      </c>
      <c r="B752" t="s">
        <v>2696</v>
      </c>
      <c r="C752" t="s">
        <v>1343</v>
      </c>
      <c r="D752" s="554">
        <v>31070000000</v>
      </c>
      <c r="E752">
        <v>1.23</v>
      </c>
      <c r="F752" s="620">
        <v>6.9</v>
      </c>
      <c r="G752" s="57"/>
      <c r="H752" s="636"/>
      <c r="I752" s="267"/>
      <c r="J752" s="587">
        <v>143.88999999999999</v>
      </c>
      <c r="K752" s="236">
        <v>131.58000000000001</v>
      </c>
      <c r="L752" s="236">
        <v>145.41</v>
      </c>
      <c r="M752" s="236">
        <v>2.4</v>
      </c>
      <c r="N752" s="236">
        <v>3.42</v>
      </c>
      <c r="O752" s="236"/>
      <c r="P752" s="236"/>
      <c r="Q752" s="236">
        <v>17.5</v>
      </c>
      <c r="R752" s="236">
        <v>1.63</v>
      </c>
      <c r="S752" s="236">
        <v>3.05</v>
      </c>
      <c r="T752" s="236">
        <v>5.43</v>
      </c>
      <c r="U752" s="236">
        <v>0</v>
      </c>
      <c r="V752" s="236"/>
      <c r="W752" s="522">
        <v>2.5</v>
      </c>
      <c r="X752" s="236">
        <v>147</v>
      </c>
      <c r="Y752" s="522">
        <v>15</v>
      </c>
      <c r="Z752" s="236"/>
      <c r="AA752" s="236"/>
      <c r="AB752" s="236">
        <v>7.7182212906123468E-2</v>
      </c>
      <c r="AC752" s="522">
        <v>5.7299206379992076E-3</v>
      </c>
      <c r="AD752" s="522">
        <v>3.0675996673869892</v>
      </c>
      <c r="AE752" s="57">
        <v>41830</v>
      </c>
      <c r="AF752" s="498">
        <v>0.100479</v>
      </c>
      <c r="AG752" s="498">
        <v>0.10736196319018404</v>
      </c>
      <c r="AH752" s="236">
        <v>72.596500000000006</v>
      </c>
      <c r="AI752" s="236"/>
      <c r="AJ752" s="522">
        <v>0</v>
      </c>
      <c r="AK752" s="522">
        <v>5.7299206379992076E-3</v>
      </c>
      <c r="AL752" s="236">
        <v>1.9484200085021965E-2</v>
      </c>
      <c r="AM752" s="236">
        <v>143.59</v>
      </c>
      <c r="AN752" s="522">
        <v>84.536082474226419</v>
      </c>
      <c r="AR752" s="452"/>
      <c r="AS752" s="145"/>
      <c r="AT752" s="223"/>
      <c r="AU752" s="22"/>
    </row>
    <row r="753" spans="1:47" ht="15.75">
      <c r="A753" s="263" t="s">
        <v>2697</v>
      </c>
      <c r="B753" t="s">
        <v>2698</v>
      </c>
      <c r="C753" t="s">
        <v>1350</v>
      </c>
      <c r="D753" s="554">
        <v>2300000000</v>
      </c>
      <c r="E753">
        <v>-0.14000000000000001</v>
      </c>
      <c r="F753" s="620">
        <v>2.13</v>
      </c>
      <c r="G753" s="57"/>
      <c r="H753" s="636"/>
      <c r="I753" s="267"/>
      <c r="J753" s="587">
        <v>70.86</v>
      </c>
      <c r="K753" s="236">
        <v>63.27</v>
      </c>
      <c r="L753" s="236">
        <v>73.25</v>
      </c>
      <c r="M753" s="236">
        <v>0</v>
      </c>
      <c r="N753" s="236">
        <v>0</v>
      </c>
      <c r="O753" s="236"/>
      <c r="P753" s="236"/>
      <c r="Q753" s="236">
        <v>24.1</v>
      </c>
      <c r="R753" s="236">
        <v>1.8</v>
      </c>
      <c r="S753" s="236">
        <v>5.01</v>
      </c>
      <c r="T753" s="236">
        <v>10.45</v>
      </c>
      <c r="U753" s="236">
        <v>0</v>
      </c>
      <c r="V753" s="236"/>
      <c r="W753" s="522">
        <v>1.8</v>
      </c>
      <c r="X753" s="236">
        <v>80.5</v>
      </c>
      <c r="Y753" s="522">
        <v>14</v>
      </c>
      <c r="Z753" s="236"/>
      <c r="AA753" s="236"/>
      <c r="AB753" s="236">
        <v>6.0302259464312453E-2</v>
      </c>
      <c r="AC753" s="522">
        <v>1.320030139677735E-2</v>
      </c>
      <c r="AD753" s="522">
        <v>6.5402798855334163</v>
      </c>
      <c r="AE753" s="57">
        <v>41830</v>
      </c>
      <c r="AF753" s="498">
        <v>2.1978000000000001E-2</v>
      </c>
      <c r="AG753" s="498">
        <v>0.13388888888888889</v>
      </c>
      <c r="AH753" s="236">
        <v>-242.14400000000001</v>
      </c>
      <c r="AI753" s="236"/>
      <c r="AJ753" s="522">
        <v>0</v>
      </c>
      <c r="AK753" s="522">
        <v>1.320030139677735E-2</v>
      </c>
      <c r="AL753" s="236">
        <v>1.7080522463040013E-2</v>
      </c>
      <c r="AM753" s="236">
        <v>69.83</v>
      </c>
      <c r="AN753" s="522">
        <v>34.925373134328325</v>
      </c>
      <c r="AR753" s="452"/>
      <c r="AS753" s="145"/>
      <c r="AT753" s="223"/>
      <c r="AU753" s="22"/>
    </row>
    <row r="754" spans="1:47" ht="15.75">
      <c r="A754" s="263" t="s">
        <v>190</v>
      </c>
      <c r="B754" t="s">
        <v>191</v>
      </c>
      <c r="C754" t="s">
        <v>1343</v>
      </c>
      <c r="D754" s="554">
        <v>17700000000</v>
      </c>
      <c r="E754">
        <v>0.44</v>
      </c>
      <c r="F754" s="620">
        <v>2.16</v>
      </c>
      <c r="G754" s="57"/>
      <c r="H754" s="636"/>
      <c r="I754" s="267"/>
      <c r="J754" s="587">
        <v>42.95</v>
      </c>
      <c r="K754" s="236">
        <v>37.229999999999997</v>
      </c>
      <c r="L754" s="236">
        <v>43.12</v>
      </c>
      <c r="M754" s="236">
        <v>4.5</v>
      </c>
      <c r="N754" s="236">
        <v>1.92</v>
      </c>
      <c r="O754" s="236"/>
      <c r="P754" s="236"/>
      <c r="Q754" s="236">
        <v>15.62</v>
      </c>
      <c r="R754" s="236">
        <v>2.25</v>
      </c>
      <c r="S754" s="236">
        <v>4.8</v>
      </c>
      <c r="T754" s="236">
        <v>20.66</v>
      </c>
      <c r="U754" s="236">
        <v>0</v>
      </c>
      <c r="V754" s="236"/>
      <c r="W754" s="522">
        <v>2.6</v>
      </c>
      <c r="X754" s="236">
        <v>41.5</v>
      </c>
      <c r="Y754" s="522">
        <v>8</v>
      </c>
      <c r="Z754" s="236"/>
      <c r="AA754" s="236"/>
      <c r="AB754" s="236">
        <v>0.15363953800698379</v>
      </c>
      <c r="AC754" s="522">
        <v>6.0031355029664989E-3</v>
      </c>
      <c r="AD754" s="522">
        <v>3.2135322764145657</v>
      </c>
      <c r="AE754" s="57">
        <v>41830</v>
      </c>
      <c r="AF754" s="498">
        <v>5.5211999999999997E-2</v>
      </c>
      <c r="AG754" s="498">
        <v>6.9422222222222219E-2</v>
      </c>
      <c r="AH754" s="236">
        <v>13.814</v>
      </c>
      <c r="AI754" s="236"/>
      <c r="AJ754" s="522">
        <v>0</v>
      </c>
      <c r="AK754" s="522">
        <v>6.0031355029664989E-3</v>
      </c>
      <c r="AL754" s="236">
        <v>6.7876678269517751E-2</v>
      </c>
      <c r="AM754" s="236">
        <v>37.33</v>
      </c>
      <c r="AN754" s="522">
        <v>0</v>
      </c>
      <c r="AR754" s="452"/>
      <c r="AS754" s="145"/>
      <c r="AT754" s="223"/>
      <c r="AU754" s="22"/>
    </row>
    <row r="755" spans="1:47" ht="15.75">
      <c r="A755" s="263" t="s">
        <v>2699</v>
      </c>
      <c r="B755" t="s">
        <v>2700</v>
      </c>
      <c r="C755" t="s">
        <v>2701</v>
      </c>
      <c r="D755" s="554">
        <v>1480000000</v>
      </c>
      <c r="E755">
        <v>1.54</v>
      </c>
      <c r="F755" s="620">
        <v>2.72</v>
      </c>
      <c r="G755" s="57"/>
      <c r="H755" s="636"/>
      <c r="I755" s="267"/>
      <c r="J755" s="587">
        <v>15.4</v>
      </c>
      <c r="K755" s="236">
        <v>13.87</v>
      </c>
      <c r="L755" s="236">
        <v>17.12</v>
      </c>
      <c r="M755" s="236">
        <v>0</v>
      </c>
      <c r="N755" s="236">
        <v>0</v>
      </c>
      <c r="O755" s="236"/>
      <c r="P755" s="236"/>
      <c r="Q755" s="236">
        <v>15.1</v>
      </c>
      <c r="R755" s="236">
        <v>1.71</v>
      </c>
      <c r="S755" s="236">
        <v>0.5</v>
      </c>
      <c r="T755" s="236">
        <v>1.75</v>
      </c>
      <c r="U755" s="236">
        <v>0</v>
      </c>
      <c r="V755" s="236"/>
      <c r="W755" s="522">
        <v>2.2999999999999998</v>
      </c>
      <c r="X755" s="236">
        <v>16</v>
      </c>
      <c r="Y755" s="522">
        <v>3</v>
      </c>
      <c r="Z755" s="236"/>
      <c r="AA755" s="236"/>
      <c r="AB755" s="236">
        <v>8.1460674157303375E-2</v>
      </c>
      <c r="AC755" s="522">
        <v>1.7174234092069095E-2</v>
      </c>
      <c r="AD755" s="522">
        <v>6.8456943718482126</v>
      </c>
      <c r="AE755" s="57">
        <v>41830</v>
      </c>
      <c r="AF755" s="498">
        <v>0.118242</v>
      </c>
      <c r="AG755" s="498">
        <v>8.8304093567251468E-2</v>
      </c>
      <c r="AH755" s="236">
        <v>41.767699999999998</v>
      </c>
      <c r="AI755" s="236"/>
      <c r="AJ755" s="522">
        <v>0</v>
      </c>
      <c r="AK755" s="522">
        <v>1.7174234092069095E-2</v>
      </c>
      <c r="AL755" s="236">
        <v>-2.6548672566371681E-2</v>
      </c>
      <c r="AM755" s="236">
        <v>15.36</v>
      </c>
      <c r="AN755" s="522">
        <v>70.930232558139437</v>
      </c>
      <c r="AR755" s="452"/>
      <c r="AS755" s="145"/>
      <c r="AT755" s="223"/>
      <c r="AU755" s="22"/>
    </row>
    <row r="756" spans="1:47" ht="15.75">
      <c r="A756" s="263" t="s">
        <v>2702</v>
      </c>
      <c r="B756" t="s">
        <v>2703</v>
      </c>
      <c r="C756" t="s">
        <v>1343</v>
      </c>
      <c r="F756" s="620"/>
      <c r="G756" s="57"/>
      <c r="H756" s="636"/>
      <c r="I756" s="267"/>
      <c r="J756" s="587">
        <v>38.68</v>
      </c>
      <c r="K756" s="236">
        <v>38.299999999999997</v>
      </c>
      <c r="L756" s="236">
        <v>38.700000000000003</v>
      </c>
      <c r="M756" s="236"/>
      <c r="N756" s="236"/>
      <c r="O756" s="236"/>
      <c r="P756" s="236"/>
      <c r="Q756" s="236"/>
      <c r="R756" s="236"/>
      <c r="S756" s="236"/>
      <c r="T756" s="236"/>
      <c r="U756" s="236">
        <v>0</v>
      </c>
      <c r="V756" s="236"/>
      <c r="W756" s="522">
        <v>3</v>
      </c>
      <c r="X756" s="236">
        <v>38.5</v>
      </c>
      <c r="Y756" s="522">
        <v>4</v>
      </c>
      <c r="Z756" s="236"/>
      <c r="AA756" s="236"/>
      <c r="AB756" s="236">
        <v>7.5540505339932052E-3</v>
      </c>
      <c r="AC756" s="522">
        <v>1.3093160086938905E-3</v>
      </c>
      <c r="AD756" s="522">
        <v>3.3826020110600488</v>
      </c>
      <c r="AE756" s="57">
        <v>41830</v>
      </c>
      <c r="AH756" s="236"/>
      <c r="AI756" s="236"/>
      <c r="AJ756" s="522">
        <v>0</v>
      </c>
      <c r="AK756" s="522">
        <v>1.3093160086938905E-3</v>
      </c>
      <c r="AL756" s="236">
        <v>3.1120331950206803E-3</v>
      </c>
      <c r="AM756" s="236"/>
      <c r="AN756" s="522">
        <v>33.333333333333329</v>
      </c>
      <c r="AR756" s="452"/>
      <c r="AS756" s="145"/>
      <c r="AT756" s="223"/>
      <c r="AU756" s="22"/>
    </row>
    <row r="757" spans="1:47" ht="15.75">
      <c r="A757" s="263" t="s">
        <v>2704</v>
      </c>
      <c r="B757" t="s">
        <v>2705</v>
      </c>
      <c r="C757" t="s">
        <v>1343</v>
      </c>
      <c r="D757" s="554">
        <v>15430000000</v>
      </c>
      <c r="E757">
        <v>1.26</v>
      </c>
      <c r="F757" s="620">
        <v>5.04</v>
      </c>
      <c r="G757" s="57"/>
      <c r="H757" s="636"/>
      <c r="I757" s="267"/>
      <c r="J757" s="587">
        <v>122.56</v>
      </c>
      <c r="K757" s="236">
        <v>109.29</v>
      </c>
      <c r="L757" s="236">
        <v>126.53</v>
      </c>
      <c r="M757" s="236">
        <v>1.4</v>
      </c>
      <c r="N757" s="236">
        <v>1.72</v>
      </c>
      <c r="O757" s="236"/>
      <c r="P757" s="236"/>
      <c r="Q757" s="236">
        <v>19.829999999999998</v>
      </c>
      <c r="R757" s="236">
        <v>1.67</v>
      </c>
      <c r="S757" s="236">
        <v>4.2</v>
      </c>
      <c r="T757" s="236">
        <v>4.42</v>
      </c>
      <c r="U757" s="236">
        <v>0</v>
      </c>
      <c r="V757" s="236"/>
      <c r="W757" s="522">
        <v>2</v>
      </c>
      <c r="X757" s="236">
        <v>141</v>
      </c>
      <c r="Y757" s="522">
        <v>20</v>
      </c>
      <c r="Z757" s="236"/>
      <c r="AA757" s="236"/>
      <c r="AB757" s="236">
        <v>9.5165758198552455E-2</v>
      </c>
      <c r="AC757" s="522">
        <v>8.2444271237957847E-3</v>
      </c>
      <c r="AD757" s="522">
        <v>7.9159320300508069</v>
      </c>
      <c r="AE757" s="57">
        <v>41830</v>
      </c>
      <c r="AF757" s="498">
        <v>0.102198</v>
      </c>
      <c r="AG757" s="498">
        <v>0.11874251497005987</v>
      </c>
      <c r="AH757" s="236">
        <v>71.226399999999998</v>
      </c>
      <c r="AI757" s="236"/>
      <c r="AJ757" s="522">
        <v>0</v>
      </c>
      <c r="AK757" s="522">
        <v>8.2444271237957847E-3</v>
      </c>
      <c r="AL757" s="236">
        <v>2.5520876914065745E-2</v>
      </c>
      <c r="AM757" s="236">
        <v>122.33</v>
      </c>
      <c r="AN757" s="522">
        <v>100</v>
      </c>
      <c r="AR757" s="452"/>
      <c r="AS757" s="145"/>
      <c r="AT757" s="223"/>
      <c r="AU757" s="22"/>
    </row>
    <row r="758" spans="1:47" ht="15.75">
      <c r="A758" s="263" t="s">
        <v>2706</v>
      </c>
      <c r="B758" t="s">
        <v>2707</v>
      </c>
      <c r="C758" t="s">
        <v>2010</v>
      </c>
      <c r="F758" s="620"/>
      <c r="G758" s="57"/>
      <c r="H758" s="636"/>
      <c r="I758" s="267"/>
      <c r="J758" s="587">
        <v>54.22</v>
      </c>
      <c r="K758" s="236">
        <v>53.14</v>
      </c>
      <c r="L758" s="236">
        <v>55.54</v>
      </c>
      <c r="M758" s="236">
        <v>1.89</v>
      </c>
      <c r="N758" s="236"/>
      <c r="O758" s="236"/>
      <c r="P758" s="236"/>
      <c r="Q758" s="236"/>
      <c r="R758" s="236"/>
      <c r="S758" s="236"/>
      <c r="T758" s="236"/>
      <c r="U758" s="236">
        <v>0</v>
      </c>
      <c r="V758" s="236"/>
      <c r="X758" s="236"/>
      <c r="Z758" s="236">
        <v>1</v>
      </c>
      <c r="AA758" s="236"/>
      <c r="AB758" s="236">
        <v>1.5545982393706654E-2</v>
      </c>
      <c r="AC758" s="522">
        <v>4.8133925704312627E-3</v>
      </c>
      <c r="AD758" s="522">
        <v>2.9439791639853654</v>
      </c>
      <c r="AE758" s="57">
        <v>41830</v>
      </c>
      <c r="AH758" s="236"/>
      <c r="AI758" s="236"/>
      <c r="AJ758" s="522">
        <v>0</v>
      </c>
      <c r="AK758" s="522">
        <v>4.8133925704312627E-3</v>
      </c>
      <c r="AL758" s="236">
        <v>-9.4994519546949784E-3</v>
      </c>
      <c r="AM758" s="236"/>
      <c r="AN758" s="522">
        <v>85.714285714285779</v>
      </c>
      <c r="AR758" s="452"/>
      <c r="AS758" s="145"/>
      <c r="AT758" s="223"/>
      <c r="AU758" s="22"/>
    </row>
    <row r="759" spans="1:47" ht="15.75">
      <c r="A759" s="263" t="s">
        <v>2708</v>
      </c>
      <c r="B759" t="s">
        <v>2709</v>
      </c>
      <c r="C759" t="s">
        <v>1343</v>
      </c>
      <c r="D759" s="554">
        <v>710580000</v>
      </c>
      <c r="E759">
        <v>0.5</v>
      </c>
      <c r="F759" s="620">
        <v>2.61</v>
      </c>
      <c r="G759" s="57"/>
      <c r="H759" s="636"/>
      <c r="I759" s="267"/>
      <c r="J759" s="587">
        <v>68.319999999999993</v>
      </c>
      <c r="K759" s="236">
        <v>68.319999999999993</v>
      </c>
      <c r="L759" s="236">
        <v>76.260000000000005</v>
      </c>
      <c r="M759" s="236">
        <v>0.9</v>
      </c>
      <c r="N759" s="236">
        <v>0.68</v>
      </c>
      <c r="O759" s="236"/>
      <c r="P759" s="236"/>
      <c r="Q759" s="236">
        <v>20.77</v>
      </c>
      <c r="R759" s="236">
        <v>1.75</v>
      </c>
      <c r="S759" s="236">
        <v>4.3499999999999996</v>
      </c>
      <c r="T759" s="236">
        <v>4.45</v>
      </c>
      <c r="U759" s="236">
        <v>0</v>
      </c>
      <c r="V759" s="236"/>
      <c r="W759" s="522">
        <v>3</v>
      </c>
      <c r="X759" s="236">
        <v>81</v>
      </c>
      <c r="Y759" s="522">
        <v>1</v>
      </c>
      <c r="Z759" s="236"/>
      <c r="AA759" s="236"/>
      <c r="AB759" s="236">
        <v>-0.10128913443830576</v>
      </c>
      <c r="AC759" s="522">
        <v>8.4978530001640837E-3</v>
      </c>
      <c r="AD759" s="522">
        <v>5.4707810477260583</v>
      </c>
      <c r="AE759" s="57">
        <v>41830</v>
      </c>
      <c r="AF759" s="498">
        <v>5.8650000000000001E-2</v>
      </c>
      <c r="AG759" s="498">
        <v>0.11868571428571428</v>
      </c>
      <c r="AH759" s="236">
        <v>127.2321</v>
      </c>
      <c r="AI759" s="236"/>
      <c r="AJ759" s="522">
        <v>0</v>
      </c>
      <c r="AK759" s="522">
        <v>8.4978530001640837E-3</v>
      </c>
      <c r="AL759" s="236">
        <v>-2.5809211464423248E-2</v>
      </c>
      <c r="AM759" s="236">
        <v>71.47</v>
      </c>
      <c r="AN759" s="522">
        <v>88.815789473684134</v>
      </c>
      <c r="AR759" s="452"/>
      <c r="AS759" s="145"/>
      <c r="AT759" s="223"/>
      <c r="AU759" s="22"/>
    </row>
    <row r="760" spans="1:47" ht="15.75">
      <c r="A760" s="263" t="s">
        <v>2710</v>
      </c>
      <c r="C760" t="s">
        <v>1343</v>
      </c>
      <c r="D760" s="554">
        <v>7840000000</v>
      </c>
      <c r="E760">
        <v>1.57</v>
      </c>
      <c r="F760" s="620">
        <v>0.98</v>
      </c>
      <c r="G760" s="57"/>
      <c r="H760" s="636"/>
      <c r="I760" s="267"/>
      <c r="J760" s="587">
        <v>47.34</v>
      </c>
      <c r="K760" s="236">
        <v>46.96</v>
      </c>
      <c r="L760" s="236">
        <v>50.79</v>
      </c>
      <c r="M760" s="236">
        <v>2</v>
      </c>
      <c r="N760" s="236">
        <v>1</v>
      </c>
      <c r="O760" s="236"/>
      <c r="P760" s="236"/>
      <c r="Q760" s="236">
        <v>0</v>
      </c>
      <c r="R760" s="236">
        <v>0</v>
      </c>
      <c r="S760" s="236">
        <v>2.35</v>
      </c>
      <c r="T760" s="236">
        <v>1.73</v>
      </c>
      <c r="U760" s="236">
        <v>0</v>
      </c>
      <c r="V760" s="236"/>
      <c r="W760" s="522">
        <v>2.2000000000000002</v>
      </c>
      <c r="X760" s="236">
        <v>85</v>
      </c>
      <c r="Y760" s="522">
        <v>12</v>
      </c>
      <c r="Z760" s="236">
        <v>1</v>
      </c>
      <c r="AA760" s="236"/>
      <c r="AB760" s="236">
        <v>-1.457119067443788E-2</v>
      </c>
      <c r="AC760" s="522">
        <v>6.4957127702122029E-3</v>
      </c>
      <c r="AD760" s="522">
        <v>3.7157252475567328</v>
      </c>
      <c r="AE760" s="57">
        <v>41830</v>
      </c>
      <c r="AH760" s="236"/>
      <c r="AI760" s="236"/>
      <c r="AJ760" s="522">
        <v>0</v>
      </c>
      <c r="AK760" s="522">
        <v>6.4957127702122029E-3</v>
      </c>
      <c r="AL760" s="236">
        <v>-3.9366883116883071E-2</v>
      </c>
      <c r="AM760" s="236">
        <v>49.36</v>
      </c>
      <c r="AN760" s="522">
        <v>93.908629441624484</v>
      </c>
      <c r="AR760" s="452"/>
      <c r="AS760" s="145"/>
      <c r="AT760" s="223"/>
      <c r="AU760" s="22"/>
    </row>
    <row r="761" spans="1:47" ht="15.75">
      <c r="A761" s="263" t="s">
        <v>2711</v>
      </c>
      <c r="B761" t="s">
        <v>2712</v>
      </c>
      <c r="C761" t="s">
        <v>1343</v>
      </c>
      <c r="D761" s="554">
        <v>43630000000</v>
      </c>
      <c r="E761">
        <v>0.51</v>
      </c>
      <c r="F761" s="620">
        <v>1.52</v>
      </c>
      <c r="G761" s="57"/>
      <c r="H761" s="636"/>
      <c r="I761" s="267"/>
      <c r="J761" s="587">
        <v>58.58</v>
      </c>
      <c r="K761" s="236">
        <v>54.42</v>
      </c>
      <c r="L761" s="236">
        <v>59.2</v>
      </c>
      <c r="M761" s="236">
        <v>3</v>
      </c>
      <c r="N761" s="236">
        <v>1.76</v>
      </c>
      <c r="O761" s="236"/>
      <c r="P761" s="236"/>
      <c r="Q761" s="236">
        <v>16.09</v>
      </c>
      <c r="R761" s="236">
        <v>4.2</v>
      </c>
      <c r="S761" s="236">
        <v>3.92</v>
      </c>
      <c r="T761" s="236">
        <v>3.43</v>
      </c>
      <c r="U761" s="236">
        <v>0</v>
      </c>
      <c r="V761" s="236"/>
      <c r="W761" s="522">
        <v>2.4</v>
      </c>
      <c r="X761" s="236">
        <v>60</v>
      </c>
      <c r="Y761" s="522">
        <v>18</v>
      </c>
      <c r="Z761" s="236"/>
      <c r="AA761" s="236"/>
      <c r="AB761" s="236">
        <v>6.9368382621394623E-2</v>
      </c>
      <c r="AC761" s="522">
        <v>8.9350244079714185E-3</v>
      </c>
      <c r="AD761" s="522">
        <v>4.6449682903195741</v>
      </c>
      <c r="AE761" s="57">
        <v>41830</v>
      </c>
      <c r="AF761" s="498">
        <v>5.9222999999999998E-2</v>
      </c>
      <c r="AG761" s="498">
        <v>3.8309523809523807E-2</v>
      </c>
      <c r="AH761" s="236">
        <v>-10.393599999999999</v>
      </c>
      <c r="AI761" s="236"/>
      <c r="AJ761" s="522">
        <v>0</v>
      </c>
      <c r="AK761" s="522">
        <v>8.9350244079714185E-3</v>
      </c>
      <c r="AL761" s="236">
        <v>3.9020929407591269E-2</v>
      </c>
      <c r="AM761" s="236">
        <v>58.09</v>
      </c>
      <c r="AN761" s="522">
        <v>64.779874213836422</v>
      </c>
      <c r="AR761" s="452"/>
      <c r="AS761" s="145"/>
      <c r="AT761" s="223"/>
      <c r="AU761" s="22"/>
    </row>
    <row r="762" spans="1:47" ht="15.75">
      <c r="A762" s="263" t="s">
        <v>2713</v>
      </c>
      <c r="B762" t="s">
        <v>2714</v>
      </c>
      <c r="C762" t="s">
        <v>1343</v>
      </c>
      <c r="D762" s="554">
        <v>14160000000</v>
      </c>
      <c r="E762">
        <v>1.7</v>
      </c>
      <c r="F762" s="620">
        <v>3.55</v>
      </c>
      <c r="G762" s="57"/>
      <c r="H762" s="636"/>
      <c r="I762" s="267"/>
      <c r="J762" s="587">
        <v>39.39</v>
      </c>
      <c r="K762" s="236">
        <v>34.72</v>
      </c>
      <c r="L762" s="236">
        <v>40.32</v>
      </c>
      <c r="M762" s="236">
        <v>1.9</v>
      </c>
      <c r="N762" s="236">
        <v>0.76</v>
      </c>
      <c r="O762" s="236"/>
      <c r="P762" s="236"/>
      <c r="Q762" s="236">
        <v>14.07</v>
      </c>
      <c r="R762" s="236">
        <v>4.24</v>
      </c>
      <c r="S762" s="236">
        <v>1.89</v>
      </c>
      <c r="T762" s="236">
        <v>1.36</v>
      </c>
      <c r="U762" s="236">
        <v>0</v>
      </c>
      <c r="V762" s="236"/>
      <c r="W762" s="522">
        <v>2.1</v>
      </c>
      <c r="X762" s="236">
        <v>45</v>
      </c>
      <c r="Y762" s="522">
        <v>20</v>
      </c>
      <c r="Z762" s="236"/>
      <c r="AA762" s="236"/>
      <c r="AB762" s="236">
        <v>0.13450460829493094</v>
      </c>
      <c r="AC762" s="522">
        <v>8.5664437107004845E-3</v>
      </c>
      <c r="AD762" s="522">
        <v>3.4490026580813362</v>
      </c>
      <c r="AE762" s="57">
        <v>41830</v>
      </c>
      <c r="AF762" s="498">
        <v>0.12741000000000002</v>
      </c>
      <c r="AG762" s="498">
        <v>3.3183962264150942E-2</v>
      </c>
      <c r="AH762" s="236">
        <v>31.664300000000001</v>
      </c>
      <c r="AI762" s="236"/>
      <c r="AJ762" s="522">
        <v>0</v>
      </c>
      <c r="AK762" s="522">
        <v>8.5664437107004845E-3</v>
      </c>
      <c r="AL762" s="236">
        <v>8.5722160970231512E-2</v>
      </c>
      <c r="AM762" s="236">
        <v>38.44</v>
      </c>
      <c r="AN762" s="522">
        <v>56.084656084655983</v>
      </c>
      <c r="AR762" s="452"/>
      <c r="AS762" s="145"/>
      <c r="AT762" s="223"/>
      <c r="AU762" s="22"/>
    </row>
    <row r="763" spans="1:47" ht="15.75">
      <c r="A763" s="263" t="s">
        <v>2715</v>
      </c>
      <c r="B763" t="s">
        <v>2716</v>
      </c>
      <c r="C763" t="s">
        <v>1343</v>
      </c>
      <c r="D763" s="554">
        <v>3630000000</v>
      </c>
      <c r="E763">
        <v>0.76</v>
      </c>
      <c r="F763" s="620">
        <v>0.71</v>
      </c>
      <c r="G763" s="57"/>
      <c r="H763" s="636"/>
      <c r="I763" s="267"/>
      <c r="J763" s="587">
        <v>14.26</v>
      </c>
      <c r="K763" s="236">
        <v>14.18</v>
      </c>
      <c r="L763" s="236">
        <v>16</v>
      </c>
      <c r="M763" s="236">
        <v>1.6</v>
      </c>
      <c r="N763" s="236">
        <v>0.24</v>
      </c>
      <c r="O763" s="236"/>
      <c r="P763" s="236"/>
      <c r="Q763" s="236">
        <v>11.79</v>
      </c>
      <c r="R763" s="236">
        <v>1.39</v>
      </c>
      <c r="S763" s="236">
        <v>2.0099999999999998</v>
      </c>
      <c r="T763" s="236">
        <v>1.53</v>
      </c>
      <c r="U763" s="236">
        <v>0</v>
      </c>
      <c r="V763" s="236"/>
      <c r="W763" s="522">
        <v>2.7</v>
      </c>
      <c r="X763" s="236">
        <v>17</v>
      </c>
      <c r="Y763" s="522">
        <v>25</v>
      </c>
      <c r="Z763" s="236"/>
      <c r="AA763" s="236"/>
      <c r="AB763" s="236">
        <v>-9.460317460317462E-2</v>
      </c>
      <c r="AC763" s="522">
        <v>1.2269540292036628E-2</v>
      </c>
      <c r="AD763" s="522">
        <v>3.9738872250513029</v>
      </c>
      <c r="AE763" s="57">
        <v>41830</v>
      </c>
      <c r="AF763" s="498">
        <v>7.3548000000000002E-2</v>
      </c>
      <c r="AG763" s="498">
        <v>8.4820143884892077E-2</v>
      </c>
      <c r="AH763" s="236">
        <v>15.981</v>
      </c>
      <c r="AI763" s="236"/>
      <c r="AJ763" s="522">
        <v>0</v>
      </c>
      <c r="AK763" s="522">
        <v>1.2269540292036628E-2</v>
      </c>
      <c r="AL763" s="236">
        <v>-9.9178774478837661E-2</v>
      </c>
      <c r="AM763" s="236">
        <v>14.97</v>
      </c>
      <c r="AN763" s="522">
        <v>71.212121212120991</v>
      </c>
      <c r="AR763" s="452"/>
      <c r="AS763" s="145"/>
      <c r="AT763" s="223"/>
      <c r="AU763" s="22"/>
    </row>
    <row r="764" spans="1:47" ht="15.75">
      <c r="A764" s="263" t="s">
        <v>2717</v>
      </c>
      <c r="B764" t="s">
        <v>2718</v>
      </c>
      <c r="C764" t="s">
        <v>1343</v>
      </c>
      <c r="D764" s="554">
        <v>33150000000</v>
      </c>
      <c r="E764">
        <v>2.79</v>
      </c>
      <c r="F764" s="620">
        <v>1.62</v>
      </c>
      <c r="G764" s="57"/>
      <c r="H764" s="636"/>
      <c r="I764" s="267"/>
      <c r="J764" s="587">
        <v>31.68</v>
      </c>
      <c r="K764" s="236">
        <v>28.38</v>
      </c>
      <c r="L764" s="236">
        <v>32.659999999999997</v>
      </c>
      <c r="M764" s="236">
        <v>1.2</v>
      </c>
      <c r="N764" s="236">
        <v>0.4</v>
      </c>
      <c r="O764" s="236"/>
      <c r="P764" s="236"/>
      <c r="Q764" s="236">
        <v>11.08</v>
      </c>
      <c r="R764" s="236">
        <v>0.54</v>
      </c>
      <c r="S764" s="236">
        <v>1.9</v>
      </c>
      <c r="T764" s="236">
        <v>0.99</v>
      </c>
      <c r="U764" s="236">
        <v>0</v>
      </c>
      <c r="V764" s="236"/>
      <c r="W764" s="522">
        <v>2.2999999999999998</v>
      </c>
      <c r="X764" s="236">
        <v>35</v>
      </c>
      <c r="Y764" s="522">
        <v>24</v>
      </c>
      <c r="Z764" s="236">
        <v>1</v>
      </c>
      <c r="AA764" s="236"/>
      <c r="AB764" s="236">
        <v>7.6818490822569613E-2</v>
      </c>
      <c r="AC764" s="522">
        <v>1.1780386872834472E-2</v>
      </c>
      <c r="AD764" s="522">
        <v>2.6633275403766867</v>
      </c>
      <c r="AE764" s="57">
        <v>41830</v>
      </c>
      <c r="AF764" s="498">
        <v>0.18986700000000001</v>
      </c>
      <c r="AG764" s="498">
        <v>0.20518518518518519</v>
      </c>
      <c r="AH764" s="236">
        <v>14.951000000000001</v>
      </c>
      <c r="AI764" s="236"/>
      <c r="AJ764" s="522">
        <v>0</v>
      </c>
      <c r="AK764" s="522">
        <v>1.1780386872834472E-2</v>
      </c>
      <c r="AL764" s="236">
        <v>3.9029189898327363E-2</v>
      </c>
      <c r="AM764" s="236">
        <v>31.77</v>
      </c>
      <c r="AN764" s="522">
        <v>75.471698113207793</v>
      </c>
      <c r="AR764" s="452"/>
      <c r="AS764" s="145"/>
      <c r="AT764" s="223"/>
      <c r="AU764" s="22"/>
    </row>
    <row r="765" spans="1:47" ht="15.75">
      <c r="A765" s="263" t="s">
        <v>2719</v>
      </c>
      <c r="B765" t="s">
        <v>2720</v>
      </c>
      <c r="C765" t="s">
        <v>1343</v>
      </c>
      <c r="D765" s="554">
        <v>1040000000</v>
      </c>
      <c r="E765">
        <v>1.36</v>
      </c>
      <c r="F765" s="620">
        <v>0.3</v>
      </c>
      <c r="G765" s="57"/>
      <c r="H765" s="636"/>
      <c r="I765" s="267"/>
      <c r="J765" s="587">
        <v>26.36</v>
      </c>
      <c r="K765" s="236">
        <v>23.11</v>
      </c>
      <c r="L765" s="236">
        <v>27.44</v>
      </c>
      <c r="M765" s="236">
        <v>0</v>
      </c>
      <c r="N765" s="236">
        <v>0</v>
      </c>
      <c r="O765" s="236"/>
      <c r="P765" s="236"/>
      <c r="Q765" s="236">
        <v>9.2799999999999994</v>
      </c>
      <c r="R765" s="236">
        <v>0.94</v>
      </c>
      <c r="S765" s="236">
        <v>2.44</v>
      </c>
      <c r="T765" s="236">
        <v>2.4</v>
      </c>
      <c r="U765" s="236">
        <v>0</v>
      </c>
      <c r="V765" s="236"/>
      <c r="W765" s="522">
        <v>1.6</v>
      </c>
      <c r="X765" s="236">
        <v>31</v>
      </c>
      <c r="Y765" s="522">
        <v>9</v>
      </c>
      <c r="Z765" s="236"/>
      <c r="AA765" s="236"/>
      <c r="AB765" s="236">
        <v>6.4620355411954669E-2</v>
      </c>
      <c r="AC765" s="522">
        <v>1.2461086027332114E-2</v>
      </c>
      <c r="AD765" s="522">
        <v>4.9599446505118179</v>
      </c>
      <c r="AE765" s="57">
        <v>41830</v>
      </c>
      <c r="AF765" s="498">
        <v>0.107928</v>
      </c>
      <c r="AG765" s="498">
        <v>9.8723404255319155E-2</v>
      </c>
      <c r="AH765" s="236">
        <v>5.4756999999999998</v>
      </c>
      <c r="AI765" s="236"/>
      <c r="AJ765" s="522">
        <v>0</v>
      </c>
      <c r="AK765" s="522">
        <v>1.2461086027332114E-2</v>
      </c>
      <c r="AL765" s="236">
        <v>8.343608713522406E-2</v>
      </c>
      <c r="AM765" s="236">
        <v>26.11</v>
      </c>
      <c r="AN765" s="522">
        <v>74.999999999999886</v>
      </c>
      <c r="AR765" s="452"/>
      <c r="AS765" s="145"/>
      <c r="AT765" s="223"/>
      <c r="AU765" s="22"/>
    </row>
    <row r="766" spans="1:47" ht="15.75">
      <c r="A766" s="263" t="s">
        <v>25</v>
      </c>
      <c r="B766" t="s">
        <v>26</v>
      </c>
      <c r="C766" t="s">
        <v>1343</v>
      </c>
      <c r="D766" s="554">
        <v>1060000000</v>
      </c>
      <c r="E766">
        <v>1.1399999999999999</v>
      </c>
      <c r="F766" s="620">
        <v>2.0299999999999998</v>
      </c>
      <c r="G766" s="57"/>
      <c r="H766" s="636"/>
      <c r="I766" s="267"/>
      <c r="J766" s="587">
        <v>45.93</v>
      </c>
      <c r="K766" s="236">
        <v>40.54</v>
      </c>
      <c r="L766" s="236">
        <v>47.34</v>
      </c>
      <c r="M766" s="236">
        <v>0</v>
      </c>
      <c r="N766" s="236">
        <v>0</v>
      </c>
      <c r="O766" s="236"/>
      <c r="P766" s="236"/>
      <c r="Q766" s="236">
        <v>19.63</v>
      </c>
      <c r="R766" s="236">
        <v>1.83</v>
      </c>
      <c r="S766" s="236">
        <v>5.12</v>
      </c>
      <c r="T766" s="236">
        <v>3.46</v>
      </c>
      <c r="U766" s="236">
        <v>0</v>
      </c>
      <c r="V766" s="236"/>
      <c r="W766" s="522">
        <v>2.5</v>
      </c>
      <c r="X766" s="236">
        <v>48</v>
      </c>
      <c r="Y766" s="522">
        <v>7</v>
      </c>
      <c r="Z766" s="236"/>
      <c r="AA766" s="236"/>
      <c r="AB766" s="236">
        <v>8.6329233680227019E-2</v>
      </c>
      <c r="AC766" s="522">
        <v>9.0870708052077243E-3</v>
      </c>
      <c r="AD766" s="522">
        <v>4.6337759321867305</v>
      </c>
      <c r="AE766" s="57">
        <v>41830</v>
      </c>
      <c r="AF766" s="498">
        <v>9.5322000000000004E-2</v>
      </c>
      <c r="AG766" s="498">
        <v>0.10726775956284151</v>
      </c>
      <c r="AH766" s="236">
        <v>46.500999999999998</v>
      </c>
      <c r="AI766" s="236"/>
      <c r="AJ766" s="522">
        <v>0</v>
      </c>
      <c r="AK766" s="522">
        <v>9.0870708052077243E-3</v>
      </c>
      <c r="AL766" s="236">
        <v>6.9383003492432982E-2</v>
      </c>
      <c r="AM766" s="236">
        <v>44.76</v>
      </c>
      <c r="AN766" s="522">
        <v>63.228699551569555</v>
      </c>
      <c r="AR766" s="452"/>
      <c r="AS766" s="145"/>
      <c r="AT766" s="223"/>
      <c r="AU766" s="22"/>
    </row>
    <row r="767" spans="1:47" ht="15.75">
      <c r="A767" s="263" t="s">
        <v>697</v>
      </c>
      <c r="C767" t="s">
        <v>158</v>
      </c>
      <c r="D767" s="554">
        <v>83350000000</v>
      </c>
      <c r="E767">
        <v>0.68</v>
      </c>
      <c r="F767" s="620">
        <v>2.67</v>
      </c>
      <c r="G767" s="57"/>
      <c r="H767" s="636"/>
      <c r="I767" s="267"/>
      <c r="J767" s="587">
        <v>41.69</v>
      </c>
      <c r="K767" s="236">
        <v>38.79</v>
      </c>
      <c r="L767" s="236">
        <v>42.25</v>
      </c>
      <c r="M767" s="236">
        <v>2.7</v>
      </c>
      <c r="N767" s="236">
        <v>1.1200000000000001</v>
      </c>
      <c r="O767" s="236"/>
      <c r="P767" s="236"/>
      <c r="Q767" s="236">
        <v>14.52</v>
      </c>
      <c r="R767" s="236">
        <v>2.33</v>
      </c>
      <c r="S767" s="236">
        <v>4.13</v>
      </c>
      <c r="T767" s="236">
        <v>3.94</v>
      </c>
      <c r="U767" s="236">
        <v>0</v>
      </c>
      <c r="V767" s="236"/>
      <c r="W767" s="522">
        <v>2.6</v>
      </c>
      <c r="X767" s="236">
        <v>43.05</v>
      </c>
      <c r="Y767" s="522">
        <v>26</v>
      </c>
      <c r="Z767" s="236">
        <v>1</v>
      </c>
      <c r="AA767" s="236"/>
      <c r="AB767" s="236">
        <v>5.4908906882590952E-2</v>
      </c>
      <c r="AC767" s="522">
        <v>8.1181198754084905E-3</v>
      </c>
      <c r="AD767" s="522">
        <v>3.4135787460068334</v>
      </c>
      <c r="AE767" s="57">
        <v>41830</v>
      </c>
      <c r="AF767" s="498">
        <v>6.8963999999999998E-2</v>
      </c>
      <c r="AG767" s="498">
        <v>6.2317596566523602E-2</v>
      </c>
      <c r="AH767" s="236">
        <v>53.0381</v>
      </c>
      <c r="AI767" s="236"/>
      <c r="AJ767" s="522">
        <v>0</v>
      </c>
      <c r="AK767" s="522">
        <v>8.1181198754084905E-3</v>
      </c>
      <c r="AL767" s="236">
        <v>3.9132602193419748E-2</v>
      </c>
      <c r="AM767" s="236">
        <v>41.26</v>
      </c>
      <c r="AN767" s="522">
        <v>66.666666666666657</v>
      </c>
      <c r="AR767" s="452"/>
      <c r="AS767" s="145"/>
      <c r="AT767" s="223"/>
      <c r="AU767" s="22"/>
    </row>
    <row r="768" spans="1:47" ht="15.75">
      <c r="A768" s="263" t="s">
        <v>922</v>
      </c>
      <c r="B768" t="s">
        <v>153</v>
      </c>
      <c r="C768" t="s">
        <v>1343</v>
      </c>
      <c r="D768" s="554">
        <v>8520000000</v>
      </c>
      <c r="E768">
        <v>0.73</v>
      </c>
      <c r="F768" s="620">
        <v>3.9</v>
      </c>
      <c r="G768" s="57"/>
      <c r="H768" s="636"/>
      <c r="I768" s="267"/>
      <c r="J768" s="587">
        <v>66.45</v>
      </c>
      <c r="K768" s="236">
        <v>62.21</v>
      </c>
      <c r="L768" s="236">
        <v>67.489999999999995</v>
      </c>
      <c r="M768" s="236">
        <v>1.8</v>
      </c>
      <c r="N768" s="236">
        <v>1.24</v>
      </c>
      <c r="O768" s="236"/>
      <c r="P768" s="236"/>
      <c r="Q768" s="236">
        <v>16.739999999999998</v>
      </c>
      <c r="R768" s="236">
        <v>9.1300000000000008</v>
      </c>
      <c r="S768" s="236">
        <v>1.99</v>
      </c>
      <c r="T768" s="236">
        <v>4.55</v>
      </c>
      <c r="U768" s="236">
        <v>0</v>
      </c>
      <c r="V768" s="236"/>
      <c r="W768" s="522">
        <v>2.8</v>
      </c>
      <c r="X768" s="236">
        <v>64</v>
      </c>
      <c r="Y768" s="522">
        <v>13</v>
      </c>
      <c r="Z768" s="236"/>
      <c r="AA768" s="236"/>
      <c r="AB768" s="236">
        <v>3.6176516450959109E-2</v>
      </c>
      <c r="AC768" s="522">
        <v>6.2382411095548724E-3</v>
      </c>
      <c r="AD768" s="522">
        <v>12.405246706967503</v>
      </c>
      <c r="AE768" s="57">
        <v>41830</v>
      </c>
      <c r="AF768" s="498">
        <v>7.1829000000000004E-2</v>
      </c>
      <c r="AG768" s="498">
        <v>1.8335158817086524E-2</v>
      </c>
      <c r="AH768" s="236">
        <v>70.658500000000004</v>
      </c>
      <c r="AI768" s="236"/>
      <c r="AJ768" s="522">
        <v>0</v>
      </c>
      <c r="AK768" s="522">
        <v>6.2382411095548724E-3</v>
      </c>
      <c r="AL768" s="236">
        <v>-3.5987404408456274E-3</v>
      </c>
      <c r="AM768" s="236">
        <v>64.739999999999995</v>
      </c>
      <c r="AN768" s="522">
        <v>64.467005076141959</v>
      </c>
      <c r="AR768" s="452"/>
      <c r="AS768" s="145"/>
      <c r="AT768" s="223"/>
      <c r="AU768" s="22"/>
    </row>
    <row r="769" spans="1:47" ht="15.75">
      <c r="A769" s="263" t="s">
        <v>2721</v>
      </c>
      <c r="B769" t="s">
        <v>2722</v>
      </c>
      <c r="C769" t="s">
        <v>1343</v>
      </c>
      <c r="D769" s="554">
        <v>2650000000</v>
      </c>
      <c r="E769">
        <v>0.89</v>
      </c>
      <c r="F769" s="620">
        <v>3.59</v>
      </c>
      <c r="G769" s="57"/>
      <c r="H769" s="636"/>
      <c r="I769" s="267"/>
      <c r="J769" s="587">
        <v>88.4</v>
      </c>
      <c r="K769" s="236">
        <v>85.18</v>
      </c>
      <c r="L769" s="236">
        <v>95.79</v>
      </c>
      <c r="M769" s="236">
        <v>1.4</v>
      </c>
      <c r="N769" s="236">
        <v>1.32</v>
      </c>
      <c r="O769" s="236"/>
      <c r="P769" s="236"/>
      <c r="Q769" s="236">
        <v>19.47</v>
      </c>
      <c r="R769" s="236">
        <v>1.64</v>
      </c>
      <c r="S769" s="236">
        <v>2.09</v>
      </c>
      <c r="T769" s="236">
        <v>4.05</v>
      </c>
      <c r="U769" s="236">
        <v>0</v>
      </c>
      <c r="V769" s="236"/>
      <c r="W769" s="522">
        <v>2.2000000000000002</v>
      </c>
      <c r="X769" s="236">
        <v>97.5</v>
      </c>
      <c r="Y769" s="522">
        <v>12</v>
      </c>
      <c r="Z769" s="236"/>
      <c r="AA769" s="236"/>
      <c r="AB769" s="236">
        <v>3.7802301009626657E-2</v>
      </c>
      <c r="AC769" s="522">
        <v>8.9115879895509103E-3</v>
      </c>
      <c r="AD769" s="522">
        <v>6.0651534509703353</v>
      </c>
      <c r="AE769" s="57">
        <v>41830</v>
      </c>
      <c r="AF769" s="498">
        <v>8.0997E-2</v>
      </c>
      <c r="AG769" s="498">
        <v>0.11871951219512196</v>
      </c>
      <c r="AH769" s="236">
        <v>74.671999999999997</v>
      </c>
      <c r="AI769" s="236"/>
      <c r="AJ769" s="522">
        <v>0</v>
      </c>
      <c r="AK769" s="522">
        <v>8.9115879895509103E-3</v>
      </c>
      <c r="AL769" s="236">
        <v>-1.0853754056170962E-2</v>
      </c>
      <c r="AM769" s="236">
        <v>93.32</v>
      </c>
      <c r="AN769" s="522">
        <v>79.299363057324911</v>
      </c>
      <c r="AR769" s="452"/>
      <c r="AS769" s="145"/>
      <c r="AT769" s="223"/>
      <c r="AU769" s="22"/>
    </row>
    <row r="770" spans="1:47" ht="15.75">
      <c r="A770" s="263" t="s">
        <v>2723</v>
      </c>
      <c r="B770" t="s">
        <v>2724</v>
      </c>
      <c r="C770" t="s">
        <v>1343</v>
      </c>
      <c r="D770" s="554">
        <v>79480000000</v>
      </c>
      <c r="E770">
        <v>2.48</v>
      </c>
      <c r="F770" s="620">
        <v>-1.38</v>
      </c>
      <c r="G770" s="57"/>
      <c r="H770" s="636"/>
      <c r="I770" s="267"/>
      <c r="J770" s="587">
        <v>14.56</v>
      </c>
      <c r="K770" s="236">
        <v>14.56</v>
      </c>
      <c r="L770" s="236">
        <v>16.690000000000001</v>
      </c>
      <c r="M770" s="236">
        <v>1.1000000000000001</v>
      </c>
      <c r="N770" s="236">
        <v>0.17</v>
      </c>
      <c r="O770" s="236"/>
      <c r="P770" s="236"/>
      <c r="Q770" s="236">
        <v>11.46</v>
      </c>
      <c r="R770" s="236">
        <v>0.46</v>
      </c>
      <c r="S770" s="236">
        <v>0.34</v>
      </c>
      <c r="T770" s="236">
        <v>0.55000000000000004</v>
      </c>
      <c r="U770" s="236">
        <v>0</v>
      </c>
      <c r="V770" s="236"/>
      <c r="W770" s="522">
        <v>2.2000000000000002</v>
      </c>
      <c r="X770" s="236">
        <v>19.600000000000001</v>
      </c>
      <c r="Y770" s="522">
        <v>7</v>
      </c>
      <c r="Z770" s="236">
        <v>1</v>
      </c>
      <c r="AA770" s="236"/>
      <c r="AB770" s="236">
        <v>-9.7893432465923177E-2</v>
      </c>
      <c r="AC770" s="522">
        <v>1.0682045510404428E-2</v>
      </c>
      <c r="AD770" s="522">
        <v>3.1584223196364047</v>
      </c>
      <c r="AE770" s="57">
        <v>41830</v>
      </c>
      <c r="AF770" s="498">
        <v>0.17210400000000001</v>
      </c>
      <c r="AG770" s="498">
        <v>0.24913043478260871</v>
      </c>
      <c r="AH770" s="236">
        <v>-24.337900000000001</v>
      </c>
      <c r="AI770" s="236"/>
      <c r="AJ770" s="522">
        <v>0</v>
      </c>
      <c r="AK770" s="522">
        <v>1.0682045510404428E-2</v>
      </c>
      <c r="AL770" s="236">
        <v>-5.0228310502283074E-2</v>
      </c>
      <c r="AM770" s="236">
        <v>15.13</v>
      </c>
      <c r="AN770" s="522">
        <v>87.640449438202296</v>
      </c>
      <c r="AR770" s="452"/>
      <c r="AS770" s="145"/>
      <c r="AT770" s="223"/>
      <c r="AU770" s="22"/>
    </row>
    <row r="771" spans="1:47" ht="15.75">
      <c r="A771" s="263" t="s">
        <v>492</v>
      </c>
      <c r="B771" t="s">
        <v>493</v>
      </c>
      <c r="C771" t="s">
        <v>1343</v>
      </c>
      <c r="D771" s="554">
        <v>4350000000</v>
      </c>
      <c r="E771">
        <v>0.88</v>
      </c>
      <c r="F771" s="620">
        <v>7.83</v>
      </c>
      <c r="G771" s="57"/>
      <c r="H771" s="636"/>
      <c r="I771" s="267"/>
      <c r="J771" s="587">
        <v>121.69</v>
      </c>
      <c r="K771" s="236">
        <v>117.54</v>
      </c>
      <c r="L771" s="236">
        <v>125.61</v>
      </c>
      <c r="M771" s="236">
        <v>2.2000000000000002</v>
      </c>
      <c r="N771" s="236">
        <v>2.8</v>
      </c>
      <c r="O771" s="236"/>
      <c r="P771" s="236"/>
      <c r="Q771" s="236">
        <v>13.64</v>
      </c>
      <c r="R771" s="236">
        <v>2.84</v>
      </c>
      <c r="S771" s="236">
        <v>3.72</v>
      </c>
      <c r="T771" s="236">
        <v>1.51</v>
      </c>
      <c r="U771" s="236">
        <v>0</v>
      </c>
      <c r="V771" s="236"/>
      <c r="W771" s="522">
        <v>2.7</v>
      </c>
      <c r="X771" s="236">
        <v>125</v>
      </c>
      <c r="Y771" s="522">
        <v>21</v>
      </c>
      <c r="Z771" s="236"/>
      <c r="AA771" s="236"/>
      <c r="AB771" s="236">
        <v>2.0803623857059007E-2</v>
      </c>
      <c r="AC771" s="522">
        <v>6.6699039141140046E-3</v>
      </c>
      <c r="AD771" s="522">
        <v>3.4945908117947564</v>
      </c>
      <c r="AE771" s="57">
        <v>41830</v>
      </c>
      <c r="AF771" s="498">
        <v>8.0423999999999995E-2</v>
      </c>
      <c r="AG771" s="498">
        <v>4.8028169014084507E-2</v>
      </c>
      <c r="AH771" s="236">
        <v>123.8788</v>
      </c>
      <c r="AI771" s="236"/>
      <c r="AJ771" s="522">
        <v>0</v>
      </c>
      <c r="AK771" s="522">
        <v>6.6699039141140046E-3</v>
      </c>
      <c r="AL771" s="236">
        <v>1.0043160690570997E-2</v>
      </c>
      <c r="AM771" s="236">
        <v>123.17</v>
      </c>
      <c r="AN771" s="522">
        <v>74.541284403669735</v>
      </c>
      <c r="AR771" s="452"/>
      <c r="AS771" s="145"/>
      <c r="AT771" s="223"/>
      <c r="AU771" s="22"/>
    </row>
    <row r="772" spans="1:47" ht="15.75">
      <c r="A772" s="263" t="s">
        <v>2725</v>
      </c>
      <c r="B772" t="s">
        <v>2726</v>
      </c>
      <c r="C772" t="s">
        <v>1343</v>
      </c>
      <c r="D772" s="554">
        <v>8580000000</v>
      </c>
      <c r="E772">
        <v>3</v>
      </c>
      <c r="F772" s="620">
        <v>-7.03</v>
      </c>
      <c r="G772" s="57"/>
      <c r="H772" s="636"/>
      <c r="I772" s="267"/>
      <c r="J772" s="587">
        <v>1.84</v>
      </c>
      <c r="K772" s="236">
        <v>1.79</v>
      </c>
      <c r="L772" s="236">
        <v>2.4</v>
      </c>
      <c r="M772" s="236">
        <v>0</v>
      </c>
      <c r="N772" s="236">
        <v>0</v>
      </c>
      <c r="O772" s="236"/>
      <c r="P772" s="236"/>
      <c r="Q772" s="236">
        <v>0</v>
      </c>
      <c r="R772" s="236">
        <v>0.06</v>
      </c>
      <c r="S772" s="236">
        <v>0.1</v>
      </c>
      <c r="T772" s="236">
        <v>1.7</v>
      </c>
      <c r="U772" s="236">
        <v>0</v>
      </c>
      <c r="V772" s="236"/>
      <c r="W772" s="522">
        <v>4</v>
      </c>
      <c r="X772" s="236">
        <v>1.4</v>
      </c>
      <c r="Y772" s="522">
        <v>13</v>
      </c>
      <c r="Z772" s="236"/>
      <c r="AA772" s="236"/>
      <c r="AB772" s="236">
        <v>-5.40540540540541E-3</v>
      </c>
      <c r="AC772" s="522">
        <v>2.9341857798708602E-2</v>
      </c>
      <c r="AD772" s="522">
        <v>4.1508550923593912</v>
      </c>
      <c r="AE772" s="57">
        <v>41830</v>
      </c>
      <c r="AF772" s="498">
        <v>0.2019</v>
      </c>
      <c r="AG772" s="498">
        <v>0</v>
      </c>
      <c r="AH772" s="236">
        <v>-42.058799999999998</v>
      </c>
      <c r="AI772" s="236"/>
      <c r="AJ772" s="522">
        <v>0</v>
      </c>
      <c r="AK772" s="522">
        <v>2.9341857798708602E-2</v>
      </c>
      <c r="AL772" s="236">
        <v>-0.11538461538461538</v>
      </c>
      <c r="AM772" s="236">
        <v>2.09</v>
      </c>
      <c r="AN772" s="522">
        <v>100</v>
      </c>
      <c r="AR772" s="452"/>
      <c r="AS772" s="145"/>
      <c r="AT772" s="223"/>
      <c r="AU772" s="22"/>
    </row>
    <row r="773" spans="1:47" ht="15.75">
      <c r="A773" s="263" t="s">
        <v>2727</v>
      </c>
      <c r="B773" t="s">
        <v>2728</v>
      </c>
      <c r="C773" t="s">
        <v>1343</v>
      </c>
      <c r="D773" s="554">
        <v>1230000000</v>
      </c>
      <c r="E773">
        <v>1.1299999999999999</v>
      </c>
      <c r="F773" s="620">
        <v>1.19</v>
      </c>
      <c r="G773" s="57"/>
      <c r="H773" s="636"/>
      <c r="I773" s="267"/>
      <c r="J773" s="587">
        <v>77.55</v>
      </c>
      <c r="K773" s="236">
        <v>64.540000000000006</v>
      </c>
      <c r="L773" s="236">
        <v>78.78</v>
      </c>
      <c r="M773" s="236">
        <v>2.2000000000000002</v>
      </c>
      <c r="N773" s="236">
        <v>1.66</v>
      </c>
      <c r="O773" s="236"/>
      <c r="P773" s="236"/>
      <c r="Q773" s="236">
        <v>41.03</v>
      </c>
      <c r="R773" s="236">
        <v>4.83</v>
      </c>
      <c r="S773" s="236">
        <v>2.2999999999999998</v>
      </c>
      <c r="T773" s="236">
        <v>3.12</v>
      </c>
      <c r="U773" s="236">
        <v>0</v>
      </c>
      <c r="V773" s="236"/>
      <c r="W773" s="522">
        <v>2.1</v>
      </c>
      <c r="X773" s="236">
        <v>85</v>
      </c>
      <c r="Y773" s="522">
        <v>7</v>
      </c>
      <c r="Z773" s="236"/>
      <c r="AA773" s="236"/>
      <c r="AB773" s="236">
        <v>0.16110196137146263</v>
      </c>
      <c r="AC773" s="522">
        <v>8.5974015985234003E-3</v>
      </c>
      <c r="AD773" s="522">
        <v>8.1704377226464295</v>
      </c>
      <c r="AE773" s="57">
        <v>41830</v>
      </c>
      <c r="AF773" s="498">
        <v>9.4749E-2</v>
      </c>
      <c r="AG773" s="498">
        <v>8.4948240165631461E-2</v>
      </c>
      <c r="AH773" s="236">
        <v>-10.933299999999999</v>
      </c>
      <c r="AI773" s="236"/>
      <c r="AJ773" s="522">
        <v>0</v>
      </c>
      <c r="AK773" s="522">
        <v>8.5974015985234003E-3</v>
      </c>
      <c r="AL773" s="236">
        <v>0.11166857798165124</v>
      </c>
      <c r="AM773" s="236">
        <v>74.89</v>
      </c>
      <c r="AN773" s="522">
        <v>63.385826771653569</v>
      </c>
      <c r="AR773" s="452"/>
      <c r="AS773" s="145"/>
      <c r="AT773" s="223"/>
      <c r="AU773" s="22"/>
    </row>
    <row r="774" spans="1:47" ht="15.75">
      <c r="A774" s="263" t="s">
        <v>2729</v>
      </c>
      <c r="B774" t="s">
        <v>2730</v>
      </c>
      <c r="C774" t="s">
        <v>1343</v>
      </c>
      <c r="D774" s="554">
        <v>1150000000</v>
      </c>
      <c r="E774">
        <v>2.62</v>
      </c>
      <c r="F774" s="620">
        <v>1.33</v>
      </c>
      <c r="G774" s="57"/>
      <c r="H774" s="636"/>
      <c r="I774" s="267"/>
      <c r="J774" s="587">
        <v>30.02</v>
      </c>
      <c r="K774" s="236">
        <v>28.35</v>
      </c>
      <c r="L774" s="236">
        <v>37.21</v>
      </c>
      <c r="M774" s="236">
        <v>0</v>
      </c>
      <c r="N774" s="236">
        <v>0</v>
      </c>
      <c r="O774" s="236"/>
      <c r="P774" s="236"/>
      <c r="Q774" s="236">
        <v>16.96</v>
      </c>
      <c r="R774" s="236">
        <v>2.31</v>
      </c>
      <c r="S774" s="236">
        <v>0.71</v>
      </c>
      <c r="T774" s="236">
        <v>3.04</v>
      </c>
      <c r="U774" s="236">
        <v>0</v>
      </c>
      <c r="V774" s="236"/>
      <c r="W774" s="522">
        <v>2</v>
      </c>
      <c r="X774" s="236">
        <v>39</v>
      </c>
      <c r="Y774" s="522">
        <v>5</v>
      </c>
      <c r="Z774" s="236"/>
      <c r="AA774" s="236"/>
      <c r="AB774" s="236">
        <v>-6.5379825653798199E-2</v>
      </c>
      <c r="AC774" s="522">
        <v>1.9036172003218131E-2</v>
      </c>
      <c r="AD774" s="522">
        <v>19.929397401004053</v>
      </c>
      <c r="AE774" s="57">
        <v>41830</v>
      </c>
      <c r="AF774" s="498">
        <v>0.18012600000000001</v>
      </c>
      <c r="AG774" s="498">
        <v>7.3419913419913427E-2</v>
      </c>
      <c r="AH774" s="236">
        <v>11.2967</v>
      </c>
      <c r="AI774" s="236"/>
      <c r="AJ774" s="522">
        <v>0</v>
      </c>
      <c r="AK774" s="522">
        <v>1.9036172003218131E-2</v>
      </c>
      <c r="AL774" s="236">
        <v>-9.1954022988505843E-2</v>
      </c>
      <c r="AM774" s="236">
        <v>33.5</v>
      </c>
      <c r="AN774" s="522">
        <v>91.082802547770683</v>
      </c>
      <c r="AR774" s="452"/>
      <c r="AS774" s="145"/>
      <c r="AT774" s="223"/>
      <c r="AU774" s="22"/>
    </row>
    <row r="775" spans="1:47" ht="15.75">
      <c r="A775" s="263" t="s">
        <v>458</v>
      </c>
      <c r="B775" t="s">
        <v>459</v>
      </c>
      <c r="C775" t="s">
        <v>1343</v>
      </c>
      <c r="D775" s="554">
        <v>4370000000</v>
      </c>
      <c r="E775">
        <v>1.05</v>
      </c>
      <c r="F775" s="620">
        <v>1.62</v>
      </c>
      <c r="G775" s="57"/>
      <c r="H775" s="636"/>
      <c r="I775" s="267"/>
      <c r="J775" s="587">
        <v>29.63</v>
      </c>
      <c r="K775" s="236">
        <v>29.05</v>
      </c>
      <c r="L775" s="236">
        <v>43.11</v>
      </c>
      <c r="M775" s="236">
        <v>0</v>
      </c>
      <c r="N775" s="236">
        <v>0</v>
      </c>
      <c r="O775" s="236"/>
      <c r="P775" s="236"/>
      <c r="Q775" s="236">
        <v>11.8</v>
      </c>
      <c r="R775" s="236">
        <v>1.32</v>
      </c>
      <c r="S775" s="236">
        <v>0.54</v>
      </c>
      <c r="T775" s="236">
        <v>2.27</v>
      </c>
      <c r="U775" s="236">
        <v>0</v>
      </c>
      <c r="V775" s="236"/>
      <c r="W775" s="522">
        <v>1.8</v>
      </c>
      <c r="X775" s="236">
        <v>41.5</v>
      </c>
      <c r="Y775" s="522">
        <v>11</v>
      </c>
      <c r="Z775" s="236"/>
      <c r="AA775" s="236"/>
      <c r="AB775" s="236">
        <v>-0.28082524271844667</v>
      </c>
      <c r="AC775" s="522">
        <v>1.7924244297202081E-2</v>
      </c>
      <c r="AD775" s="522">
        <v>7.7111179645627166</v>
      </c>
      <c r="AE775" s="57">
        <v>41830</v>
      </c>
      <c r="AF775" s="498">
        <v>9.0164999999999995E-2</v>
      </c>
      <c r="AG775" s="498">
        <v>8.9393939393939401E-2</v>
      </c>
      <c r="AH775" s="236">
        <v>37.891500000000001</v>
      </c>
      <c r="AI775" s="236"/>
      <c r="AJ775" s="522">
        <v>0</v>
      </c>
      <c r="AK775" s="522">
        <v>1.7924244297202081E-2</v>
      </c>
      <c r="AL775" s="236">
        <v>-0.23397104446742503</v>
      </c>
      <c r="AM775" s="236">
        <v>32.82</v>
      </c>
      <c r="AN775" s="522">
        <v>68.164794007490698</v>
      </c>
      <c r="AR775" s="452"/>
      <c r="AS775" s="145"/>
      <c r="AT775" s="223"/>
      <c r="AU775" s="22"/>
    </row>
    <row r="776" spans="1:47" ht="15.75">
      <c r="A776" s="263" t="s">
        <v>2731</v>
      </c>
      <c r="B776" t="s">
        <v>2732</v>
      </c>
      <c r="C776" t="s">
        <v>1343</v>
      </c>
      <c r="D776" s="554">
        <v>14970000000</v>
      </c>
      <c r="E776">
        <v>1.83</v>
      </c>
      <c r="F776" s="620">
        <v>2.48</v>
      </c>
      <c r="G776" s="57"/>
      <c r="H776" s="636"/>
      <c r="I776" s="267"/>
      <c r="J776" s="587">
        <v>32.770000000000003</v>
      </c>
      <c r="K776" s="236">
        <v>21.13</v>
      </c>
      <c r="L776" s="236">
        <v>33.979999999999997</v>
      </c>
      <c r="M776" s="236">
        <v>0</v>
      </c>
      <c r="N776" s="236">
        <v>0</v>
      </c>
      <c r="O776" s="236"/>
      <c r="P776" s="236"/>
      <c r="Q776" s="236">
        <v>9.5</v>
      </c>
      <c r="R776" s="236">
        <v>0.52</v>
      </c>
      <c r="S776" s="236">
        <v>2.35</v>
      </c>
      <c r="T776" s="236">
        <v>3.54</v>
      </c>
      <c r="U776" s="236">
        <v>0</v>
      </c>
      <c r="V776" s="236"/>
      <c r="W776" s="522">
        <v>2</v>
      </c>
      <c r="X776" s="236">
        <v>38.5</v>
      </c>
      <c r="Y776" s="522">
        <v>26</v>
      </c>
      <c r="Z776" s="236"/>
      <c r="AA776" s="236"/>
      <c r="AB776" s="236">
        <v>0.50944265315522808</v>
      </c>
      <c r="AC776" s="522">
        <v>1.8927251971417414E-2</v>
      </c>
      <c r="AD776" s="522">
        <v>3.0349349654291169</v>
      </c>
      <c r="AE776" s="57">
        <v>41830</v>
      </c>
      <c r="AF776" s="498">
        <v>0.13485900000000001</v>
      </c>
      <c r="AG776" s="498">
        <v>0.18269230769230771</v>
      </c>
      <c r="AH776" s="236">
        <v>44.328200000000002</v>
      </c>
      <c r="AI776" s="236"/>
      <c r="AJ776" s="522">
        <v>0</v>
      </c>
      <c r="AK776" s="522">
        <v>1.8927251971417414E-2</v>
      </c>
      <c r="AL776" s="236">
        <v>0.19904866447127717</v>
      </c>
      <c r="AM776" s="236">
        <v>30.89</v>
      </c>
      <c r="AN776" s="522">
        <v>82.352941176470395</v>
      </c>
      <c r="AR776" s="452"/>
      <c r="AS776" s="145"/>
      <c r="AT776" s="223"/>
      <c r="AU776" s="22"/>
    </row>
    <row r="777" spans="1:47" ht="15.75">
      <c r="A777" s="263" t="s">
        <v>494</v>
      </c>
      <c r="B777" t="s">
        <v>495</v>
      </c>
      <c r="C777" t="s">
        <v>1343</v>
      </c>
      <c r="D777" s="554">
        <v>5290000000</v>
      </c>
      <c r="E777">
        <v>1.8</v>
      </c>
      <c r="F777" s="620">
        <v>4.91</v>
      </c>
      <c r="G777" s="57"/>
      <c r="H777" s="636"/>
      <c r="I777" s="267"/>
      <c r="J777" s="587">
        <v>65.45</v>
      </c>
      <c r="K777" s="236">
        <v>59.3</v>
      </c>
      <c r="L777" s="236">
        <v>67</v>
      </c>
      <c r="M777" s="236">
        <v>1.9</v>
      </c>
      <c r="N777" s="236">
        <v>1.25</v>
      </c>
      <c r="O777" s="236"/>
      <c r="P777" s="236"/>
      <c r="Q777" s="236">
        <v>11.79</v>
      </c>
      <c r="R777" s="236">
        <v>1.1299999999999999</v>
      </c>
      <c r="S777" s="236">
        <v>2.2400000000000002</v>
      </c>
      <c r="T777" s="236">
        <v>1.43</v>
      </c>
      <c r="U777" s="236">
        <v>0</v>
      </c>
      <c r="V777" s="236"/>
      <c r="W777" s="522">
        <v>2.7</v>
      </c>
      <c r="X777" s="236">
        <v>65</v>
      </c>
      <c r="Y777" s="522">
        <v>11</v>
      </c>
      <c r="Z777" s="236">
        <v>1</v>
      </c>
      <c r="AA777" s="236"/>
      <c r="AB777" s="236">
        <v>7.365485564304465E-2</v>
      </c>
      <c r="AC777" s="522">
        <v>9.1334295345446796E-3</v>
      </c>
      <c r="AD777" s="522">
        <v>3.6904664980655828</v>
      </c>
      <c r="AE777" s="57">
        <v>41830</v>
      </c>
      <c r="AF777" s="498">
        <v>0.13314000000000001</v>
      </c>
      <c r="AG777" s="498">
        <v>0.10433628318584072</v>
      </c>
      <c r="AH777" s="236">
        <v>50.608199999999997</v>
      </c>
      <c r="AI777" s="236"/>
      <c r="AJ777" s="522">
        <v>0</v>
      </c>
      <c r="AK777" s="522">
        <v>9.1334295345446796E-3</v>
      </c>
      <c r="AL777" s="236">
        <v>7.6834485027969759E-2</v>
      </c>
      <c r="AM777" s="236">
        <v>64.319999999999993</v>
      </c>
      <c r="AN777" s="522">
        <v>85.635359116021831</v>
      </c>
      <c r="AR777" s="452"/>
      <c r="AS777" s="145"/>
      <c r="AT777" s="223"/>
      <c r="AU777" s="22"/>
    </row>
    <row r="778" spans="1:47" ht="15.75">
      <c r="A778" s="263" t="s">
        <v>2733</v>
      </c>
      <c r="B778" t="s">
        <v>2734</v>
      </c>
      <c r="C778" t="s">
        <v>2663</v>
      </c>
      <c r="F778" s="620"/>
      <c r="G778" s="57"/>
      <c r="H778" s="636"/>
      <c r="I778" s="267"/>
      <c r="J778" s="587">
        <v>69.81</v>
      </c>
      <c r="K778" s="236">
        <v>60.75</v>
      </c>
      <c r="L778" s="236">
        <v>73.05</v>
      </c>
      <c r="M778" s="236">
        <v>0</v>
      </c>
      <c r="N778" s="236"/>
      <c r="O778" s="236"/>
      <c r="P778" s="236"/>
      <c r="Q778" s="236"/>
      <c r="R778" s="236"/>
      <c r="S778" s="236"/>
      <c r="T778" s="236"/>
      <c r="U778" s="236">
        <v>0</v>
      </c>
      <c r="V778" s="236"/>
      <c r="X778" s="236"/>
      <c r="Z778" s="236"/>
      <c r="AA778" s="236"/>
      <c r="AB778" s="236">
        <v>0.10704091341579448</v>
      </c>
      <c r="AC778" s="522">
        <v>1.1844441050384812E-2</v>
      </c>
      <c r="AD778" s="522">
        <v>3.6993598901357019</v>
      </c>
      <c r="AE778" s="57">
        <v>41830</v>
      </c>
      <c r="AH778" s="236"/>
      <c r="AI778" s="236"/>
      <c r="AJ778" s="522">
        <v>0</v>
      </c>
      <c r="AK778" s="522">
        <v>1.1844441050384812E-2</v>
      </c>
      <c r="AL778" s="236">
        <v>6.6452795600366779E-2</v>
      </c>
      <c r="AM778" s="236"/>
      <c r="AN778" s="522">
        <v>75.711159737417915</v>
      </c>
      <c r="AR778" s="452"/>
      <c r="AS778" s="145"/>
      <c r="AT778" s="223"/>
      <c r="AU778" s="22"/>
    </row>
    <row r="779" spans="1:47" ht="15.75">
      <c r="A779" s="263" t="s">
        <v>2735</v>
      </c>
      <c r="B779" t="s">
        <v>2736</v>
      </c>
      <c r="C779" t="s">
        <v>1343</v>
      </c>
      <c r="D779" s="554">
        <v>1830000000</v>
      </c>
      <c r="E779">
        <v>0.7</v>
      </c>
      <c r="F779" s="620">
        <v>0.38</v>
      </c>
      <c r="G779" s="57"/>
      <c r="H779" s="636"/>
      <c r="I779" s="267"/>
      <c r="J779" s="587">
        <v>69.83</v>
      </c>
      <c r="K779" s="236">
        <v>61.83</v>
      </c>
      <c r="L779" s="236">
        <v>72.540000000000006</v>
      </c>
      <c r="M779" s="236">
        <v>5.0999999999999996</v>
      </c>
      <c r="N779" s="236">
        <v>3.48</v>
      </c>
      <c r="O779" s="236"/>
      <c r="P779" s="236"/>
      <c r="Q779" s="236">
        <v>43.92</v>
      </c>
      <c r="R779" s="236">
        <v>11.5</v>
      </c>
      <c r="S779" s="236">
        <v>6.22</v>
      </c>
      <c r="T779" s="236">
        <v>2.69</v>
      </c>
      <c r="U779" s="236">
        <v>0</v>
      </c>
      <c r="V779" s="236"/>
      <c r="W779" s="522">
        <v>2.2999999999999998</v>
      </c>
      <c r="X779" s="236">
        <v>71</v>
      </c>
      <c r="Y779" s="522">
        <v>14</v>
      </c>
      <c r="Z779" s="236"/>
      <c r="AA779" s="236"/>
      <c r="AB779" s="236">
        <v>0.11835361947469572</v>
      </c>
      <c r="AC779" s="522">
        <v>7.7298887123472175E-3</v>
      </c>
      <c r="AD779" s="522">
        <v>4.6444778518267089</v>
      </c>
      <c r="AE779" s="57">
        <v>41830</v>
      </c>
      <c r="AF779" s="498">
        <v>7.0110000000000006E-2</v>
      </c>
      <c r="AG779" s="498">
        <v>3.819130434782609E-2</v>
      </c>
      <c r="AH779" s="236">
        <v>-95.148200000000003</v>
      </c>
      <c r="AI779" s="236"/>
      <c r="AJ779" s="522">
        <v>0</v>
      </c>
      <c r="AK779" s="522">
        <v>7.7298887123472175E-3</v>
      </c>
      <c r="AL779" s="236">
        <v>0.12465775487195996</v>
      </c>
      <c r="AM779" s="236">
        <v>66.73</v>
      </c>
      <c r="AN779" s="522">
        <v>90.207715133531224</v>
      </c>
      <c r="AR779" s="452"/>
      <c r="AS779" s="145"/>
      <c r="AT779" s="223"/>
      <c r="AU779" s="22"/>
    </row>
    <row r="780" spans="1:47" ht="15.75">
      <c r="A780" s="263" t="s">
        <v>2737</v>
      </c>
      <c r="B780" t="s">
        <v>2738</v>
      </c>
      <c r="C780" t="s">
        <v>1343</v>
      </c>
      <c r="D780" s="554">
        <v>5400000000</v>
      </c>
      <c r="E780">
        <v>0.98</v>
      </c>
      <c r="F780" s="620">
        <v>4.79</v>
      </c>
      <c r="G780" s="57"/>
      <c r="H780" s="636"/>
      <c r="I780" s="267"/>
      <c r="J780" s="587">
        <v>43.53</v>
      </c>
      <c r="K780" s="236">
        <v>37.380000000000003</v>
      </c>
      <c r="L780" s="236">
        <v>44.52</v>
      </c>
      <c r="M780" s="236">
        <v>2.2999999999999998</v>
      </c>
      <c r="N780" s="236">
        <v>1</v>
      </c>
      <c r="O780" s="236"/>
      <c r="P780" s="236"/>
      <c r="Q780" s="236">
        <v>20.059999999999999</v>
      </c>
      <c r="R780" s="236">
        <v>2.4300000000000002</v>
      </c>
      <c r="S780" s="236">
        <v>1.36</v>
      </c>
      <c r="T780" s="236">
        <v>2.1</v>
      </c>
      <c r="U780" s="236">
        <v>0</v>
      </c>
      <c r="V780" s="236"/>
      <c r="W780" s="522">
        <v>2.2999999999999998</v>
      </c>
      <c r="X780" s="236">
        <v>46</v>
      </c>
      <c r="Y780" s="522">
        <v>10</v>
      </c>
      <c r="Z780" s="236"/>
      <c r="AA780" s="236"/>
      <c r="AB780" s="236">
        <v>0.15250198570293877</v>
      </c>
      <c r="AC780" s="522">
        <v>7.8318970904708192E-3</v>
      </c>
      <c r="AD780" s="522">
        <v>11.557374335659585</v>
      </c>
      <c r="AE780" s="57">
        <v>41830</v>
      </c>
      <c r="AF780" s="498">
        <v>8.6154000000000008E-2</v>
      </c>
      <c r="AG780" s="498">
        <v>8.2551440329218087E-2</v>
      </c>
      <c r="AH780" s="236">
        <v>93.117800000000003</v>
      </c>
      <c r="AI780" s="236"/>
      <c r="AJ780" s="522">
        <v>0</v>
      </c>
      <c r="AK780" s="522">
        <v>7.8318970904708192E-3</v>
      </c>
      <c r="AL780" s="236">
        <v>8.3374813339970169E-2</v>
      </c>
      <c r="AM780" s="236">
        <v>43.14</v>
      </c>
      <c r="AN780" s="522">
        <v>66.12021857923483</v>
      </c>
      <c r="AR780" s="452"/>
      <c r="AS780" s="145"/>
      <c r="AT780" s="223"/>
      <c r="AU780" s="22"/>
    </row>
    <row r="781" spans="1:47" ht="15.75">
      <c r="A781" s="263" t="s">
        <v>2739</v>
      </c>
      <c r="B781" t="s">
        <v>2740</v>
      </c>
      <c r="C781" t="s">
        <v>1343</v>
      </c>
      <c r="D781" s="554">
        <v>793740000</v>
      </c>
      <c r="E781">
        <v>2.82</v>
      </c>
      <c r="F781" s="620">
        <v>-0.04</v>
      </c>
      <c r="G781" s="57"/>
      <c r="H781" s="636"/>
      <c r="I781" s="267"/>
      <c r="J781" s="587">
        <v>6.47</v>
      </c>
      <c r="K781" s="236">
        <v>5.44</v>
      </c>
      <c r="L781" s="236">
        <v>7.31</v>
      </c>
      <c r="M781" s="236">
        <v>0</v>
      </c>
      <c r="N781" s="236">
        <v>0</v>
      </c>
      <c r="O781" s="236"/>
      <c r="P781" s="236"/>
      <c r="Q781" s="236">
        <v>13.48</v>
      </c>
      <c r="R781" s="236">
        <v>1.54</v>
      </c>
      <c r="S781" s="236">
        <v>0.75</v>
      </c>
      <c r="T781" s="236">
        <v>0.75</v>
      </c>
      <c r="U781" s="236">
        <v>0</v>
      </c>
      <c r="V781" s="236"/>
      <c r="W781" s="522">
        <v>2.4</v>
      </c>
      <c r="X781" s="236">
        <v>7.25</v>
      </c>
      <c r="Y781" s="522">
        <v>6</v>
      </c>
      <c r="Z781" s="236"/>
      <c r="AA781" s="236"/>
      <c r="AB781" s="236">
        <v>-7.4391988555078753E-2</v>
      </c>
      <c r="AC781" s="522">
        <v>2.4251076464322546E-2</v>
      </c>
      <c r="AD781" s="522">
        <v>14.26557648159292</v>
      </c>
      <c r="AE781" s="57">
        <v>41830</v>
      </c>
      <c r="AF781" s="498">
        <v>0.19158600000000001</v>
      </c>
      <c r="AG781" s="498">
        <v>8.7532467532467531E-2</v>
      </c>
      <c r="AH781" s="236">
        <v>-0.33079999999999998</v>
      </c>
      <c r="AI781" s="236"/>
      <c r="AJ781" s="522">
        <v>0</v>
      </c>
      <c r="AK781" s="522">
        <v>2.4251076464322546E-2</v>
      </c>
      <c r="AL781" s="236">
        <v>0.12717770034843198</v>
      </c>
      <c r="AM781" s="236">
        <v>6.23</v>
      </c>
      <c r="AN781" s="522">
        <v>69.41176470588232</v>
      </c>
      <c r="AR781" s="452"/>
      <c r="AS781" s="145"/>
      <c r="AT781" s="223"/>
      <c r="AU781" s="22"/>
    </row>
    <row r="782" spans="1:47" ht="15.75">
      <c r="A782" s="263" t="s">
        <v>2741</v>
      </c>
      <c r="B782" t="s">
        <v>2742</v>
      </c>
      <c r="C782" t="s">
        <v>1343</v>
      </c>
      <c r="D782" s="554">
        <v>819020000</v>
      </c>
      <c r="E782">
        <v>1.1599999999999999</v>
      </c>
      <c r="F782" s="620">
        <v>0.55000000000000004</v>
      </c>
      <c r="G782" s="57"/>
      <c r="H782" s="636"/>
      <c r="I782" s="267"/>
      <c r="J782" s="587">
        <v>19.22</v>
      </c>
      <c r="K782" s="236">
        <v>18.55</v>
      </c>
      <c r="L782" s="236">
        <v>24.16</v>
      </c>
      <c r="M782" s="236">
        <v>2.6</v>
      </c>
      <c r="N782" s="236">
        <v>0.52</v>
      </c>
      <c r="O782" s="236"/>
      <c r="P782" s="236"/>
      <c r="Q782" s="236">
        <v>14.56</v>
      </c>
      <c r="R782" s="236">
        <v>6.24</v>
      </c>
      <c r="S782" s="236">
        <v>0.79</v>
      </c>
      <c r="T782" s="236">
        <v>2.86</v>
      </c>
      <c r="U782" s="236">
        <v>0</v>
      </c>
      <c r="V782" s="236"/>
      <c r="W782" s="522">
        <v>2.8</v>
      </c>
      <c r="X782" s="236">
        <v>22.5</v>
      </c>
      <c r="Y782" s="522">
        <v>2</v>
      </c>
      <c r="Z782" s="236"/>
      <c r="AA782" s="236"/>
      <c r="AB782" s="236">
        <v>-0.10521415270018628</v>
      </c>
      <c r="AC782" s="522">
        <v>1.5033831988459844E-2</v>
      </c>
      <c r="AD782" s="522">
        <v>14.26745812777224</v>
      </c>
      <c r="AE782" s="57">
        <v>41830</v>
      </c>
      <c r="AF782" s="498">
        <v>9.6467999999999998E-2</v>
      </c>
      <c r="AG782" s="498">
        <v>2.3333333333333334E-2</v>
      </c>
      <c r="AH782" s="236">
        <v>0.80879999999999996</v>
      </c>
      <c r="AI782" s="236"/>
      <c r="AJ782" s="522">
        <v>0</v>
      </c>
      <c r="AK782" s="522">
        <v>1.5033831988459844E-2</v>
      </c>
      <c r="AL782" s="236">
        <v>-9.1682419659735406E-2</v>
      </c>
      <c r="AM782" s="236">
        <v>20.239999999999998</v>
      </c>
      <c r="AN782" s="522">
        <v>67.283950617283978</v>
      </c>
      <c r="AR782" s="452"/>
      <c r="AS782" s="145"/>
      <c r="AT782" s="223"/>
      <c r="AU782" s="22"/>
    </row>
    <row r="783" spans="1:47" ht="15.75">
      <c r="A783" s="263" t="s">
        <v>385</v>
      </c>
      <c r="B783" t="s">
        <v>386</v>
      </c>
      <c r="C783" t="s">
        <v>1343</v>
      </c>
      <c r="D783" s="554">
        <v>763570000</v>
      </c>
      <c r="E783">
        <v>0.97</v>
      </c>
      <c r="F783" s="620">
        <v>2.36</v>
      </c>
      <c r="G783" s="57"/>
      <c r="H783" s="636"/>
      <c r="I783" s="267"/>
      <c r="J783" s="587">
        <v>37.6</v>
      </c>
      <c r="K783" s="236">
        <v>33.1</v>
      </c>
      <c r="L783" s="236">
        <v>42.21</v>
      </c>
      <c r="M783" s="236">
        <v>0</v>
      </c>
      <c r="N783" s="236">
        <v>0</v>
      </c>
      <c r="O783" s="236"/>
      <c r="P783" s="236"/>
      <c r="Q783" s="236">
        <v>17.57</v>
      </c>
      <c r="R783" s="236">
        <v>1.19</v>
      </c>
      <c r="S783" s="236">
        <v>3.69</v>
      </c>
      <c r="T783" s="236">
        <v>3.89</v>
      </c>
      <c r="U783" s="236">
        <v>0</v>
      </c>
      <c r="V783" s="236"/>
      <c r="W783" s="522">
        <v>2.7</v>
      </c>
      <c r="X783" s="236">
        <v>40</v>
      </c>
      <c r="Y783" s="522">
        <v>13</v>
      </c>
      <c r="Z783" s="236"/>
      <c r="AA783" s="236"/>
      <c r="AB783" s="236">
        <v>-8.0009787129924057E-2</v>
      </c>
      <c r="AC783" s="522">
        <v>2.1537516352418563E-2</v>
      </c>
      <c r="AD783" s="522">
        <v>5.164584722966322</v>
      </c>
      <c r="AE783" s="57">
        <v>41830</v>
      </c>
      <c r="AF783" s="498">
        <v>8.5581000000000004E-2</v>
      </c>
      <c r="AG783" s="498">
        <v>0.14764705882352941</v>
      </c>
      <c r="AH783" s="236">
        <v>76.081800000000001</v>
      </c>
      <c r="AI783" s="236"/>
      <c r="AJ783" s="522">
        <v>0</v>
      </c>
      <c r="AK783" s="522">
        <v>2.1537516352418563E-2</v>
      </c>
      <c r="AL783" s="236">
        <v>0.13184828416616504</v>
      </c>
      <c r="AM783" s="236">
        <v>35.94</v>
      </c>
      <c r="AN783" s="522">
        <v>69.626168224298908</v>
      </c>
      <c r="AR783" s="452"/>
      <c r="AS783" s="145"/>
      <c r="AT783" s="223"/>
      <c r="AU783" s="22"/>
    </row>
    <row r="784" spans="1:47" ht="15.75">
      <c r="A784" s="263" t="s">
        <v>2743</v>
      </c>
      <c r="B784" t="s">
        <v>2744</v>
      </c>
      <c r="C784" t="s">
        <v>1343</v>
      </c>
      <c r="D784" s="554">
        <v>6990000000</v>
      </c>
      <c r="E784">
        <v>1.1200000000000001</v>
      </c>
      <c r="F784" s="620">
        <v>1.6</v>
      </c>
      <c r="G784" s="57"/>
      <c r="H784" s="636"/>
      <c r="I784" s="267"/>
      <c r="J784" s="587">
        <v>50.71</v>
      </c>
      <c r="K784" s="236">
        <v>45.72</v>
      </c>
      <c r="L784" s="236">
        <v>52.14</v>
      </c>
      <c r="M784" s="236">
        <v>0</v>
      </c>
      <c r="N784" s="236">
        <v>0</v>
      </c>
      <c r="O784" s="236"/>
      <c r="P784" s="236"/>
      <c r="Q784" s="236">
        <v>13</v>
      </c>
      <c r="R784" s="236">
        <v>1.36</v>
      </c>
      <c r="S784" s="236">
        <v>2.68</v>
      </c>
      <c r="T784" s="236">
        <v>5.89</v>
      </c>
      <c r="U784" s="236">
        <v>0</v>
      </c>
      <c r="V784" s="236"/>
      <c r="W784" s="522">
        <v>1.8</v>
      </c>
      <c r="X784" s="236">
        <v>61</v>
      </c>
      <c r="Y784" s="522">
        <v>15</v>
      </c>
      <c r="Z784" s="236"/>
      <c r="AA784" s="236"/>
      <c r="AB784" s="236">
        <v>4.7727272727272778E-2</v>
      </c>
      <c r="AC784" s="522">
        <v>1.2268281380462523E-2</v>
      </c>
      <c r="AD784" s="522">
        <v>3.0629240933603299</v>
      </c>
      <c r="AE784" s="57">
        <v>41830</v>
      </c>
      <c r="AF784" s="498">
        <v>9.4175999999999996E-2</v>
      </c>
      <c r="AG784" s="498">
        <v>9.5588235294117641E-2</v>
      </c>
      <c r="AH784" s="236">
        <v>35.7014</v>
      </c>
      <c r="AI784" s="236"/>
      <c r="AJ784" s="522">
        <v>0</v>
      </c>
      <c r="AK784" s="522">
        <v>1.2268281380462523E-2</v>
      </c>
      <c r="AL784" s="236">
        <v>5.6018325697625937E-2</v>
      </c>
      <c r="AM784" s="236">
        <v>50.27</v>
      </c>
      <c r="AN784" s="522">
        <v>76.190476190476218</v>
      </c>
      <c r="AR784" s="452"/>
      <c r="AS784" s="145"/>
      <c r="AT784" s="223"/>
      <c r="AU784" s="22"/>
    </row>
    <row r="785" spans="1:47" ht="15.75">
      <c r="A785" s="263" t="s">
        <v>2745</v>
      </c>
      <c r="B785" t="s">
        <v>2746</v>
      </c>
      <c r="C785" t="s">
        <v>2663</v>
      </c>
      <c r="F785" s="620"/>
      <c r="G785" s="57"/>
      <c r="H785" s="636"/>
      <c r="I785" s="267"/>
      <c r="J785" s="587">
        <v>46.06</v>
      </c>
      <c r="K785" s="236">
        <v>44.19</v>
      </c>
      <c r="L785" s="236">
        <v>53.77</v>
      </c>
      <c r="M785" s="236">
        <v>0</v>
      </c>
      <c r="N785" s="236"/>
      <c r="O785" s="236"/>
      <c r="P785" s="236"/>
      <c r="Q785" s="236"/>
      <c r="R785" s="236"/>
      <c r="S785" s="236"/>
      <c r="T785" s="236"/>
      <c r="U785" s="236">
        <v>0</v>
      </c>
      <c r="V785" s="236"/>
      <c r="X785" s="236"/>
      <c r="Z785" s="236"/>
      <c r="AA785" s="236"/>
      <c r="AB785" s="236">
        <v>-0.11320754716981124</v>
      </c>
      <c r="AC785" s="522">
        <v>1.1530551837216152E-2</v>
      </c>
      <c r="AD785" s="522">
        <v>3.7617358702137338</v>
      </c>
      <c r="AE785" s="57">
        <v>41830</v>
      </c>
      <c r="AH785" s="236"/>
      <c r="AI785" s="236"/>
      <c r="AJ785" s="522">
        <v>0</v>
      </c>
      <c r="AK785" s="522">
        <v>1.1530551837216152E-2</v>
      </c>
      <c r="AL785" s="236">
        <v>-8.0455180674785409E-2</v>
      </c>
      <c r="AM785" s="236"/>
      <c r="AN785" s="522">
        <v>25.362318840579761</v>
      </c>
      <c r="AR785" s="452"/>
      <c r="AS785" s="145"/>
      <c r="AT785" s="223"/>
      <c r="AU785" s="22"/>
    </row>
    <row r="786" spans="1:47" ht="15.75">
      <c r="A786" s="263" t="s">
        <v>2747</v>
      </c>
      <c r="B786" t="s">
        <v>2748</v>
      </c>
      <c r="C786" t="s">
        <v>2446</v>
      </c>
      <c r="D786" s="554">
        <v>171330000</v>
      </c>
      <c r="E786">
        <v>1.1299999999999999</v>
      </c>
      <c r="F786" s="620">
        <v>-0.3</v>
      </c>
      <c r="G786" s="57"/>
      <c r="H786" s="636"/>
      <c r="I786" s="267"/>
      <c r="J786" s="587">
        <v>18.52</v>
      </c>
      <c r="K786" s="236">
        <v>15.55</v>
      </c>
      <c r="L786" s="236">
        <v>18.600000000000001</v>
      </c>
      <c r="M786" s="236">
        <v>0</v>
      </c>
      <c r="N786" s="236">
        <v>0</v>
      </c>
      <c r="O786" s="236"/>
      <c r="P786" s="236"/>
      <c r="Q786" s="236">
        <v>18.52</v>
      </c>
      <c r="R786" s="236">
        <v>5.01</v>
      </c>
      <c r="S786" s="236">
        <v>2.58</v>
      </c>
      <c r="T786" s="236">
        <v>2.0699999999999998</v>
      </c>
      <c r="U786" s="236">
        <v>0</v>
      </c>
      <c r="V786" s="236"/>
      <c r="W786" s="522">
        <v>2.5</v>
      </c>
      <c r="X786" s="236">
        <v>18</v>
      </c>
      <c r="Y786" s="522">
        <v>5</v>
      </c>
      <c r="Z786" s="236">
        <v>1</v>
      </c>
      <c r="AA786" s="236"/>
      <c r="AB786" s="236">
        <v>9.8457888493475698E-2</v>
      </c>
      <c r="AC786" s="522">
        <v>1.3574541491753475E-2</v>
      </c>
      <c r="AD786" s="522">
        <v>3.4415860467641757</v>
      </c>
      <c r="AE786" s="57">
        <v>41830</v>
      </c>
      <c r="AF786" s="498">
        <v>9.4749E-2</v>
      </c>
      <c r="AG786" s="498">
        <v>3.6966067864271458E-2</v>
      </c>
      <c r="AH786" s="236">
        <v>-5.2435999999999998</v>
      </c>
      <c r="AI786" s="236"/>
      <c r="AJ786" s="522">
        <v>0</v>
      </c>
      <c r="AK786" s="522">
        <v>1.3574541491753475E-2</v>
      </c>
      <c r="AL786" s="236">
        <v>7.424593967517408E-2</v>
      </c>
      <c r="AM786" s="236">
        <v>17.63</v>
      </c>
      <c r="AN786" s="522">
        <v>35.514018691588788</v>
      </c>
      <c r="AR786" s="452"/>
      <c r="AS786" s="145"/>
      <c r="AT786" s="223"/>
      <c r="AU786" s="22"/>
    </row>
    <row r="787" spans="1:47" ht="15.75">
      <c r="A787" s="263" t="s">
        <v>580</v>
      </c>
      <c r="B787" t="s">
        <v>2749</v>
      </c>
      <c r="C787" t="s">
        <v>1352</v>
      </c>
      <c r="D787" s="554">
        <v>2760000000</v>
      </c>
      <c r="E787">
        <v>2.2999999999999998</v>
      </c>
      <c r="F787" s="620">
        <v>0.71</v>
      </c>
      <c r="G787" s="57"/>
      <c r="H787" s="636"/>
      <c r="I787" s="267"/>
      <c r="J787" s="587">
        <v>3.44</v>
      </c>
      <c r="K787" s="236">
        <v>2.9</v>
      </c>
      <c r="L787" s="236">
        <v>5.7</v>
      </c>
      <c r="M787" s="236">
        <v>0</v>
      </c>
      <c r="N787" s="236">
        <v>0</v>
      </c>
      <c r="O787" s="236"/>
      <c r="P787" s="236"/>
      <c r="Q787" s="236">
        <v>11.47</v>
      </c>
      <c r="R787" s="236">
        <v>0.11</v>
      </c>
      <c r="S787" s="236">
        <v>2.95</v>
      </c>
      <c r="T787" s="236">
        <v>1.04</v>
      </c>
      <c r="U787" s="236">
        <v>0</v>
      </c>
      <c r="V787" s="236"/>
      <c r="W787" s="522">
        <v>1</v>
      </c>
      <c r="X787" s="236">
        <v>4.49</v>
      </c>
      <c r="Y787" s="522">
        <v>1</v>
      </c>
      <c r="Z787" s="236">
        <v>1</v>
      </c>
      <c r="AA787" s="236"/>
      <c r="AB787" s="236">
        <v>-0.37340619307832423</v>
      </c>
      <c r="AC787" s="522">
        <v>3.1094768474845831E-2</v>
      </c>
      <c r="AD787" s="522">
        <v>6.5236949972646165</v>
      </c>
      <c r="AE787" s="57">
        <v>41831</v>
      </c>
      <c r="AF787" s="498">
        <v>0.16178999999999999</v>
      </c>
      <c r="AG787" s="498">
        <v>1.0427272727272727</v>
      </c>
      <c r="AH787" s="236">
        <v>109.64570000000001</v>
      </c>
      <c r="AI787" s="236"/>
      <c r="AJ787" s="522">
        <v>0</v>
      </c>
      <c r="AK787" s="522">
        <v>3.1094768474845831E-2</v>
      </c>
      <c r="AL787" s="236">
        <v>2.0771513353115677E-2</v>
      </c>
      <c r="AM787" s="236">
        <v>3.7</v>
      </c>
      <c r="AN787" s="522">
        <v>92.156862745098039</v>
      </c>
      <c r="AR787" s="452"/>
      <c r="AS787" s="145"/>
      <c r="AT787" s="223"/>
      <c r="AU787" s="22"/>
    </row>
    <row r="788" spans="1:47" ht="15.75">
      <c r="A788" s="263" t="s">
        <v>2750</v>
      </c>
      <c r="B788" t="s">
        <v>2751</v>
      </c>
      <c r="C788" t="s">
        <v>1343</v>
      </c>
      <c r="D788" s="554">
        <v>5050000000</v>
      </c>
      <c r="E788">
        <v>1.64</v>
      </c>
      <c r="F788" s="620">
        <v>2.5299999999999998</v>
      </c>
      <c r="G788" s="57"/>
      <c r="H788" s="636"/>
      <c r="I788" s="267"/>
      <c r="J788" s="587">
        <v>75.790000000000006</v>
      </c>
      <c r="K788" s="236">
        <v>69.2</v>
      </c>
      <c r="L788" s="236">
        <v>79.23</v>
      </c>
      <c r="M788" s="236">
        <v>0.9</v>
      </c>
      <c r="N788" s="236">
        <v>0.72</v>
      </c>
      <c r="O788" s="236"/>
      <c r="P788" s="236"/>
      <c r="Q788" s="236">
        <v>20.54</v>
      </c>
      <c r="R788" s="236">
        <v>3.1</v>
      </c>
      <c r="S788" s="236">
        <v>5.4</v>
      </c>
      <c r="T788" s="236">
        <v>2.91</v>
      </c>
      <c r="U788" s="236">
        <v>0</v>
      </c>
      <c r="V788" s="236"/>
      <c r="W788" s="522">
        <v>2.1</v>
      </c>
      <c r="X788" s="236">
        <v>88</v>
      </c>
      <c r="Y788" s="522">
        <v>28</v>
      </c>
      <c r="Z788" s="236"/>
      <c r="AA788" s="236"/>
      <c r="AB788" s="236">
        <v>7.6715442534450992E-2</v>
      </c>
      <c r="AC788" s="522">
        <v>9.3507838939875607E-3</v>
      </c>
      <c r="AD788" s="522">
        <v>2.9738456818498418</v>
      </c>
      <c r="AE788" s="57">
        <v>41825</v>
      </c>
      <c r="AF788" s="498">
        <v>0.123972</v>
      </c>
      <c r="AG788" s="498">
        <v>6.625806451612902E-2</v>
      </c>
      <c r="AH788" s="236">
        <v>24.476700000000001</v>
      </c>
      <c r="AI788" s="236"/>
      <c r="AJ788" s="522">
        <v>0</v>
      </c>
      <c r="AK788" s="522">
        <v>9.3507838939875607E-3</v>
      </c>
      <c r="AL788" s="236">
        <v>8.9562967222541742E-2</v>
      </c>
      <c r="AM788" s="236">
        <v>74.09</v>
      </c>
      <c r="AN788" s="522">
        <v>97.950819672131246</v>
      </c>
      <c r="AR788" s="452"/>
      <c r="AS788" s="145"/>
      <c r="AT788" s="223"/>
      <c r="AU788" s="22"/>
    </row>
    <row r="789" spans="1:47" ht="15.75">
      <c r="A789" s="263" t="s">
        <v>2752</v>
      </c>
      <c r="B789" t="s">
        <v>2753</v>
      </c>
      <c r="C789" t="s">
        <v>1343</v>
      </c>
      <c r="D789" s="554">
        <v>6210000000</v>
      </c>
      <c r="E789">
        <v>3.1</v>
      </c>
      <c r="F789" s="620">
        <v>0.3</v>
      </c>
      <c r="G789" s="57"/>
      <c r="H789" s="636"/>
      <c r="I789" s="267"/>
      <c r="J789" s="587">
        <v>30.04</v>
      </c>
      <c r="K789" s="236">
        <v>23.49</v>
      </c>
      <c r="L789" s="236">
        <v>30.04</v>
      </c>
      <c r="M789" s="236">
        <v>0.6</v>
      </c>
      <c r="N789" s="236">
        <v>0.16</v>
      </c>
      <c r="O789" s="236"/>
      <c r="P789" s="236"/>
      <c r="Q789" s="236">
        <v>15.33</v>
      </c>
      <c r="R789" s="236">
        <v>0.49</v>
      </c>
      <c r="S789" s="236">
        <v>1.44</v>
      </c>
      <c r="T789" s="236">
        <v>1.5</v>
      </c>
      <c r="U789" s="236">
        <v>0</v>
      </c>
      <c r="V789" s="236"/>
      <c r="W789" s="522">
        <v>2.2999999999999998</v>
      </c>
      <c r="X789" s="236">
        <v>30</v>
      </c>
      <c r="Y789" s="522">
        <v>20</v>
      </c>
      <c r="Z789" s="236"/>
      <c r="AA789" s="236"/>
      <c r="AB789" s="236">
        <v>0.22014622258326555</v>
      </c>
      <c r="AC789" s="522">
        <v>1.3856215767057652E-2</v>
      </c>
      <c r="AD789" s="522">
        <v>4.6421355420864208</v>
      </c>
      <c r="AE789" s="57">
        <v>41825</v>
      </c>
      <c r="AF789" s="498">
        <v>0.20763000000000001</v>
      </c>
      <c r="AG789" s="498">
        <v>0.31285714285714283</v>
      </c>
      <c r="AH789" s="236">
        <v>1.7722</v>
      </c>
      <c r="AI789" s="236"/>
      <c r="AJ789" s="522">
        <v>0</v>
      </c>
      <c r="AK789" s="522">
        <v>1.3856215767057652E-2</v>
      </c>
      <c r="AL789" s="236">
        <v>0.19395866454689981</v>
      </c>
      <c r="AM789" s="236">
        <v>27.08</v>
      </c>
      <c r="AN789" s="522">
        <v>7.3770491803278588</v>
      </c>
      <c r="AR789" s="452"/>
      <c r="AS789" s="145"/>
      <c r="AT789" s="223"/>
      <c r="AU789" s="22"/>
    </row>
    <row r="790" spans="1:47" ht="15.75">
      <c r="A790" s="263" t="s">
        <v>2754</v>
      </c>
      <c r="B790" t="s">
        <v>2755</v>
      </c>
      <c r="C790" t="s">
        <v>2756</v>
      </c>
      <c r="D790" s="554">
        <v>914030000</v>
      </c>
      <c r="E790">
        <v>1.76</v>
      </c>
      <c r="F790" s="620">
        <v>4.82</v>
      </c>
      <c r="G790" s="57"/>
      <c r="H790" s="636"/>
      <c r="I790" s="267"/>
      <c r="J790" s="587">
        <v>53.04</v>
      </c>
      <c r="K790" s="236">
        <v>48.54</v>
      </c>
      <c r="L790" s="236">
        <v>55.58</v>
      </c>
      <c r="M790" s="236">
        <v>2</v>
      </c>
      <c r="N790" s="236">
        <v>1.03</v>
      </c>
      <c r="O790" s="236"/>
      <c r="P790" s="236"/>
      <c r="Q790" s="236">
        <v>0</v>
      </c>
      <c r="R790" s="236">
        <v>0</v>
      </c>
      <c r="S790" s="236">
        <v>0.45</v>
      </c>
      <c r="T790" s="236">
        <v>1.42</v>
      </c>
      <c r="U790" s="236">
        <v>0</v>
      </c>
      <c r="V790" s="236"/>
      <c r="W790" s="522">
        <v>0</v>
      </c>
      <c r="X790" s="236">
        <v>128</v>
      </c>
      <c r="Y790" s="522">
        <v>1</v>
      </c>
      <c r="Z790" s="236"/>
      <c r="AA790" s="236"/>
      <c r="AB790" s="236">
        <v>-4.5699892047499087E-2</v>
      </c>
      <c r="AC790" s="522">
        <v>1.2082162390208711E-2</v>
      </c>
      <c r="AD790" s="522">
        <v>10.588002066130365</v>
      </c>
      <c r="AE790" s="57">
        <v>41825</v>
      </c>
      <c r="AH790" s="236"/>
      <c r="AI790" s="236"/>
      <c r="AJ790" s="522">
        <v>0</v>
      </c>
      <c r="AK790" s="522">
        <v>1.2082162390208711E-2</v>
      </c>
      <c r="AL790" s="236">
        <v>1.69971671388095E-3</v>
      </c>
      <c r="AM790" s="236">
        <v>52.98</v>
      </c>
      <c r="AN790" s="522">
        <v>35.10273972602738</v>
      </c>
      <c r="AR790" s="452"/>
      <c r="AS790" s="145"/>
      <c r="AT790" s="223"/>
      <c r="AU790" s="22"/>
    </row>
    <row r="791" spans="1:47" ht="15.75">
      <c r="A791" s="263" t="s">
        <v>2757</v>
      </c>
      <c r="B791" t="s">
        <v>2758</v>
      </c>
      <c r="C791" t="s">
        <v>1343</v>
      </c>
      <c r="D791" s="554">
        <v>3360000000</v>
      </c>
      <c r="E791">
        <v>0.91</v>
      </c>
      <c r="F791" s="620">
        <v>2.59</v>
      </c>
      <c r="G791" s="57"/>
      <c r="H791" s="636"/>
      <c r="I791" s="267"/>
      <c r="J791" s="587">
        <v>39.94</v>
      </c>
      <c r="K791" s="236">
        <v>33.99</v>
      </c>
      <c r="L791" s="236">
        <v>39.94</v>
      </c>
      <c r="M791" s="236">
        <v>1.6</v>
      </c>
      <c r="N791" s="236">
        <v>0.6</v>
      </c>
      <c r="O791" s="236"/>
      <c r="P791" s="236"/>
      <c r="Q791" s="236">
        <v>12.14</v>
      </c>
      <c r="R791" s="236">
        <v>1.22</v>
      </c>
      <c r="S791" s="236">
        <v>2.0099999999999998</v>
      </c>
      <c r="T791" s="236">
        <v>1.08</v>
      </c>
      <c r="U791" s="236">
        <v>0</v>
      </c>
      <c r="V791" s="236"/>
      <c r="W791" s="522">
        <v>2.2999999999999998</v>
      </c>
      <c r="X791" s="236">
        <v>42</v>
      </c>
      <c r="Y791" s="522">
        <v>13</v>
      </c>
      <c r="Z791" s="236"/>
      <c r="AA791" s="236"/>
      <c r="AB791" s="236">
        <v>0.12065095398428724</v>
      </c>
      <c r="AC791" s="522">
        <v>9.4865061760298006E-3</v>
      </c>
      <c r="AD791" s="522">
        <v>3.3361941048627961</v>
      </c>
      <c r="AE791" s="57">
        <v>41825</v>
      </c>
      <c r="AF791" s="498">
        <v>8.2142999999999994E-2</v>
      </c>
      <c r="AG791" s="498">
        <v>9.9508196721311476E-2</v>
      </c>
      <c r="AH791" s="236">
        <v>55.856699999999996</v>
      </c>
      <c r="AI791" s="236"/>
      <c r="AJ791" s="522">
        <v>0</v>
      </c>
      <c r="AK791" s="522">
        <v>9.4865061760298006E-3</v>
      </c>
      <c r="AL791" s="236">
        <v>0.1075984470327231</v>
      </c>
      <c r="AM791" s="236">
        <v>37.5</v>
      </c>
      <c r="AN791" s="522">
        <v>0</v>
      </c>
      <c r="AR791" s="452"/>
      <c r="AS791" s="145"/>
      <c r="AT791" s="223"/>
      <c r="AU791" s="22"/>
    </row>
    <row r="792" spans="1:47" ht="15.75">
      <c r="A792" s="263" t="s">
        <v>78</v>
      </c>
      <c r="B792" t="s">
        <v>79</v>
      </c>
      <c r="C792" t="s">
        <v>685</v>
      </c>
      <c r="D792" s="554">
        <v>15530000000</v>
      </c>
      <c r="E792">
        <v>0.27</v>
      </c>
      <c r="F792" s="620">
        <v>4.8</v>
      </c>
      <c r="G792" s="57"/>
      <c r="H792" s="636"/>
      <c r="I792" s="267"/>
      <c r="J792" s="587">
        <v>98.22</v>
      </c>
      <c r="K792" s="236">
        <v>93.2</v>
      </c>
      <c r="L792" s="236">
        <v>102.48</v>
      </c>
      <c r="M792" s="236">
        <v>2.9</v>
      </c>
      <c r="N792" s="236">
        <v>2.9</v>
      </c>
      <c r="O792" s="236"/>
      <c r="P792" s="236"/>
      <c r="Q792" s="236">
        <v>17.2</v>
      </c>
      <c r="R792" s="236">
        <v>2.95</v>
      </c>
      <c r="S792" s="236">
        <v>2.8</v>
      </c>
      <c r="T792" s="236">
        <v>2.39</v>
      </c>
      <c r="U792" s="236">
        <v>0</v>
      </c>
      <c r="V792" s="236"/>
      <c r="W792" s="522">
        <v>2</v>
      </c>
      <c r="X792" s="236">
        <v>104.5</v>
      </c>
      <c r="Y792" s="522">
        <v>18</v>
      </c>
      <c r="Z792" s="236"/>
      <c r="AA792" s="236"/>
      <c r="AB792" s="236">
        <v>4.322889006903869E-2</v>
      </c>
      <c r="AC792" s="522">
        <v>7.8460368187253486E-3</v>
      </c>
      <c r="AD792" s="522">
        <v>3.1249121592084363</v>
      </c>
      <c r="AE792" s="57">
        <v>41825</v>
      </c>
      <c r="AF792" s="498">
        <v>4.5470999999999998E-2</v>
      </c>
      <c r="AG792" s="498">
        <v>5.8305084745762709E-2</v>
      </c>
      <c r="AH792" s="236">
        <v>229.0257</v>
      </c>
      <c r="AI792" s="236"/>
      <c r="AJ792" s="522">
        <v>0</v>
      </c>
      <c r="AK792" s="522">
        <v>7.8460368187253486E-3</v>
      </c>
      <c r="AL792" s="236">
        <v>4.5004787743376989E-2</v>
      </c>
      <c r="AM792" s="236">
        <v>97.97</v>
      </c>
      <c r="AN792" s="522">
        <v>79.775280898876446</v>
      </c>
      <c r="AR792" s="452"/>
      <c r="AS792" s="145"/>
      <c r="AT792" s="223"/>
      <c r="AU792" s="22"/>
    </row>
    <row r="793" spans="1:47" ht="15.75">
      <c r="A793" s="263" t="s">
        <v>28</v>
      </c>
      <c r="B793" t="s">
        <v>29</v>
      </c>
      <c r="C793" t="s">
        <v>1343</v>
      </c>
      <c r="D793" s="554">
        <v>7900000000</v>
      </c>
      <c r="E793">
        <v>-0.05</v>
      </c>
      <c r="F793" s="620">
        <v>-5.37</v>
      </c>
      <c r="G793" s="57"/>
      <c r="H793" s="636"/>
      <c r="I793" s="267"/>
      <c r="J793" s="587">
        <v>25.19</v>
      </c>
      <c r="K793" s="236">
        <v>22.46</v>
      </c>
      <c r="L793" s="236">
        <v>26.42</v>
      </c>
      <c r="M793" s="236">
        <v>0.4</v>
      </c>
      <c r="N793" s="236">
        <v>0.1</v>
      </c>
      <c r="O793" s="236"/>
      <c r="P793" s="236"/>
      <c r="Q793" s="236">
        <v>17.62</v>
      </c>
      <c r="R793" s="236">
        <v>-1.27</v>
      </c>
      <c r="S793" s="236">
        <v>1.6</v>
      </c>
      <c r="T793" s="236">
        <v>1.26</v>
      </c>
      <c r="U793" s="236">
        <v>0</v>
      </c>
      <c r="V793" s="236"/>
      <c r="W793" s="522">
        <v>3.2</v>
      </c>
      <c r="X793" s="236">
        <v>27</v>
      </c>
      <c r="Y793" s="522">
        <v>21</v>
      </c>
      <c r="Z793" s="236">
        <v>1</v>
      </c>
      <c r="AA793" s="236"/>
      <c r="AB793" s="236">
        <v>7.5576430401366329E-2</v>
      </c>
      <c r="AC793" s="522">
        <v>1.4312138516949152E-2</v>
      </c>
      <c r="AD793" s="522">
        <v>5.9641458832863528</v>
      </c>
      <c r="AE793" s="57">
        <v>41825</v>
      </c>
      <c r="AF793" s="498">
        <v>2.7134999999999999E-2</v>
      </c>
      <c r="AG793" s="498">
        <v>-0.13874015748031496</v>
      </c>
      <c r="AH793" s="236">
        <v>235.96680000000001</v>
      </c>
      <c r="AI793" s="236"/>
      <c r="AJ793" s="522">
        <v>0</v>
      </c>
      <c r="AK793" s="522">
        <v>1.4312138516949152E-2</v>
      </c>
      <c r="AL793" s="236">
        <v>8.0652080652080765E-2</v>
      </c>
      <c r="AM793" s="236">
        <v>23.76</v>
      </c>
      <c r="AN793" s="522">
        <v>44.91525423728811</v>
      </c>
      <c r="AR793" s="452"/>
      <c r="AS793" s="145"/>
      <c r="AT793" s="223"/>
      <c r="AU793" s="22"/>
    </row>
    <row r="794" spans="1:47" ht="15.75">
      <c r="A794" s="263" t="s">
        <v>2759</v>
      </c>
      <c r="B794" t="s">
        <v>2760</v>
      </c>
      <c r="C794" t="s">
        <v>1343</v>
      </c>
      <c r="D794" s="554">
        <v>574340000</v>
      </c>
      <c r="E794">
        <v>2.1800000000000002</v>
      </c>
      <c r="F794" s="620">
        <v>0.51</v>
      </c>
      <c r="G794" s="57"/>
      <c r="H794" s="636"/>
      <c r="I794" s="267"/>
      <c r="J794" s="587">
        <v>19.16</v>
      </c>
      <c r="K794" s="236">
        <v>17.510000000000002</v>
      </c>
      <c r="L794" s="236">
        <v>21.41</v>
      </c>
      <c r="M794" s="236">
        <v>0</v>
      </c>
      <c r="N794" s="236">
        <v>0</v>
      </c>
      <c r="O794" s="236"/>
      <c r="P794" s="236"/>
      <c r="Q794" s="236">
        <v>15.83</v>
      </c>
      <c r="R794" s="236">
        <v>2.02</v>
      </c>
      <c r="S794" s="236">
        <v>1.33</v>
      </c>
      <c r="T794" s="236">
        <v>2.2400000000000002</v>
      </c>
      <c r="U794" s="236">
        <v>0</v>
      </c>
      <c r="V794" s="236"/>
      <c r="W794" s="522">
        <v>1.8</v>
      </c>
      <c r="X794" s="236">
        <v>24.5</v>
      </c>
      <c r="Y794" s="522">
        <v>6</v>
      </c>
      <c r="Z794" s="236"/>
      <c r="AA794" s="236"/>
      <c r="AB794" s="236">
        <v>-9.0650213573801625E-2</v>
      </c>
      <c r="AC794" s="522">
        <v>1.6801347619253306E-2</v>
      </c>
      <c r="AD794" s="522">
        <v>2.8329472191679899</v>
      </c>
      <c r="AE794" s="57">
        <v>41825</v>
      </c>
      <c r="AF794" s="498">
        <v>0.154914</v>
      </c>
      <c r="AG794" s="498">
        <v>7.8366336633663367E-2</v>
      </c>
      <c r="AH794" s="236">
        <v>5.2774999999999999</v>
      </c>
      <c r="AI794" s="236"/>
      <c r="AJ794" s="522">
        <v>0</v>
      </c>
      <c r="AK794" s="522">
        <v>1.6801347619253306E-2</v>
      </c>
      <c r="AL794" s="236">
        <v>4.756697648988524E-2</v>
      </c>
      <c r="AM794" s="236">
        <v>18.22</v>
      </c>
      <c r="AN794" s="522">
        <v>19.871794871794805</v>
      </c>
      <c r="AR794" s="452"/>
      <c r="AS794" s="145"/>
      <c r="AT794" s="223"/>
      <c r="AU794" s="22"/>
    </row>
    <row r="795" spans="1:47" ht="15.75">
      <c r="A795" s="263" t="s">
        <v>2761</v>
      </c>
      <c r="B795" t="s">
        <v>2762</v>
      </c>
      <c r="C795" t="s">
        <v>2763</v>
      </c>
      <c r="D795" s="554">
        <v>81980000</v>
      </c>
      <c r="E795">
        <v>1.23</v>
      </c>
      <c r="F795" s="620">
        <v>0.46</v>
      </c>
      <c r="G795" s="57"/>
      <c r="H795" s="636"/>
      <c r="I795" s="267"/>
      <c r="J795" s="587">
        <v>14.25</v>
      </c>
      <c r="K795" s="236">
        <v>10.6</v>
      </c>
      <c r="L795" s="236">
        <v>14.25</v>
      </c>
      <c r="M795" s="236">
        <v>0</v>
      </c>
      <c r="N795" s="236">
        <v>0</v>
      </c>
      <c r="O795" s="236"/>
      <c r="P795" s="236"/>
      <c r="Q795" s="236">
        <v>26.89</v>
      </c>
      <c r="R795" s="236">
        <v>1.98</v>
      </c>
      <c r="S795" s="236">
        <v>8.51</v>
      </c>
      <c r="T795" s="236">
        <v>1.1100000000000001</v>
      </c>
      <c r="U795" s="236">
        <v>0</v>
      </c>
      <c r="V795" s="236"/>
      <c r="W795" s="522">
        <v>3</v>
      </c>
      <c r="X795" s="236">
        <v>13</v>
      </c>
      <c r="Y795" s="522">
        <v>3</v>
      </c>
      <c r="Z795" s="236"/>
      <c r="AA795" s="236"/>
      <c r="AB795" s="236">
        <v>6.3559322033898205E-3</v>
      </c>
      <c r="AC795" s="522">
        <v>1.6147541750525438E-2</v>
      </c>
      <c r="AD795" s="522">
        <v>11.100803927130196</v>
      </c>
      <c r="AE795" s="57">
        <v>41825</v>
      </c>
      <c r="AF795" s="498">
        <v>0.100479</v>
      </c>
      <c r="AG795" s="498">
        <v>0.13580808080808082</v>
      </c>
      <c r="AH795" s="236">
        <v>10.807700000000001</v>
      </c>
      <c r="AI795" s="236"/>
      <c r="AJ795" s="522">
        <v>0</v>
      </c>
      <c r="AK795" s="522">
        <v>1.6147541750525438E-2</v>
      </c>
      <c r="AL795" s="236">
        <v>0.13636363636363644</v>
      </c>
      <c r="AM795" s="236">
        <v>13.45</v>
      </c>
      <c r="AN795" s="522">
        <v>24.137931034482776</v>
      </c>
      <c r="AR795" s="452"/>
      <c r="AS795" s="145"/>
      <c r="AT795" s="223"/>
      <c r="AU795" s="22"/>
    </row>
    <row r="796" spans="1:47" ht="15.75">
      <c r="A796" s="263" t="s">
        <v>3589</v>
      </c>
      <c r="B796" t="s">
        <v>3590</v>
      </c>
      <c r="C796" t="s">
        <v>3591</v>
      </c>
      <c r="D796" s="554">
        <v>2090000000</v>
      </c>
      <c r="E796">
        <v>1.57</v>
      </c>
      <c r="F796" s="620">
        <v>3.34</v>
      </c>
      <c r="G796" s="57"/>
      <c r="H796" s="636"/>
      <c r="I796" s="267"/>
      <c r="J796" s="587">
        <v>76.17</v>
      </c>
      <c r="K796" s="236">
        <v>68.430000000000007</v>
      </c>
      <c r="L796" s="236">
        <v>78.3</v>
      </c>
      <c r="M796" s="236">
        <v>2</v>
      </c>
      <c r="N796" s="236">
        <v>1.54</v>
      </c>
      <c r="O796" s="236"/>
      <c r="P796" s="236"/>
      <c r="Q796" s="236">
        <v>20.87</v>
      </c>
      <c r="R796" s="236">
        <v>2.5</v>
      </c>
      <c r="S796" s="236">
        <v>3.08</v>
      </c>
      <c r="T796" s="236">
        <v>2.79</v>
      </c>
      <c r="U796" s="236">
        <v>0</v>
      </c>
      <c r="V796" s="236"/>
      <c r="W796" s="522">
        <v>2.4</v>
      </c>
      <c r="X796" s="236">
        <v>78.5</v>
      </c>
      <c r="Y796" s="522">
        <v>8</v>
      </c>
      <c r="Z796" s="236"/>
      <c r="AA796" s="236"/>
      <c r="AB796" s="236">
        <v>0.1011999421714616</v>
      </c>
      <c r="AC796" s="522">
        <v>7.4775293868197985E-3</v>
      </c>
      <c r="AD796" s="522">
        <v>7.6637555937201647</v>
      </c>
      <c r="AE796" s="57">
        <v>41825</v>
      </c>
      <c r="AF796" s="498">
        <v>0.119961</v>
      </c>
      <c r="AG796" s="498">
        <v>8.3480000000000013E-2</v>
      </c>
      <c r="AH796" s="236">
        <v>26.844799999999999</v>
      </c>
      <c r="AI796" s="236"/>
      <c r="AJ796" s="522">
        <v>0</v>
      </c>
      <c r="AK796" s="522">
        <v>7.4775293868197985E-3</v>
      </c>
      <c r="AL796" s="236">
        <v>2.7380631238198019E-2</v>
      </c>
      <c r="AM796" s="236">
        <v>75.569999999999993</v>
      </c>
      <c r="AN796" s="522">
        <v>62.228260869565119</v>
      </c>
      <c r="AR796" s="452"/>
      <c r="AS796" s="145"/>
      <c r="AT796" s="223"/>
      <c r="AU796" s="22"/>
    </row>
    <row r="797" spans="1:47" ht="15.75">
      <c r="A797" s="263" t="s">
        <v>443</v>
      </c>
      <c r="B797" t="s">
        <v>2764</v>
      </c>
      <c r="C797" t="s">
        <v>1350</v>
      </c>
      <c r="D797" s="554">
        <v>4620000000</v>
      </c>
      <c r="E797">
        <v>2.2200000000000002</v>
      </c>
      <c r="F797" s="620">
        <v>2.66</v>
      </c>
      <c r="G797" s="57"/>
      <c r="H797" s="636"/>
      <c r="I797" s="267"/>
      <c r="J797" s="587">
        <v>472.35</v>
      </c>
      <c r="K797" s="236">
        <v>314.20999999999998</v>
      </c>
      <c r="L797" s="236">
        <v>473.1</v>
      </c>
      <c r="M797" s="236">
        <v>0</v>
      </c>
      <c r="N797" s="236">
        <v>0</v>
      </c>
      <c r="O797" s="236"/>
      <c r="P797" s="236"/>
      <c r="Q797" s="236">
        <v>69.06</v>
      </c>
      <c r="R797" s="236">
        <v>3.23</v>
      </c>
      <c r="S797" s="236">
        <v>6.05</v>
      </c>
      <c r="T797" s="236">
        <v>18.920000000000002</v>
      </c>
      <c r="U797" s="236">
        <v>0</v>
      </c>
      <c r="V797" s="236"/>
      <c r="W797" s="522">
        <v>2.6</v>
      </c>
      <c r="X797" s="236">
        <v>429.5</v>
      </c>
      <c r="Y797" s="522">
        <v>34</v>
      </c>
      <c r="Z797" s="236">
        <v>1</v>
      </c>
      <c r="AA797" s="236"/>
      <c r="AB797" s="236">
        <v>0.29520963009679463</v>
      </c>
      <c r="AC797" s="522">
        <v>2.3340145874740176E-2</v>
      </c>
      <c r="AD797" s="522">
        <v>3.6078336107519497</v>
      </c>
      <c r="AE797" s="57">
        <v>41825</v>
      </c>
      <c r="AF797" s="498">
        <v>0.15720600000000001</v>
      </c>
      <c r="AG797" s="498">
        <v>0.21380804953560373</v>
      </c>
      <c r="AH797" s="236">
        <v>42.530999999999999</v>
      </c>
      <c r="AI797" s="236"/>
      <c r="AJ797" s="522">
        <v>0</v>
      </c>
      <c r="AK797" s="522">
        <v>2.3340145874740176E-2</v>
      </c>
      <c r="AL797" s="236">
        <v>0.2958847736625515</v>
      </c>
      <c r="AM797" s="236">
        <v>421.71</v>
      </c>
      <c r="AN797" s="522">
        <v>16.191656340355195</v>
      </c>
      <c r="AR797" s="452"/>
      <c r="AS797" s="145"/>
      <c r="AT797" s="223"/>
      <c r="AU797" s="22"/>
    </row>
    <row r="798" spans="1:47" ht="15.75">
      <c r="A798" s="263" t="s">
        <v>2765</v>
      </c>
      <c r="B798" t="s">
        <v>2766</v>
      </c>
      <c r="C798" t="s">
        <v>1343</v>
      </c>
      <c r="D798" s="554">
        <v>1970000000</v>
      </c>
      <c r="E798">
        <v>1.45</v>
      </c>
      <c r="F798" s="620">
        <v>3.08</v>
      </c>
      <c r="G798" s="57"/>
      <c r="H798" s="636"/>
      <c r="I798" s="267"/>
      <c r="J798" s="587">
        <v>43.59</v>
      </c>
      <c r="K798" s="236">
        <v>31.36</v>
      </c>
      <c r="L798" s="236">
        <v>44.2</v>
      </c>
      <c r="M798" s="236">
        <v>0</v>
      </c>
      <c r="N798" s="236">
        <v>0</v>
      </c>
      <c r="O798" s="236"/>
      <c r="P798" s="236"/>
      <c r="Q798" s="236">
        <v>16.39</v>
      </c>
      <c r="R798" s="236">
        <v>4.79</v>
      </c>
      <c r="S798" s="236">
        <v>2.96</v>
      </c>
      <c r="T798" s="236">
        <v>1.8</v>
      </c>
      <c r="U798" s="236">
        <v>0</v>
      </c>
      <c r="V798" s="236"/>
      <c r="W798" s="522">
        <v>2.2000000000000002</v>
      </c>
      <c r="X798" s="236">
        <v>45</v>
      </c>
      <c r="Y798" s="522">
        <v>19</v>
      </c>
      <c r="Z798" s="236"/>
      <c r="AA798" s="236"/>
      <c r="AB798" s="236">
        <v>0.38998724489795938</v>
      </c>
      <c r="AC798" s="522">
        <v>1.1213915873505634E-2</v>
      </c>
      <c r="AD798" s="522">
        <v>4.2816255453792138</v>
      </c>
      <c r="AE798" s="57">
        <v>41825</v>
      </c>
      <c r="AF798" s="498">
        <v>0.113085</v>
      </c>
      <c r="AG798" s="498">
        <v>3.421711899791232E-2</v>
      </c>
      <c r="AH798" s="236">
        <v>41.036200000000001</v>
      </c>
      <c r="AI798" s="236"/>
      <c r="AJ798" s="522">
        <v>0</v>
      </c>
      <c r="AK798" s="522">
        <v>1.1213915873505634E-2</v>
      </c>
      <c r="AL798" s="236">
        <v>0.26604705198954409</v>
      </c>
      <c r="AM798" s="236">
        <v>39.19</v>
      </c>
      <c r="AN798" s="522">
        <v>52.482269503545858</v>
      </c>
      <c r="AR798" s="452"/>
      <c r="AS798" s="145"/>
      <c r="AT798" s="223"/>
      <c r="AU798" s="22"/>
    </row>
    <row r="799" spans="1:47" ht="15.75">
      <c r="A799" s="263" t="s">
        <v>2767</v>
      </c>
      <c r="B799" t="s">
        <v>2768</v>
      </c>
      <c r="C799" t="s">
        <v>1343</v>
      </c>
      <c r="D799" s="554">
        <v>768400000</v>
      </c>
      <c r="E799">
        <v>0.73</v>
      </c>
      <c r="F799" s="620">
        <v>-0.47</v>
      </c>
      <c r="G799" s="57"/>
      <c r="H799" s="636"/>
      <c r="I799" s="267"/>
      <c r="J799" s="587">
        <v>6.29</v>
      </c>
      <c r="K799" s="236">
        <v>4.88</v>
      </c>
      <c r="L799" s="236">
        <v>6.67</v>
      </c>
      <c r="M799" s="236">
        <v>0</v>
      </c>
      <c r="N799" s="236">
        <v>0</v>
      </c>
      <c r="O799" s="236"/>
      <c r="P799" s="236"/>
      <c r="Q799" s="236">
        <v>31.45</v>
      </c>
      <c r="R799" s="236">
        <v>1.63</v>
      </c>
      <c r="S799" s="236">
        <v>4.1399999999999997</v>
      </c>
      <c r="T799" s="236">
        <v>1.17</v>
      </c>
      <c r="U799" s="236">
        <v>0</v>
      </c>
      <c r="V799" s="236"/>
      <c r="W799" s="522">
        <v>2.6</v>
      </c>
      <c r="X799" s="236">
        <v>6.9</v>
      </c>
      <c r="Y799" s="522">
        <v>14</v>
      </c>
      <c r="Z799" s="236"/>
      <c r="AA799" s="236"/>
      <c r="AB799" s="236">
        <v>0.27327935222672056</v>
      </c>
      <c r="AC799" s="522">
        <v>2.1421455166312761E-2</v>
      </c>
      <c r="AD799" s="522">
        <v>2.3852263295545812</v>
      </c>
      <c r="AE799" s="57">
        <v>41825</v>
      </c>
      <c r="AF799" s="498">
        <v>7.1829000000000004E-2</v>
      </c>
      <c r="AG799" s="498">
        <v>0.19294478527607364</v>
      </c>
      <c r="AH799" s="236">
        <v>-25.3492</v>
      </c>
      <c r="AI799" s="236"/>
      <c r="AJ799" s="522">
        <v>0</v>
      </c>
      <c r="AK799" s="522">
        <v>2.1421455166312761E-2</v>
      </c>
      <c r="AL799" s="236">
        <v>0.23333333333333345</v>
      </c>
      <c r="AM799" s="236">
        <v>5.75</v>
      </c>
      <c r="AN799" s="522">
        <v>59.25925925925921</v>
      </c>
      <c r="AR799" s="452"/>
      <c r="AS799" s="145"/>
      <c r="AT799" s="223"/>
      <c r="AU799" s="22"/>
    </row>
    <row r="800" spans="1:47" ht="15.75">
      <c r="A800" s="263" t="s">
        <v>2769</v>
      </c>
      <c r="B800" t="s">
        <v>2770</v>
      </c>
      <c r="C800" t="s">
        <v>1343</v>
      </c>
      <c r="D800" s="554">
        <v>7510000000</v>
      </c>
      <c r="E800">
        <v>0.66</v>
      </c>
      <c r="F800" s="620">
        <v>1.82</v>
      </c>
      <c r="G800" s="57"/>
      <c r="H800" s="636"/>
      <c r="I800" s="267"/>
      <c r="J800" s="587">
        <v>69.900000000000006</v>
      </c>
      <c r="K800" s="236">
        <v>57.94</v>
      </c>
      <c r="L800" s="236">
        <v>81.55</v>
      </c>
      <c r="M800" s="236">
        <v>4.4000000000000004</v>
      </c>
      <c r="N800" s="236">
        <v>3.05</v>
      </c>
      <c r="O800" s="236"/>
      <c r="P800" s="236"/>
      <c r="Q800" s="236">
        <v>28.88</v>
      </c>
      <c r="R800" s="236">
        <v>1.1100000000000001</v>
      </c>
      <c r="S800" s="236">
        <v>1.07</v>
      </c>
      <c r="T800" s="236">
        <v>3.81</v>
      </c>
      <c r="U800" s="236">
        <v>0</v>
      </c>
      <c r="V800" s="236"/>
      <c r="W800" s="522">
        <v>2.5</v>
      </c>
      <c r="X800" s="236">
        <v>68</v>
      </c>
      <c r="Y800" s="522">
        <v>19</v>
      </c>
      <c r="Z800" s="236"/>
      <c r="AA800" s="236"/>
      <c r="AB800" s="236">
        <v>0.19835419166809545</v>
      </c>
      <c r="AC800" s="522">
        <v>1.3346206506091009E-2</v>
      </c>
      <c r="AD800" s="522">
        <v>22.696518924725229</v>
      </c>
      <c r="AE800" s="57">
        <v>41825</v>
      </c>
      <c r="AF800" s="498">
        <v>6.7818000000000003E-2</v>
      </c>
      <c r="AG800" s="498">
        <v>0.26018018018018013</v>
      </c>
      <c r="AH800" s="236">
        <v>-99.320300000000003</v>
      </c>
      <c r="AI800" s="236"/>
      <c r="AJ800" s="522">
        <v>0</v>
      </c>
      <c r="AK800" s="522">
        <v>1.3346206506091009E-2</v>
      </c>
      <c r="AL800" s="236">
        <v>8.4225221033038727E-2</v>
      </c>
      <c r="AM800" s="236">
        <v>68.88</v>
      </c>
      <c r="AN800" s="522">
        <v>71.162790697674282</v>
      </c>
      <c r="AR800" s="452"/>
      <c r="AS800" s="145"/>
      <c r="AT800" s="223"/>
      <c r="AU800" s="22"/>
    </row>
    <row r="801" spans="1:47" ht="15.75">
      <c r="A801" s="263" t="s">
        <v>2771</v>
      </c>
      <c r="C801" t="s">
        <v>1343</v>
      </c>
      <c r="D801" s="554">
        <v>87590000</v>
      </c>
      <c r="E801">
        <v>0.55000000000000004</v>
      </c>
      <c r="F801" s="620">
        <v>1.06</v>
      </c>
      <c r="G801" s="57"/>
      <c r="H801" s="636"/>
      <c r="I801" s="267"/>
      <c r="J801" s="587">
        <v>33.229999999999997</v>
      </c>
      <c r="K801" s="236">
        <v>28.9</v>
      </c>
      <c r="L801" s="236">
        <v>34.69</v>
      </c>
      <c r="M801" s="236">
        <v>0</v>
      </c>
      <c r="N801" s="236">
        <v>0</v>
      </c>
      <c r="O801" s="236"/>
      <c r="P801" s="236"/>
      <c r="Q801" s="236">
        <v>20.39</v>
      </c>
      <c r="R801" s="236">
        <v>2.33</v>
      </c>
      <c r="S801" s="236">
        <v>4.6399999999999997</v>
      </c>
      <c r="T801" s="236">
        <v>2.06</v>
      </c>
      <c r="U801" s="236">
        <v>0</v>
      </c>
      <c r="V801" s="236"/>
      <c r="W801" s="522">
        <v>2</v>
      </c>
      <c r="X801" s="236">
        <v>39</v>
      </c>
      <c r="Y801" s="522">
        <v>5</v>
      </c>
      <c r="Z801" s="236"/>
      <c r="AA801" s="236"/>
      <c r="AB801" s="236">
        <v>9.7424042272126685E-2</v>
      </c>
      <c r="AC801" s="522">
        <v>1.5144331658470712E-2</v>
      </c>
      <c r="AD801" s="522">
        <v>3.6537205025143078</v>
      </c>
      <c r="AE801" s="57">
        <v>41825</v>
      </c>
      <c r="AF801" s="498">
        <v>6.1515E-2</v>
      </c>
      <c r="AG801" s="498">
        <v>8.7510729613733906E-2</v>
      </c>
      <c r="AH801" s="236">
        <v>52.452500000000001</v>
      </c>
      <c r="AI801" s="236"/>
      <c r="AJ801" s="522">
        <v>0</v>
      </c>
      <c r="AK801" s="522">
        <v>1.5144331658470712E-2</v>
      </c>
      <c r="AL801" s="236">
        <v>0.13181198910081734</v>
      </c>
      <c r="AM801" s="236">
        <v>31.49</v>
      </c>
      <c r="AN801" s="522">
        <v>29.918032786885231</v>
      </c>
      <c r="AR801" s="452"/>
      <c r="AS801" s="145"/>
      <c r="AT801" s="223"/>
      <c r="AU801" s="22"/>
    </row>
    <row r="802" spans="1:47" ht="15.75">
      <c r="A802" s="263" t="s">
        <v>30</v>
      </c>
      <c r="B802" t="s">
        <v>31</v>
      </c>
      <c r="C802" t="s">
        <v>1343</v>
      </c>
      <c r="D802" s="554">
        <v>6200000000</v>
      </c>
      <c r="E802">
        <v>0.18</v>
      </c>
      <c r="F802" s="620">
        <v>1.72</v>
      </c>
      <c r="G802" s="57"/>
      <c r="H802" s="636"/>
      <c r="I802" s="267"/>
      <c r="J802" s="587">
        <v>38.18</v>
      </c>
      <c r="K802" s="236">
        <v>34.5</v>
      </c>
      <c r="L802" s="236">
        <v>39.450000000000003</v>
      </c>
      <c r="M802" s="236">
        <v>2.7</v>
      </c>
      <c r="N802" s="236">
        <v>1.04</v>
      </c>
      <c r="O802" s="236"/>
      <c r="P802" s="236"/>
      <c r="Q802" s="236">
        <v>20.98</v>
      </c>
      <c r="R802" s="236">
        <v>2.17</v>
      </c>
      <c r="S802" s="236">
        <v>1.96</v>
      </c>
      <c r="T802" s="236">
        <v>2.02</v>
      </c>
      <c r="U802" s="236">
        <v>0</v>
      </c>
      <c r="V802" s="236"/>
      <c r="W802" s="522">
        <v>2.8</v>
      </c>
      <c r="X802" s="236">
        <v>38</v>
      </c>
      <c r="Y802" s="522">
        <v>8</v>
      </c>
      <c r="Z802" s="236"/>
      <c r="AA802" s="236"/>
      <c r="AB802" s="236">
        <v>7.6402593741189767E-2</v>
      </c>
      <c r="AC802" s="522">
        <v>7.964282713421901E-3</v>
      </c>
      <c r="AD802" s="522">
        <v>2.6884198697633916</v>
      </c>
      <c r="AE802" s="57">
        <v>41825</v>
      </c>
      <c r="AF802" s="498">
        <v>4.0314000000000003E-2</v>
      </c>
      <c r="AG802" s="498">
        <v>9.6682027649769603E-2</v>
      </c>
      <c r="AH802" s="236">
        <v>211.81370000000001</v>
      </c>
      <c r="AI802" s="236"/>
      <c r="AJ802" s="522">
        <v>0</v>
      </c>
      <c r="AK802" s="522">
        <v>7.964282713421901E-3</v>
      </c>
      <c r="AL802" s="236">
        <v>3.6373507057546051E-2</v>
      </c>
      <c r="AM802" s="236">
        <v>37.770000000000003</v>
      </c>
      <c r="AN802" s="522">
        <v>92.307692307691923</v>
      </c>
      <c r="AR802" s="452"/>
      <c r="AS802" s="145"/>
      <c r="AT802" s="223"/>
      <c r="AU802" s="22"/>
    </row>
    <row r="803" spans="1:47" ht="15.75">
      <c r="A803" s="263" t="s">
        <v>2772</v>
      </c>
      <c r="B803" t="s">
        <v>2773</v>
      </c>
      <c r="C803" t="s">
        <v>1343</v>
      </c>
      <c r="D803" s="554">
        <v>4410000000</v>
      </c>
      <c r="E803">
        <v>7.0000000000000007E-2</v>
      </c>
      <c r="F803" s="620">
        <v>-10.57</v>
      </c>
      <c r="G803" s="57"/>
      <c r="H803" s="636"/>
      <c r="I803" s="267"/>
      <c r="J803" s="587">
        <v>0.61</v>
      </c>
      <c r="K803" s="236">
        <v>0.45</v>
      </c>
      <c r="L803" s="236">
        <v>1.25</v>
      </c>
      <c r="M803" s="236">
        <v>0</v>
      </c>
      <c r="N803" s="236">
        <v>0</v>
      </c>
      <c r="O803" s="236"/>
      <c r="P803" s="236"/>
      <c r="Q803" s="236">
        <v>0</v>
      </c>
      <c r="R803" s="236">
        <v>0.01</v>
      </c>
      <c r="S803" s="236">
        <v>0.02</v>
      </c>
      <c r="T803" s="236">
        <v>0</v>
      </c>
      <c r="U803" s="236">
        <v>0</v>
      </c>
      <c r="V803" s="236"/>
      <c r="W803" s="522">
        <v>3.6</v>
      </c>
      <c r="X803" s="236">
        <v>1.25</v>
      </c>
      <c r="Y803" s="522">
        <v>11</v>
      </c>
      <c r="Z803" s="236"/>
      <c r="AA803" s="236"/>
      <c r="AB803" s="236">
        <v>-0.5</v>
      </c>
      <c r="AC803" s="522">
        <v>5.222880065893247E-2</v>
      </c>
      <c r="AD803" s="522">
        <v>4.9493292497997468</v>
      </c>
      <c r="AE803" s="57">
        <v>41825</v>
      </c>
      <c r="AF803" s="498">
        <v>3.4011E-2</v>
      </c>
      <c r="AG803" s="498">
        <v>0</v>
      </c>
      <c r="AH803" s="236">
        <v>4446.3910999999998</v>
      </c>
      <c r="AI803" s="236"/>
      <c r="AJ803" s="522">
        <v>0</v>
      </c>
      <c r="AK803" s="522">
        <v>5.222880065893247E-2</v>
      </c>
      <c r="AL803" s="236">
        <v>0.10909090909090896</v>
      </c>
      <c r="AM803" s="236">
        <v>0.6</v>
      </c>
      <c r="AN803" s="522">
        <v>59.090909090909101</v>
      </c>
      <c r="AR803" s="452"/>
      <c r="AS803" s="145"/>
      <c r="AT803" s="223"/>
      <c r="AU803" s="22"/>
    </row>
    <row r="804" spans="1:47" ht="15.75">
      <c r="A804" s="263" t="s">
        <v>2774</v>
      </c>
      <c r="B804" t="s">
        <v>2775</v>
      </c>
      <c r="C804" t="s">
        <v>1343</v>
      </c>
      <c r="D804" s="554">
        <v>8630000000</v>
      </c>
      <c r="E804">
        <v>0.84</v>
      </c>
      <c r="F804" s="620">
        <v>0.47</v>
      </c>
      <c r="G804" s="57"/>
      <c r="H804" s="636"/>
      <c r="I804" s="267"/>
      <c r="J804" s="587">
        <v>16.09</v>
      </c>
      <c r="K804" s="236">
        <v>13.4</v>
      </c>
      <c r="L804" s="236">
        <v>16.09</v>
      </c>
      <c r="M804" s="236">
        <v>0.7</v>
      </c>
      <c r="N804" s="236">
        <v>0.11</v>
      </c>
      <c r="O804" s="236"/>
      <c r="P804" s="236"/>
      <c r="Q804" s="236">
        <v>0</v>
      </c>
      <c r="R804" s="236">
        <v>1.29</v>
      </c>
      <c r="S804" s="236">
        <v>2</v>
      </c>
      <c r="T804" s="236">
        <v>3.38</v>
      </c>
      <c r="U804" s="236">
        <v>0</v>
      </c>
      <c r="V804" s="236"/>
      <c r="W804" s="522">
        <v>1</v>
      </c>
      <c r="X804" s="236">
        <v>9.25</v>
      </c>
      <c r="Y804" s="522">
        <v>1</v>
      </c>
      <c r="Z804" s="236"/>
      <c r="AA804" s="236"/>
      <c r="AB804" s="236">
        <v>2.8115015974440861E-2</v>
      </c>
      <c r="AC804" s="522">
        <v>1.3901521386084517E-2</v>
      </c>
      <c r="AD804" s="522">
        <v>3.3875051239581211</v>
      </c>
      <c r="AE804" s="57">
        <v>41825</v>
      </c>
      <c r="AF804" s="498">
        <v>7.8132000000000007E-2</v>
      </c>
      <c r="AG804" s="498">
        <v>0</v>
      </c>
      <c r="AH804" s="236">
        <v>7.3689999999999998</v>
      </c>
      <c r="AI804" s="236"/>
      <c r="AJ804" s="522">
        <v>0</v>
      </c>
      <c r="AK804" s="522">
        <v>1.3901521386084517E-2</v>
      </c>
      <c r="AL804" s="236">
        <v>0.18483063328424151</v>
      </c>
      <c r="AM804" s="236">
        <v>14.77</v>
      </c>
      <c r="AN804" s="522">
        <v>0</v>
      </c>
      <c r="AR804" s="452"/>
      <c r="AS804" s="145"/>
      <c r="AT804" s="223"/>
      <c r="AU804" s="22"/>
    </row>
    <row r="805" spans="1:47" ht="15.75">
      <c r="A805" s="263" t="s">
        <v>32</v>
      </c>
      <c r="B805" t="s">
        <v>33</v>
      </c>
      <c r="C805" t="s">
        <v>1350</v>
      </c>
      <c r="D805" s="554">
        <v>27800000000</v>
      </c>
      <c r="E805">
        <v>0.67</v>
      </c>
      <c r="F805" s="620">
        <v>2.93</v>
      </c>
      <c r="G805" s="57"/>
      <c r="H805" s="636"/>
      <c r="I805" s="267"/>
      <c r="J805" s="587">
        <v>78.45</v>
      </c>
      <c r="K805" s="236">
        <v>70.61</v>
      </c>
      <c r="L805" s="236">
        <v>78.45</v>
      </c>
      <c r="M805" s="236">
        <v>1.3</v>
      </c>
      <c r="N805" s="236">
        <v>0.96</v>
      </c>
      <c r="O805" s="236"/>
      <c r="P805" s="236"/>
      <c r="Q805" s="236">
        <v>20.010000000000002</v>
      </c>
      <c r="R805" s="236">
        <v>1.75</v>
      </c>
      <c r="S805" s="236">
        <v>2.44</v>
      </c>
      <c r="T805" s="236">
        <v>6.28</v>
      </c>
      <c r="U805" s="236">
        <v>0</v>
      </c>
      <c r="V805" s="236"/>
      <c r="W805" s="522">
        <v>2.1</v>
      </c>
      <c r="X805" s="236">
        <v>87.5</v>
      </c>
      <c r="Y805" s="522">
        <v>24</v>
      </c>
      <c r="Z805" s="236">
        <v>1</v>
      </c>
      <c r="AA805" s="236"/>
      <c r="AB805" s="236">
        <v>5.784789644012954E-2</v>
      </c>
      <c r="AC805" s="522">
        <v>9.567102887143436E-3</v>
      </c>
      <c r="AD805" s="522">
        <v>2.882172711044654</v>
      </c>
      <c r="AE805" s="57">
        <v>41825</v>
      </c>
      <c r="AF805" s="498">
        <v>6.8391000000000007E-2</v>
      </c>
      <c r="AG805" s="498">
        <v>0.11434285714285716</v>
      </c>
      <c r="AH805" s="236">
        <v>83.200800000000001</v>
      </c>
      <c r="AI805" s="236"/>
      <c r="AJ805" s="522">
        <v>0</v>
      </c>
      <c r="AK805" s="522">
        <v>9.567102887143436E-3</v>
      </c>
      <c r="AL805" s="236">
        <v>5.6423377322919438E-2</v>
      </c>
      <c r="AM805" s="236">
        <v>75.819999999999993</v>
      </c>
      <c r="AN805" s="522">
        <v>14.97797356828201</v>
      </c>
      <c r="AR805" s="452"/>
      <c r="AS805" s="145"/>
      <c r="AT805" s="223"/>
      <c r="AU805" s="22"/>
    </row>
    <row r="806" spans="1:47" ht="15.75">
      <c r="A806" s="263" t="s">
        <v>2776</v>
      </c>
      <c r="B806" t="s">
        <v>2777</v>
      </c>
      <c r="C806" t="s">
        <v>1361</v>
      </c>
      <c r="D806" s="554">
        <v>500630000</v>
      </c>
      <c r="E806">
        <v>1.99</v>
      </c>
      <c r="F806" s="620">
        <v>-0.98</v>
      </c>
      <c r="G806" s="57"/>
      <c r="H806" s="636"/>
      <c r="I806" s="267"/>
      <c r="J806" s="587">
        <v>9.92</v>
      </c>
      <c r="K806" s="236">
        <v>7.5</v>
      </c>
      <c r="L806" s="236">
        <v>10.5</v>
      </c>
      <c r="M806" s="236">
        <v>2.2999999999999998</v>
      </c>
      <c r="N806" s="236">
        <v>0.24</v>
      </c>
      <c r="O806" s="236"/>
      <c r="P806" s="236"/>
      <c r="Q806" s="236">
        <v>10.44</v>
      </c>
      <c r="R806" s="236">
        <v>7.75</v>
      </c>
      <c r="S806" s="236">
        <v>2.04</v>
      </c>
      <c r="T806" s="236">
        <v>0.92</v>
      </c>
      <c r="U806" s="236"/>
      <c r="V806" s="236"/>
      <c r="W806" s="522">
        <v>1.7</v>
      </c>
      <c r="X806" s="236">
        <v>12</v>
      </c>
      <c r="Y806" s="522">
        <v>7</v>
      </c>
      <c r="Z806" s="236"/>
      <c r="AA806" s="236"/>
      <c r="AB806" s="236">
        <v>-1.007049345417904E-3</v>
      </c>
      <c r="AC806" s="522">
        <v>2.0341862524422591E-2</v>
      </c>
      <c r="AD806" s="522">
        <v>3.1999504330421842</v>
      </c>
      <c r="AE806" s="57">
        <v>41825</v>
      </c>
      <c r="AF806" s="498">
        <v>0.14402700000000002</v>
      </c>
      <c r="AG806" s="498">
        <v>1.3470967741935482E-2</v>
      </c>
      <c r="AH806" s="236">
        <v>-10.912599999999999</v>
      </c>
      <c r="AI806" s="236"/>
      <c r="AJ806" s="522">
        <v>0</v>
      </c>
      <c r="AK806" s="522">
        <v>2.0341862524422591E-2</v>
      </c>
      <c r="AL806" s="236">
        <v>0.19087635054021607</v>
      </c>
      <c r="AM806" s="236">
        <v>9.5299999999999994</v>
      </c>
      <c r="AN806" s="522">
        <v>59.677419354838662</v>
      </c>
      <c r="AR806" s="452"/>
      <c r="AS806" s="145"/>
      <c r="AT806" s="223"/>
      <c r="AU806" s="22"/>
    </row>
    <row r="807" spans="1:47" ht="15.75">
      <c r="A807" s="263" t="s">
        <v>405</v>
      </c>
      <c r="B807" t="s">
        <v>406</v>
      </c>
      <c r="C807" t="s">
        <v>1358</v>
      </c>
      <c r="D807" s="554">
        <v>418850000</v>
      </c>
      <c r="E807">
        <v>1.39</v>
      </c>
      <c r="F807" s="620">
        <v>1.89</v>
      </c>
      <c r="G807" s="57"/>
      <c r="H807" s="636"/>
      <c r="I807" s="267"/>
      <c r="J807" s="587">
        <v>8.06</v>
      </c>
      <c r="K807" s="236">
        <v>7.11</v>
      </c>
      <c r="L807" s="236">
        <v>8.44</v>
      </c>
      <c r="M807" s="236">
        <v>0.9</v>
      </c>
      <c r="N807" s="236">
        <v>7.0000000000000007E-2</v>
      </c>
      <c r="O807" s="236"/>
      <c r="P807" s="236"/>
      <c r="Q807" s="236">
        <v>16.45</v>
      </c>
      <c r="R807" s="236">
        <v>4.87</v>
      </c>
      <c r="S807" s="236">
        <v>0.67</v>
      </c>
      <c r="T807" s="236">
        <v>1.57</v>
      </c>
      <c r="U807" s="236">
        <v>0</v>
      </c>
      <c r="V807" s="236"/>
      <c r="W807" s="522">
        <v>1.8</v>
      </c>
      <c r="X807" s="236">
        <v>11</v>
      </c>
      <c r="Y807" s="522">
        <v>5</v>
      </c>
      <c r="Z807" s="236"/>
      <c r="AA807" s="236"/>
      <c r="AB807" s="236">
        <v>0.13361462728551338</v>
      </c>
      <c r="AC807" s="522">
        <v>1.1897922386860368E-2</v>
      </c>
      <c r="AD807" s="522">
        <v>8.7169526338229257</v>
      </c>
      <c r="AE807" s="57">
        <v>41825</v>
      </c>
      <c r="AF807" s="498">
        <v>0.10964699999999999</v>
      </c>
      <c r="AG807" s="498">
        <v>3.3778234086242295E-2</v>
      </c>
      <c r="AH807" s="236">
        <v>25.245799999999999</v>
      </c>
      <c r="AI807" s="236"/>
      <c r="AJ807" s="522">
        <v>0</v>
      </c>
      <c r="AK807" s="522">
        <v>1.1897922386860368E-2</v>
      </c>
      <c r="AL807" s="236">
        <v>3.4659820282413413E-2</v>
      </c>
      <c r="AM807" s="236">
        <v>7.89</v>
      </c>
      <c r="AN807" s="522">
        <v>43.137254901960731</v>
      </c>
      <c r="AR807" s="452"/>
      <c r="AS807" s="145"/>
      <c r="AT807" s="223"/>
      <c r="AU807" s="22"/>
    </row>
    <row r="808" spans="1:47" ht="15.75">
      <c r="A808" s="263" t="s">
        <v>34</v>
      </c>
      <c r="B808" t="s">
        <v>35</v>
      </c>
      <c r="C808" t="s">
        <v>1343</v>
      </c>
      <c r="D808" s="554">
        <v>24400000000</v>
      </c>
      <c r="E808">
        <v>0.97</v>
      </c>
      <c r="F808" s="620">
        <v>8.93</v>
      </c>
      <c r="G808" s="57"/>
      <c r="H808" s="636"/>
      <c r="I808" s="267"/>
      <c r="J808" s="587">
        <v>121.19</v>
      </c>
      <c r="K808" s="236">
        <v>115.99</v>
      </c>
      <c r="L808" s="236">
        <v>124.46</v>
      </c>
      <c r="M808" s="236">
        <v>2.2999999999999998</v>
      </c>
      <c r="N808" s="236">
        <v>2.8</v>
      </c>
      <c r="O808" s="236"/>
      <c r="P808" s="236"/>
      <c r="Q808" s="236">
        <v>12.28</v>
      </c>
      <c r="R808" s="236">
        <v>1.8</v>
      </c>
      <c r="S808" s="236">
        <v>1.05</v>
      </c>
      <c r="T808" s="236">
        <v>2.44</v>
      </c>
      <c r="U808" s="236">
        <v>0</v>
      </c>
      <c r="V808" s="236"/>
      <c r="W808" s="522">
        <v>2.7</v>
      </c>
      <c r="X808" s="236">
        <v>130</v>
      </c>
      <c r="Y808" s="522">
        <v>17</v>
      </c>
      <c r="Z808" s="236"/>
      <c r="AA808" s="236"/>
      <c r="AB808" s="236">
        <v>-1.6554410452000373E-2</v>
      </c>
      <c r="AC808" s="522">
        <v>9.0551534526745383E-3</v>
      </c>
      <c r="AD808" s="522">
        <v>3.60706853748384</v>
      </c>
      <c r="AE808" s="57">
        <v>41825</v>
      </c>
      <c r="AF808" s="498">
        <v>8.5581000000000004E-2</v>
      </c>
      <c r="AG808" s="498">
        <v>6.8222222222222226E-2</v>
      </c>
      <c r="AH808" s="236">
        <v>144.0438</v>
      </c>
      <c r="AI808" s="236"/>
      <c r="AJ808" s="522">
        <v>0</v>
      </c>
      <c r="AK808" s="522">
        <v>9.0551534526745383E-3</v>
      </c>
      <c r="AL808" s="236">
        <v>1.8574550344595677E-2</v>
      </c>
      <c r="AM808" s="236">
        <v>120.98</v>
      </c>
      <c r="AN808" s="522">
        <v>40.70588235294133</v>
      </c>
      <c r="AR808" s="452"/>
      <c r="AS808" s="145"/>
      <c r="AT808" s="223"/>
      <c r="AU808" s="22"/>
    </row>
    <row r="809" spans="1:47" ht="15.75">
      <c r="A809" s="263" t="s">
        <v>654</v>
      </c>
      <c r="C809" t="s">
        <v>1343</v>
      </c>
      <c r="D809" s="554">
        <v>382850000</v>
      </c>
      <c r="E809">
        <v>0.91</v>
      </c>
      <c r="F809" s="620">
        <v>0.82</v>
      </c>
      <c r="G809" s="57"/>
      <c r="H809" s="636"/>
      <c r="I809" s="267"/>
      <c r="J809" s="587">
        <v>16.43</v>
      </c>
      <c r="K809" s="236">
        <v>13.98</v>
      </c>
      <c r="L809" s="236">
        <v>17.100000000000001</v>
      </c>
      <c r="M809" s="236">
        <v>0</v>
      </c>
      <c r="N809" s="236">
        <v>0</v>
      </c>
      <c r="O809" s="236"/>
      <c r="P809" s="236"/>
      <c r="Q809" s="236">
        <v>14.41</v>
      </c>
      <c r="R809" s="236">
        <v>1.19</v>
      </c>
      <c r="S809" s="236">
        <v>2.59</v>
      </c>
      <c r="T809" s="236">
        <v>1.62</v>
      </c>
      <c r="U809" s="236">
        <v>0</v>
      </c>
      <c r="V809" s="236"/>
      <c r="W809" s="522">
        <v>2.2000000000000002</v>
      </c>
      <c r="X809" s="236">
        <v>19</v>
      </c>
      <c r="Y809" s="522">
        <v>8</v>
      </c>
      <c r="Z809" s="236">
        <v>1</v>
      </c>
      <c r="AA809" s="236"/>
      <c r="AB809" s="236">
        <v>0.13623789764868591</v>
      </c>
      <c r="AC809" s="522">
        <v>1.380653322299143E-2</v>
      </c>
      <c r="AD809" s="522">
        <v>4.3910081990332124</v>
      </c>
      <c r="AE809" s="57">
        <v>41825</v>
      </c>
      <c r="AF809" s="498">
        <v>8.2142999999999994E-2</v>
      </c>
      <c r="AG809" s="498">
        <v>0.12109243697478991</v>
      </c>
      <c r="AH809" s="236">
        <v>25.613600000000002</v>
      </c>
      <c r="AI809" s="236"/>
      <c r="AJ809" s="522">
        <v>0</v>
      </c>
      <c r="AK809" s="522">
        <v>1.380653322299143E-2</v>
      </c>
      <c r="AL809" s="236">
        <v>9.6795727636849085E-2</v>
      </c>
      <c r="AM809" s="236">
        <v>15.72</v>
      </c>
      <c r="AN809" s="522">
        <v>34.146341463414757</v>
      </c>
      <c r="AR809" s="452"/>
      <c r="AS809" s="145"/>
      <c r="AT809" s="223"/>
      <c r="AU809" s="22"/>
    </row>
    <row r="810" spans="1:47" ht="15.75">
      <c r="A810" s="263" t="s">
        <v>2778</v>
      </c>
      <c r="B810" t="s">
        <v>2779</v>
      </c>
      <c r="C810" t="s">
        <v>1343</v>
      </c>
      <c r="D810" s="554">
        <v>16650000000</v>
      </c>
      <c r="E810">
        <v>1.73</v>
      </c>
      <c r="F810" s="620">
        <v>-0.21</v>
      </c>
      <c r="G810" s="57"/>
      <c r="H810" s="636"/>
      <c r="I810" s="267"/>
      <c r="J810" s="587">
        <v>7.73</v>
      </c>
      <c r="K810" s="236">
        <v>6.6</v>
      </c>
      <c r="L810" s="236">
        <v>7.89</v>
      </c>
      <c r="M810" s="236">
        <v>0</v>
      </c>
      <c r="N810" s="236">
        <v>0</v>
      </c>
      <c r="O810" s="236"/>
      <c r="P810" s="236"/>
      <c r="Q810" s="236">
        <v>20.89</v>
      </c>
      <c r="R810" s="236">
        <v>0.16</v>
      </c>
      <c r="S810" s="236">
        <v>1.7</v>
      </c>
      <c r="T810" s="236">
        <v>3.42</v>
      </c>
      <c r="U810" s="236">
        <v>0</v>
      </c>
      <c r="V810" s="236"/>
      <c r="W810" s="522">
        <v>2.6</v>
      </c>
      <c r="X810" s="236">
        <v>7.89</v>
      </c>
      <c r="Y810" s="522">
        <v>16</v>
      </c>
      <c r="Z810" s="236"/>
      <c r="AA810" s="236"/>
      <c r="AB810" s="236">
        <v>9.0267983074753255E-2</v>
      </c>
      <c r="AC810" s="522">
        <v>1.5963300220663005E-2</v>
      </c>
      <c r="AD810" s="522">
        <v>3.7043456338778142</v>
      </c>
      <c r="AE810" s="57">
        <v>41825</v>
      </c>
      <c r="AF810" s="498">
        <v>0.12912899999999999</v>
      </c>
      <c r="AG810" s="498">
        <v>1.305625</v>
      </c>
      <c r="AH810" s="236">
        <v>-87.003</v>
      </c>
      <c r="AI810" s="236"/>
      <c r="AJ810" s="522">
        <v>0</v>
      </c>
      <c r="AK810" s="522">
        <v>1.5963300220663005E-2</v>
      </c>
      <c r="AL810" s="236">
        <v>0.13843888070692201</v>
      </c>
      <c r="AM810" s="236">
        <v>7.79</v>
      </c>
      <c r="AN810" s="522">
        <v>41.379310344827495</v>
      </c>
      <c r="AR810" s="452"/>
      <c r="AS810" s="145"/>
      <c r="AT810" s="223"/>
      <c r="AU810" s="22"/>
    </row>
    <row r="811" spans="1:47" ht="15.75">
      <c r="A811" s="263" t="s">
        <v>2780</v>
      </c>
      <c r="B811" t="s">
        <v>2781</v>
      </c>
      <c r="C811" t="s">
        <v>1343</v>
      </c>
      <c r="D811" s="554">
        <v>23340000000</v>
      </c>
      <c r="E811">
        <v>2.09</v>
      </c>
      <c r="F811" s="620">
        <v>5.64</v>
      </c>
      <c r="G811" s="57"/>
      <c r="H811" s="636"/>
      <c r="I811" s="267"/>
      <c r="J811" s="587">
        <v>83.02</v>
      </c>
      <c r="K811" s="236">
        <v>69.2</v>
      </c>
      <c r="L811" s="236">
        <v>83.02</v>
      </c>
      <c r="M811" s="236">
        <v>2.2999999999999998</v>
      </c>
      <c r="N811" s="236">
        <v>1.84</v>
      </c>
      <c r="O811" s="236"/>
      <c r="P811" s="236"/>
      <c r="Q811" s="236">
        <v>12.28</v>
      </c>
      <c r="R811" s="236">
        <v>1.1000000000000001</v>
      </c>
      <c r="S811" s="236">
        <v>1.52</v>
      </c>
      <c r="T811" s="236">
        <v>1.56</v>
      </c>
      <c r="U811" s="236">
        <v>0</v>
      </c>
      <c r="V811" s="236"/>
      <c r="W811" s="522">
        <v>2.1</v>
      </c>
      <c r="X811" s="236">
        <v>87</v>
      </c>
      <c r="Y811" s="522">
        <v>26</v>
      </c>
      <c r="Z811" s="236"/>
      <c r="AA811" s="236"/>
      <c r="AB811" s="236">
        <v>0.18633895398685327</v>
      </c>
      <c r="AC811" s="522">
        <v>8.3274757875866669E-3</v>
      </c>
      <c r="AD811" s="522">
        <v>21.425637777356641</v>
      </c>
      <c r="AE811" s="57">
        <v>41825</v>
      </c>
      <c r="AF811" s="498">
        <v>0.149757</v>
      </c>
      <c r="AG811" s="498">
        <v>0.11163636363636362</v>
      </c>
      <c r="AH811" s="236">
        <v>45.162399999999998</v>
      </c>
      <c r="AI811" s="236"/>
      <c r="AJ811" s="522">
        <v>0</v>
      </c>
      <c r="AK811" s="522">
        <v>8.3274757875866669E-3</v>
      </c>
      <c r="AL811" s="236">
        <v>0.12523719165085381</v>
      </c>
      <c r="AM811" s="236">
        <v>77.31</v>
      </c>
      <c r="AN811" s="522">
        <v>10.646387832699688</v>
      </c>
      <c r="AR811" s="452"/>
      <c r="AS811" s="145"/>
      <c r="AT811" s="223"/>
      <c r="AU811" s="22"/>
    </row>
    <row r="812" spans="1:47" ht="15.75">
      <c r="A812" s="263" t="s">
        <v>2782</v>
      </c>
      <c r="B812" t="s">
        <v>2783</v>
      </c>
      <c r="C812" t="s">
        <v>1343</v>
      </c>
      <c r="D812" s="554">
        <v>856400000</v>
      </c>
      <c r="E812">
        <v>1.94</v>
      </c>
      <c r="F812" s="620">
        <v>3.01</v>
      </c>
      <c r="G812" s="57"/>
      <c r="H812" s="636"/>
      <c r="I812" s="267"/>
      <c r="J812" s="587">
        <v>54.12</v>
      </c>
      <c r="K812" s="236">
        <v>47.82</v>
      </c>
      <c r="L812" s="236">
        <v>54.34</v>
      </c>
      <c r="M812" s="236">
        <v>2</v>
      </c>
      <c r="N812" s="236">
        <v>1.08</v>
      </c>
      <c r="O812" s="236"/>
      <c r="P812" s="236"/>
      <c r="Q812" s="236">
        <v>14.95</v>
      </c>
      <c r="R812" s="236">
        <v>1.72</v>
      </c>
      <c r="S812" s="236">
        <v>1.03</v>
      </c>
      <c r="T812" s="236">
        <v>3.12</v>
      </c>
      <c r="U812" s="236">
        <v>0</v>
      </c>
      <c r="V812" s="236"/>
      <c r="W812" s="522">
        <v>2.2999999999999998</v>
      </c>
      <c r="X812" s="236">
        <v>50</v>
      </c>
      <c r="Y812" s="522">
        <v>3</v>
      </c>
      <c r="Z812" s="236"/>
      <c r="AA812" s="236"/>
      <c r="AB812" s="236">
        <v>3.7576687116564429E-2</v>
      </c>
      <c r="AC812" s="522">
        <v>1.022093022404562E-2</v>
      </c>
      <c r="AD812" s="522">
        <v>7.5907505801768282</v>
      </c>
      <c r="AE812" s="57">
        <v>41825</v>
      </c>
      <c r="AF812" s="498">
        <v>0.14116200000000001</v>
      </c>
      <c r="AG812" s="498">
        <v>8.6918604651162787E-2</v>
      </c>
      <c r="AH812" s="236">
        <v>23.1326</v>
      </c>
      <c r="AI812" s="236"/>
      <c r="AJ812" s="522">
        <v>0</v>
      </c>
      <c r="AK812" s="522">
        <v>1.022093022404562E-2</v>
      </c>
      <c r="AL812" s="236">
        <v>0.10358890701468186</v>
      </c>
      <c r="AM812" s="236">
        <v>50.98</v>
      </c>
      <c r="AN812" s="522">
        <v>41.833810888252152</v>
      </c>
      <c r="AR812" s="452"/>
      <c r="AS812" s="145"/>
      <c r="AT812" s="223"/>
      <c r="AU812" s="22"/>
    </row>
    <row r="813" spans="1:47" ht="15.75">
      <c r="A813" s="263" t="s">
        <v>2784</v>
      </c>
      <c r="B813" t="s">
        <v>2785</v>
      </c>
      <c r="C813" t="s">
        <v>1343</v>
      </c>
      <c r="D813" s="554">
        <v>423550000</v>
      </c>
      <c r="E813">
        <v>0.92</v>
      </c>
      <c r="F813" s="620">
        <v>5.66</v>
      </c>
      <c r="G813" s="57"/>
      <c r="H813" s="636"/>
      <c r="I813" s="267"/>
      <c r="J813" s="587">
        <v>75.31</v>
      </c>
      <c r="K813" s="236">
        <v>67.61</v>
      </c>
      <c r="L813" s="236">
        <v>76.17</v>
      </c>
      <c r="M813" s="236">
        <v>1.4</v>
      </c>
      <c r="N813" s="236">
        <v>1</v>
      </c>
      <c r="O813" s="236"/>
      <c r="P813" s="236"/>
      <c r="Q813" s="236">
        <v>0</v>
      </c>
      <c r="R813" s="236">
        <v>0</v>
      </c>
      <c r="S813" s="236">
        <v>1.2</v>
      </c>
      <c r="T813" s="236">
        <v>1.67</v>
      </c>
      <c r="U813" s="236">
        <v>0</v>
      </c>
      <c r="V813" s="236"/>
      <c r="W813" s="522">
        <v>2</v>
      </c>
      <c r="X813" s="236">
        <v>0</v>
      </c>
      <c r="Y813" s="522">
        <v>0</v>
      </c>
      <c r="Z813" s="236"/>
      <c r="AA813" s="236"/>
      <c r="AB813" s="236">
        <v>-7.3810465269540286E-3</v>
      </c>
      <c r="AC813" s="522">
        <v>9.9652920365795872E-3</v>
      </c>
      <c r="AD813" s="522">
        <v>3.8970714624322182</v>
      </c>
      <c r="AE813" s="57">
        <v>41825</v>
      </c>
      <c r="AH813" s="236"/>
      <c r="AI813" s="236"/>
      <c r="AJ813" s="522">
        <v>0</v>
      </c>
      <c r="AK813" s="522">
        <v>9.9652920365795872E-3</v>
      </c>
      <c r="AL813" s="236">
        <v>9.925558312655082E-2</v>
      </c>
      <c r="AM813" s="236">
        <v>70.709999999999994</v>
      </c>
      <c r="AN813" s="522">
        <v>0</v>
      </c>
      <c r="AR813" s="452"/>
      <c r="AS813" s="145"/>
      <c r="AT813" s="223"/>
      <c r="AU813" s="22"/>
    </row>
    <row r="814" spans="1:47" ht="15.75">
      <c r="A814" s="263" t="s">
        <v>2786</v>
      </c>
      <c r="B814" t="s">
        <v>2787</v>
      </c>
      <c r="C814" t="s">
        <v>1343</v>
      </c>
      <c r="D814" s="554">
        <v>1140000000</v>
      </c>
      <c r="E814">
        <v>1.2</v>
      </c>
      <c r="F814" s="620">
        <v>0.83</v>
      </c>
      <c r="G814" s="57"/>
      <c r="H814" s="636"/>
      <c r="I814" s="267"/>
      <c r="J814" s="587">
        <v>74.63</v>
      </c>
      <c r="K814" s="236">
        <v>67.5</v>
      </c>
      <c r="L814" s="236">
        <v>75.010000000000005</v>
      </c>
      <c r="M814" s="236">
        <v>0</v>
      </c>
      <c r="N814" s="236">
        <v>0</v>
      </c>
      <c r="O814" s="236"/>
      <c r="P814" s="236"/>
      <c r="Q814" s="236">
        <v>29.62</v>
      </c>
      <c r="R814" s="236">
        <v>2.98</v>
      </c>
      <c r="S814" s="236">
        <v>1.45</v>
      </c>
      <c r="T814" s="236">
        <v>2.52</v>
      </c>
      <c r="U814" s="236">
        <v>0</v>
      </c>
      <c r="V814" s="236"/>
      <c r="W814" s="522">
        <v>1.6</v>
      </c>
      <c r="X814" s="236">
        <v>92</v>
      </c>
      <c r="Y814" s="522">
        <v>5</v>
      </c>
      <c r="Z814" s="236"/>
      <c r="AA814" s="236"/>
      <c r="AB814" s="236">
        <v>1.9396257341893208E-2</v>
      </c>
      <c r="AC814" s="522">
        <v>1.1035849044368455E-2</v>
      </c>
      <c r="AD814" s="522">
        <v>3.2858084678057948</v>
      </c>
      <c r="AE814" s="57">
        <v>41825</v>
      </c>
      <c r="AF814" s="498">
        <v>9.8760000000000001E-2</v>
      </c>
      <c r="AG814" s="498">
        <v>9.9395973154362396E-2</v>
      </c>
      <c r="AH814" s="236">
        <v>17.418099999999999</v>
      </c>
      <c r="AI814" s="236"/>
      <c r="AJ814" s="522">
        <v>0</v>
      </c>
      <c r="AK814" s="522">
        <v>1.1035849044368455E-2</v>
      </c>
      <c r="AL814" s="236">
        <v>4.8615989883377737E-2</v>
      </c>
      <c r="AM814" s="236">
        <v>72.709999999999994</v>
      </c>
      <c r="AN814" s="522">
        <v>17.592592592592524</v>
      </c>
      <c r="AR814" s="452"/>
      <c r="AS814" s="145"/>
      <c r="AT814" s="223"/>
      <c r="AU814" s="22"/>
    </row>
    <row r="815" spans="1:47" ht="15.75">
      <c r="A815" s="263" t="s">
        <v>2788</v>
      </c>
      <c r="B815" t="s">
        <v>2789</v>
      </c>
      <c r="C815" t="s">
        <v>1343</v>
      </c>
      <c r="D815" s="554">
        <v>12700000000</v>
      </c>
      <c r="E815">
        <v>0.65</v>
      </c>
      <c r="F815" s="620">
        <v>-0.37</v>
      </c>
      <c r="G815" s="57"/>
      <c r="H815" s="636"/>
      <c r="I815" s="267"/>
      <c r="J815" s="587">
        <v>35.51</v>
      </c>
      <c r="K815" s="236">
        <v>31.55</v>
      </c>
      <c r="L815" s="236">
        <v>37.659999999999997</v>
      </c>
      <c r="M815" s="236">
        <v>1.5</v>
      </c>
      <c r="N815" s="236">
        <v>0.56000000000000005</v>
      </c>
      <c r="O815" s="236"/>
      <c r="P815" s="236"/>
      <c r="Q815" s="236">
        <v>18.489999999999998</v>
      </c>
      <c r="R815" s="236">
        <v>5.66</v>
      </c>
      <c r="S815" s="236">
        <v>0.95</v>
      </c>
      <c r="T815" s="236">
        <v>1.22</v>
      </c>
      <c r="U815" s="236">
        <v>0</v>
      </c>
      <c r="V815" s="236"/>
      <c r="W815" s="522">
        <v>1.6</v>
      </c>
      <c r="X815" s="236">
        <v>40</v>
      </c>
      <c r="Y815" s="522">
        <v>11</v>
      </c>
      <c r="Z815" s="236"/>
      <c r="AA815" s="236"/>
      <c r="AB815" s="236">
        <v>0.12551505546751179</v>
      </c>
      <c r="AC815" s="522">
        <v>1.0938985542788262E-2</v>
      </c>
      <c r="AD815" s="522">
        <v>4.2431323535904308</v>
      </c>
      <c r="AE815" s="57">
        <v>41825</v>
      </c>
      <c r="AF815" s="498">
        <v>6.7244999999999999E-2</v>
      </c>
      <c r="AG815" s="498">
        <v>3.2667844522968198E-2</v>
      </c>
      <c r="AH815" s="236">
        <v>-28.7333</v>
      </c>
      <c r="AI815" s="236"/>
      <c r="AJ815" s="522">
        <v>0</v>
      </c>
      <c r="AK815" s="522">
        <v>1.0938985542788262E-2</v>
      </c>
      <c r="AL815" s="236">
        <v>6.2537402752842489E-2</v>
      </c>
      <c r="AM815" s="236">
        <v>35.840000000000003</v>
      </c>
      <c r="AN815" s="522">
        <v>76.126126126126138</v>
      </c>
      <c r="AR815" s="452"/>
      <c r="AS815" s="145"/>
      <c r="AT815" s="223"/>
      <c r="AU815" s="22"/>
    </row>
    <row r="816" spans="1:47" ht="15.75">
      <c r="A816" s="263" t="s">
        <v>2790</v>
      </c>
      <c r="B816" t="s">
        <v>2791</v>
      </c>
      <c r="C816" t="s">
        <v>1343</v>
      </c>
      <c r="D816" s="554">
        <v>11200000000</v>
      </c>
      <c r="E816">
        <v>1.22</v>
      </c>
      <c r="F816" s="620">
        <v>5.81</v>
      </c>
      <c r="G816" s="57"/>
      <c r="H816" s="636"/>
      <c r="I816" s="267"/>
      <c r="J816" s="587">
        <v>103.84</v>
      </c>
      <c r="K816" s="236">
        <v>92.62</v>
      </c>
      <c r="L816" s="236">
        <v>104.41</v>
      </c>
      <c r="M816" s="236">
        <v>2.1</v>
      </c>
      <c r="N816" s="236">
        <v>2.16</v>
      </c>
      <c r="O816" s="236"/>
      <c r="P816" s="236"/>
      <c r="Q816" s="236">
        <v>14.36</v>
      </c>
      <c r="R816" s="236">
        <v>1.56</v>
      </c>
      <c r="S816" s="236">
        <v>2.86</v>
      </c>
      <c r="T816" s="236">
        <v>2.74</v>
      </c>
      <c r="U816" s="236">
        <v>0</v>
      </c>
      <c r="V816" s="236"/>
      <c r="W816" s="522">
        <v>2.2999999999999998</v>
      </c>
      <c r="X816" s="236">
        <v>110</v>
      </c>
      <c r="Y816" s="522">
        <v>21</v>
      </c>
      <c r="Z816" s="236"/>
      <c r="AA816" s="236"/>
      <c r="AB816" s="236">
        <v>6.4807219031993518E-2</v>
      </c>
      <c r="AC816" s="522">
        <v>7.8396737434410866E-3</v>
      </c>
      <c r="AD816" s="522">
        <v>2.6231848466646888</v>
      </c>
      <c r="AE816" s="57">
        <v>41825</v>
      </c>
      <c r="AF816" s="498">
        <v>9.9905999999999995E-2</v>
      </c>
      <c r="AG816" s="498">
        <v>9.2051282051282046E-2</v>
      </c>
      <c r="AH816" s="236">
        <v>72.682500000000005</v>
      </c>
      <c r="AI816" s="236"/>
      <c r="AJ816" s="522">
        <v>0</v>
      </c>
      <c r="AK816" s="522">
        <v>7.8396737434410866E-3</v>
      </c>
      <c r="AL816" s="236">
        <v>6.2084483993044982E-2</v>
      </c>
      <c r="AM816" s="236">
        <v>100.97</v>
      </c>
      <c r="AN816" s="522">
        <v>15.189873417721586</v>
      </c>
      <c r="AR816" s="452"/>
      <c r="AS816" s="145"/>
      <c r="AT816" s="223"/>
      <c r="AU816" s="22"/>
    </row>
    <row r="817" spans="1:47" ht="15.75">
      <c r="A817" s="263" t="s">
        <v>2792</v>
      </c>
      <c r="B817" t="s">
        <v>2793</v>
      </c>
      <c r="C817" t="s">
        <v>1343</v>
      </c>
      <c r="D817" s="554">
        <v>6330000000</v>
      </c>
      <c r="E817">
        <v>1.86</v>
      </c>
      <c r="F817" s="620">
        <v>1.83</v>
      </c>
      <c r="G817" s="57"/>
      <c r="H817" s="636"/>
      <c r="I817" s="267"/>
      <c r="J817" s="587">
        <v>37.83</v>
      </c>
      <c r="K817" s="236">
        <v>33.590000000000003</v>
      </c>
      <c r="L817" s="236">
        <v>37.83</v>
      </c>
      <c r="M817" s="236">
        <v>1.8</v>
      </c>
      <c r="N817" s="236">
        <v>0.66</v>
      </c>
      <c r="O817" s="236"/>
      <c r="P817" s="236"/>
      <c r="Q817" s="236">
        <v>11.82</v>
      </c>
      <c r="R817" s="236">
        <v>1.05</v>
      </c>
      <c r="S817" s="236">
        <v>1.9</v>
      </c>
      <c r="T817" s="236">
        <v>3.18</v>
      </c>
      <c r="U817" s="236">
        <v>0</v>
      </c>
      <c r="V817" s="236"/>
      <c r="W817" s="522">
        <v>2.8</v>
      </c>
      <c r="X817" s="236">
        <v>39</v>
      </c>
      <c r="Y817" s="522">
        <v>27</v>
      </c>
      <c r="Z817" s="236"/>
      <c r="AA817" s="236"/>
      <c r="AB817" s="236">
        <v>2.3262104408980241E-2</v>
      </c>
      <c r="AC817" s="522">
        <v>1.2556456402277696E-2</v>
      </c>
      <c r="AD817" s="522">
        <v>3.6191587419836937</v>
      </c>
      <c r="AE817" s="57">
        <v>41825</v>
      </c>
      <c r="AF817" s="498">
        <v>0.136578</v>
      </c>
      <c r="AG817" s="498">
        <v>0.11257142857142856</v>
      </c>
      <c r="AH817" s="236">
        <v>15.775600000000001</v>
      </c>
      <c r="AI817" s="236" t="s">
        <v>1374</v>
      </c>
      <c r="AJ817" s="522">
        <v>0</v>
      </c>
      <c r="AK817" s="522">
        <v>1.2556456402277696E-2</v>
      </c>
      <c r="AL817" s="236">
        <v>0.1032370953630796</v>
      </c>
      <c r="AM817" s="236">
        <v>35.97</v>
      </c>
      <c r="AN817" s="522">
        <v>11.32075471698127</v>
      </c>
      <c r="AR817" s="452"/>
      <c r="AS817" s="145"/>
      <c r="AT817" s="223"/>
      <c r="AU817" s="22"/>
    </row>
    <row r="818" spans="1:47" ht="15.75">
      <c r="A818" s="263" t="s">
        <v>82</v>
      </c>
      <c r="B818" t="s">
        <v>83</v>
      </c>
      <c r="C818" t="s">
        <v>1343</v>
      </c>
      <c r="D818" s="554">
        <v>1510000000</v>
      </c>
      <c r="E818">
        <v>1.1299999999999999</v>
      </c>
      <c r="F818" s="620">
        <v>5.5</v>
      </c>
      <c r="G818" s="57"/>
      <c r="H818" s="636"/>
      <c r="I818" s="267"/>
      <c r="J818" s="587">
        <v>79.38</v>
      </c>
      <c r="K818" s="236">
        <v>64.14</v>
      </c>
      <c r="L818" s="236">
        <v>79.38</v>
      </c>
      <c r="M818" s="236">
        <v>1.7</v>
      </c>
      <c r="N818" s="236">
        <v>1.32</v>
      </c>
      <c r="O818" s="236"/>
      <c r="P818" s="236"/>
      <c r="Q818" s="236">
        <v>12.19</v>
      </c>
      <c r="R818" s="236">
        <v>1.21</v>
      </c>
      <c r="S818" s="236">
        <v>6.79</v>
      </c>
      <c r="T818" s="236">
        <v>3.13</v>
      </c>
      <c r="U818" s="236">
        <v>0</v>
      </c>
      <c r="V818" s="236"/>
      <c r="W818" s="522">
        <v>2.1</v>
      </c>
      <c r="X818" s="236">
        <v>79.739999999999995</v>
      </c>
      <c r="Y818" s="522">
        <v>15</v>
      </c>
      <c r="Z818" s="236"/>
      <c r="AA818" s="236"/>
      <c r="AB818" s="236">
        <v>0.14232263635055406</v>
      </c>
      <c r="AC818" s="522">
        <v>1.1156314689570276E-2</v>
      </c>
      <c r="AD818" s="522">
        <v>5.8195988271388837</v>
      </c>
      <c r="AE818" s="57">
        <v>41825</v>
      </c>
      <c r="AF818" s="498">
        <v>9.4749E-2</v>
      </c>
      <c r="AG818" s="498">
        <v>0.10074380165289255</v>
      </c>
      <c r="AH818" s="236">
        <v>93.585599999999999</v>
      </c>
      <c r="AI818" s="236"/>
      <c r="AJ818" s="522">
        <v>0</v>
      </c>
      <c r="AK818" s="522">
        <v>1.1156314689570276E-2</v>
      </c>
      <c r="AL818" s="236">
        <v>0.12819783968163723</v>
      </c>
      <c r="AM818" s="236">
        <v>73.92</v>
      </c>
      <c r="AN818" s="522">
        <v>28.112449799197208</v>
      </c>
      <c r="AR818" s="452"/>
      <c r="AS818" s="145"/>
      <c r="AT818" s="223"/>
      <c r="AU818" s="22"/>
    </row>
    <row r="819" spans="1:47" ht="15.75">
      <c r="A819" s="263" t="s">
        <v>2794</v>
      </c>
      <c r="B819" t="s">
        <v>2795</v>
      </c>
      <c r="C819" t="s">
        <v>1343</v>
      </c>
      <c r="D819" s="554">
        <v>4140000000</v>
      </c>
      <c r="E819">
        <v>1.32</v>
      </c>
      <c r="F819" s="620">
        <v>3.07</v>
      </c>
      <c r="G819" s="57"/>
      <c r="H819" s="636"/>
      <c r="I819" s="267"/>
      <c r="J819" s="587">
        <v>64.89</v>
      </c>
      <c r="K819" s="236">
        <v>58.72</v>
      </c>
      <c r="L819" s="236">
        <v>65.39</v>
      </c>
      <c r="M819" s="236">
        <v>2.1</v>
      </c>
      <c r="N819" s="236">
        <v>1.32</v>
      </c>
      <c r="O819" s="236"/>
      <c r="P819" s="236"/>
      <c r="Q819" s="236">
        <v>17.12</v>
      </c>
      <c r="R819" s="236">
        <v>1.78</v>
      </c>
      <c r="S819" s="236">
        <v>3.66</v>
      </c>
      <c r="T819" s="236">
        <v>1.91</v>
      </c>
      <c r="U819" s="236">
        <v>0</v>
      </c>
      <c r="V819" s="236"/>
      <c r="W819" s="522">
        <v>3.1</v>
      </c>
      <c r="X819" s="236">
        <v>64</v>
      </c>
      <c r="Y819" s="522">
        <v>19</v>
      </c>
      <c r="Z819" s="236"/>
      <c r="AA819" s="236"/>
      <c r="AB819" s="236">
        <v>-7.6464291176020797E-3</v>
      </c>
      <c r="AC819" s="522">
        <v>7.4415130985715505E-3</v>
      </c>
      <c r="AD819" s="522">
        <v>3.4107397731255444</v>
      </c>
      <c r="AE819" s="57">
        <v>41825</v>
      </c>
      <c r="AF819" s="498">
        <v>0.10563599999999999</v>
      </c>
      <c r="AG819" s="498">
        <v>9.6179775280898883E-2</v>
      </c>
      <c r="AH819" s="236">
        <v>31.878699999999998</v>
      </c>
      <c r="AI819" s="236"/>
      <c r="AJ819" s="522">
        <v>0</v>
      </c>
      <c r="AK819" s="522">
        <v>7.4415130985715505E-3</v>
      </c>
      <c r="AL819" s="236">
        <v>8.6025104602510463E-2</v>
      </c>
      <c r="AM819" s="236">
        <v>62.23</v>
      </c>
      <c r="AN819" s="522">
        <v>31.192660550458729</v>
      </c>
      <c r="AR819" s="452"/>
      <c r="AS819" s="145"/>
      <c r="AT819" s="223"/>
      <c r="AU819" s="22"/>
    </row>
    <row r="820" spans="1:47" ht="15.75">
      <c r="A820" s="263" t="s">
        <v>2796</v>
      </c>
      <c r="B820" t="s">
        <v>2797</v>
      </c>
      <c r="C820" t="s">
        <v>2798</v>
      </c>
      <c r="D820" s="554">
        <v>42760000</v>
      </c>
      <c r="E820">
        <v>0.54</v>
      </c>
      <c r="F820" s="620">
        <v>-0.1</v>
      </c>
      <c r="G820" s="57"/>
      <c r="H820" s="636"/>
      <c r="I820" s="267"/>
      <c r="J820" s="587">
        <v>4.1900000000000004</v>
      </c>
      <c r="K820" s="236">
        <v>3.74</v>
      </c>
      <c r="L820" s="236">
        <v>4.7</v>
      </c>
      <c r="M820" s="236">
        <v>0</v>
      </c>
      <c r="N820" s="236">
        <v>0</v>
      </c>
      <c r="O820" s="236"/>
      <c r="P820" s="236"/>
      <c r="Q820" s="236">
        <v>9.11</v>
      </c>
      <c r="R820" s="236">
        <v>-0.21</v>
      </c>
      <c r="S820" s="236">
        <v>0.83</v>
      </c>
      <c r="T820" s="236">
        <v>0.5</v>
      </c>
      <c r="U820" s="236">
        <v>0</v>
      </c>
      <c r="V820" s="236"/>
      <c r="W820" s="522">
        <v>2</v>
      </c>
      <c r="X820" s="236">
        <v>4.95</v>
      </c>
      <c r="Y820" s="522">
        <v>1</v>
      </c>
      <c r="Z820" s="236"/>
      <c r="AA820" s="236"/>
      <c r="AB820" s="236">
        <v>-0.10851063829787227</v>
      </c>
      <c r="AC820" s="522">
        <v>2.0874607255834485E-2</v>
      </c>
      <c r="AD820" s="522">
        <v>3.7904696527934751</v>
      </c>
      <c r="AE820" s="57">
        <v>41825</v>
      </c>
      <c r="AF820" s="498">
        <v>6.0942000000000003E-2</v>
      </c>
      <c r="AG820" s="498">
        <v>-0.43380952380952381</v>
      </c>
      <c r="AH820" s="236">
        <v>-0.37869999999999998</v>
      </c>
      <c r="AI820" s="236"/>
      <c r="AJ820" s="522">
        <v>0</v>
      </c>
      <c r="AK820" s="522">
        <v>2.0874607255834485E-2</v>
      </c>
      <c r="AL820" s="236">
        <v>-8.7145969498910555E-2</v>
      </c>
      <c r="AM820" s="236">
        <v>4.04</v>
      </c>
      <c r="AN820" s="522">
        <v>6.0606060606060623</v>
      </c>
      <c r="AR820" s="452"/>
      <c r="AS820" s="145"/>
      <c r="AT820" s="223"/>
      <c r="AU820" s="22"/>
    </row>
    <row r="821" spans="1:47" ht="15.75">
      <c r="A821" s="263" t="s">
        <v>464</v>
      </c>
      <c r="B821" t="s">
        <v>465</v>
      </c>
      <c r="C821" t="s">
        <v>1343</v>
      </c>
      <c r="D821" s="554">
        <v>7600000000</v>
      </c>
      <c r="E821">
        <v>0.34</v>
      </c>
      <c r="F821" s="620">
        <v>2.5099999999999998</v>
      </c>
      <c r="G821" s="57"/>
      <c r="H821" s="636"/>
      <c r="I821" s="267"/>
      <c r="J821" s="587">
        <v>45.68</v>
      </c>
      <c r="K821" s="236">
        <v>44.48</v>
      </c>
      <c r="L821" s="236">
        <v>47.27</v>
      </c>
      <c r="M821" s="236">
        <v>3.4</v>
      </c>
      <c r="N821" s="236">
        <v>1.57</v>
      </c>
      <c r="O821" s="236"/>
      <c r="P821" s="236"/>
      <c r="Q821" s="236">
        <v>15.92</v>
      </c>
      <c r="R821" s="236">
        <v>2.72</v>
      </c>
      <c r="S821" s="236">
        <v>1.92</v>
      </c>
      <c r="T821" s="236">
        <v>1.5</v>
      </c>
      <c r="U821" s="236">
        <v>0</v>
      </c>
      <c r="V821" s="236"/>
      <c r="W821" s="522">
        <v>2.2000000000000002</v>
      </c>
      <c r="X821" s="236">
        <v>48</v>
      </c>
      <c r="Y821" s="522">
        <v>14</v>
      </c>
      <c r="Z821" s="236"/>
      <c r="AA821" s="236"/>
      <c r="AB821" s="236">
        <v>2.146690518783544E-2</v>
      </c>
      <c r="AC821" s="522">
        <v>7.4163708184932864E-3</v>
      </c>
      <c r="AD821" s="522">
        <v>3.8400551795770062</v>
      </c>
      <c r="AE821" s="57">
        <v>41825</v>
      </c>
      <c r="AF821" s="498">
        <v>4.9481999999999998E-2</v>
      </c>
      <c r="AG821" s="498">
        <v>5.8529411764705878E-2</v>
      </c>
      <c r="AH821" s="236">
        <v>78.954700000000003</v>
      </c>
      <c r="AI821" s="236"/>
      <c r="AJ821" s="522">
        <v>0</v>
      </c>
      <c r="AK821" s="522">
        <v>7.4163708184932864E-3</v>
      </c>
      <c r="AL821" s="236">
        <v>1.805215065745492E-2</v>
      </c>
      <c r="AM821" s="236">
        <v>45.75</v>
      </c>
      <c r="AN821" s="522">
        <v>76.076555023923476</v>
      </c>
      <c r="AR821" s="452"/>
      <c r="AS821" s="145"/>
      <c r="AT821" s="223"/>
      <c r="AU821" s="22"/>
    </row>
    <row r="822" spans="1:47" ht="15.75">
      <c r="A822" s="263" t="s">
        <v>2799</v>
      </c>
      <c r="B822" t="s">
        <v>2800</v>
      </c>
      <c r="C822" t="s">
        <v>1343</v>
      </c>
      <c r="D822" s="554">
        <v>19610000000</v>
      </c>
      <c r="E822">
        <v>1.42</v>
      </c>
      <c r="F822" s="620">
        <v>1.61</v>
      </c>
      <c r="G822" s="57"/>
      <c r="H822" s="636"/>
      <c r="I822" s="267"/>
      <c r="J822" s="587">
        <v>50.53</v>
      </c>
      <c r="K822" s="236">
        <v>49.09</v>
      </c>
      <c r="L822" s="236">
        <v>52.77</v>
      </c>
      <c r="M822" s="236">
        <v>2.9</v>
      </c>
      <c r="N822" s="236">
        <v>1.48</v>
      </c>
      <c r="O822" s="236"/>
      <c r="P822" s="236"/>
      <c r="Q822" s="236">
        <v>14.99</v>
      </c>
      <c r="R822" s="236">
        <v>0.75</v>
      </c>
      <c r="S822" s="236">
        <v>0.81</v>
      </c>
      <c r="T822" s="236">
        <v>2.08</v>
      </c>
      <c r="U822" s="236">
        <v>0</v>
      </c>
      <c r="V822" s="236"/>
      <c r="W822" s="522">
        <v>2.7</v>
      </c>
      <c r="X822" s="236">
        <v>56</v>
      </c>
      <c r="Y822" s="522">
        <v>17</v>
      </c>
      <c r="Z822" s="236"/>
      <c r="AA822" s="236"/>
      <c r="AB822" s="236">
        <v>5.3720652606447103E-3</v>
      </c>
      <c r="AC822" s="522">
        <v>1.0870768423136596E-2</v>
      </c>
      <c r="AD822" s="522">
        <v>2.5867527546131672</v>
      </c>
      <c r="AE822" s="57">
        <v>41825</v>
      </c>
      <c r="AF822" s="498">
        <v>0.11136600000000001</v>
      </c>
      <c r="AG822" s="498">
        <v>0.19986666666666669</v>
      </c>
      <c r="AH822" s="236">
        <v>3.6627999999999998</v>
      </c>
      <c r="AI822" s="236"/>
      <c r="AJ822" s="522">
        <v>0</v>
      </c>
      <c r="AK822" s="522">
        <v>1.0870768423136596E-2</v>
      </c>
      <c r="AL822" s="236">
        <v>-2.9016141429669448E-2</v>
      </c>
      <c r="AM822" s="236">
        <v>50.79</v>
      </c>
      <c r="AN822" s="522">
        <v>35.833333333333343</v>
      </c>
      <c r="AR822" s="452"/>
      <c r="AS822" s="145"/>
      <c r="AT822" s="223"/>
      <c r="AU822" s="22"/>
    </row>
    <row r="823" spans="1:47" ht="15.75">
      <c r="A823" s="263" t="s">
        <v>2801</v>
      </c>
      <c r="B823" t="s">
        <v>2802</v>
      </c>
      <c r="C823" t="s">
        <v>2021</v>
      </c>
      <c r="F823" s="620"/>
      <c r="G823" s="57"/>
      <c r="H823" s="636"/>
      <c r="I823" s="267"/>
      <c r="J823" s="587">
        <v>46.4</v>
      </c>
      <c r="K823" s="236">
        <v>27.4</v>
      </c>
      <c r="L823" s="236">
        <v>46.4</v>
      </c>
      <c r="M823" s="236">
        <v>0</v>
      </c>
      <c r="N823" s="236"/>
      <c r="O823" s="236"/>
      <c r="P823" s="236"/>
      <c r="Q823" s="236"/>
      <c r="R823" s="236"/>
      <c r="S823" s="236"/>
      <c r="T823" s="236"/>
      <c r="U823" s="236">
        <v>0</v>
      </c>
      <c r="V823" s="236"/>
      <c r="X823" s="236"/>
      <c r="Z823" s="236"/>
      <c r="AA823" s="236"/>
      <c r="AB823" s="236">
        <v>0.32495716733295243</v>
      </c>
      <c r="AC823" s="522">
        <v>3.96296826156061E-2</v>
      </c>
      <c r="AD823" s="522">
        <v>4.0125893684940408</v>
      </c>
      <c r="AE823" s="57">
        <v>41825</v>
      </c>
      <c r="AH823" s="236"/>
      <c r="AI823" s="236"/>
      <c r="AJ823" s="522">
        <v>0</v>
      </c>
      <c r="AK823" s="522">
        <v>3.96296826156061E-2</v>
      </c>
      <c r="AL823" s="236">
        <v>0.40478353012412949</v>
      </c>
      <c r="AM823" s="236"/>
      <c r="AN823" s="522">
        <v>22.435897435897417</v>
      </c>
      <c r="AR823" s="452"/>
      <c r="AS823" s="145"/>
      <c r="AT823" s="223"/>
      <c r="AU823" s="22"/>
    </row>
    <row r="824" spans="1:47" ht="15.75">
      <c r="A824" s="263" t="s">
        <v>2803</v>
      </c>
      <c r="B824" t="s">
        <v>2804</v>
      </c>
      <c r="C824" t="s">
        <v>1343</v>
      </c>
      <c r="D824" s="554">
        <v>3310000000</v>
      </c>
      <c r="E824">
        <v>1.99</v>
      </c>
      <c r="F824" s="620">
        <v>6.08</v>
      </c>
      <c r="G824" s="57"/>
      <c r="H824" s="636"/>
      <c r="I824" s="267"/>
      <c r="J824" s="587">
        <v>73.14</v>
      </c>
      <c r="K824" s="236">
        <v>71.97</v>
      </c>
      <c r="L824" s="236">
        <v>88.1</v>
      </c>
      <c r="M824" s="236">
        <v>1.8</v>
      </c>
      <c r="N824" s="236">
        <v>1.38</v>
      </c>
      <c r="O824" s="236"/>
      <c r="P824" s="236"/>
      <c r="Q824" s="236">
        <v>10.54</v>
      </c>
      <c r="R824" s="236">
        <v>1.31</v>
      </c>
      <c r="S824" s="236">
        <v>1.29</v>
      </c>
      <c r="T824" s="236">
        <v>4.9400000000000004</v>
      </c>
      <c r="U824" s="236">
        <v>0</v>
      </c>
      <c r="V824" s="236"/>
      <c r="W824" s="522">
        <v>2.1</v>
      </c>
      <c r="X824" s="236">
        <v>102.5</v>
      </c>
      <c r="Y824" s="522">
        <v>6</v>
      </c>
      <c r="Z824" s="236"/>
      <c r="AA824" s="236"/>
      <c r="AB824" s="236">
        <v>-0.11932570740517756</v>
      </c>
      <c r="AC824" s="522">
        <v>1.6839770275625079E-2</v>
      </c>
      <c r="AD824" s="522">
        <v>4.2740348546605142</v>
      </c>
      <c r="AE824" s="57">
        <v>41825</v>
      </c>
      <c r="AF824" s="498">
        <v>0.14402700000000002</v>
      </c>
      <c r="AG824" s="498">
        <v>8.0458015267175553E-2</v>
      </c>
      <c r="AH824" s="236">
        <v>54.445799999999998</v>
      </c>
      <c r="AI824" s="236"/>
      <c r="AJ824" s="522">
        <v>0</v>
      </c>
      <c r="AK824" s="522">
        <v>1.6839770275625079E-2</v>
      </c>
      <c r="AL824" s="236">
        <v>-2.4279615795090623E-2</v>
      </c>
      <c r="AM824" s="236">
        <v>74.349999999999994</v>
      </c>
      <c r="AN824" s="522">
        <v>62.598425196850513</v>
      </c>
      <c r="AR824" s="452"/>
      <c r="AS824" s="145"/>
      <c r="AT824" s="223"/>
      <c r="AU824" s="22"/>
    </row>
    <row r="825" spans="1:47" ht="15.75">
      <c r="A825" s="263" t="s">
        <v>58</v>
      </c>
      <c r="B825" t="s">
        <v>2805</v>
      </c>
      <c r="C825" t="s">
        <v>1356</v>
      </c>
      <c r="D825" s="554">
        <v>24540000</v>
      </c>
      <c r="E825">
        <v>1.17</v>
      </c>
      <c r="F825" s="620">
        <v>-0.3</v>
      </c>
      <c r="G825" s="57"/>
      <c r="H825" s="636"/>
      <c r="I825" s="267"/>
      <c r="J825" s="587">
        <v>5.01</v>
      </c>
      <c r="K825" s="236">
        <v>3.69</v>
      </c>
      <c r="L825" s="236">
        <v>5.13</v>
      </c>
      <c r="M825" s="236">
        <v>0</v>
      </c>
      <c r="N825" s="236">
        <v>0</v>
      </c>
      <c r="O825" s="236"/>
      <c r="P825" s="236"/>
      <c r="Q825" s="236">
        <v>0</v>
      </c>
      <c r="R825" s="236">
        <v>0</v>
      </c>
      <c r="S825" s="236">
        <v>42.71</v>
      </c>
      <c r="T825" s="236">
        <v>5.49</v>
      </c>
      <c r="U825" s="236">
        <v>0</v>
      </c>
      <c r="V825" s="236"/>
      <c r="W825" s="522">
        <v>1.5</v>
      </c>
      <c r="X825" s="236">
        <v>10.5</v>
      </c>
      <c r="Y825" s="522">
        <v>4</v>
      </c>
      <c r="Z825" s="236">
        <v>1</v>
      </c>
      <c r="AA825" s="236"/>
      <c r="AB825" s="236">
        <v>0.11333333333333329</v>
      </c>
      <c r="AC825" s="522">
        <v>3.5564133715490359E-2</v>
      </c>
      <c r="AD825" s="522">
        <v>3.7339585539971738</v>
      </c>
      <c r="AE825" s="57">
        <v>41825</v>
      </c>
      <c r="AH825" s="236"/>
      <c r="AI825" s="236"/>
      <c r="AJ825" s="522">
        <v>0</v>
      </c>
      <c r="AK825" s="522">
        <v>3.5564133715490359E-2</v>
      </c>
      <c r="AL825" s="236">
        <v>9.3886462882095997E-2</v>
      </c>
      <c r="AM825" s="236">
        <v>4.66</v>
      </c>
      <c r="AN825" s="522">
        <v>17.021276595744709</v>
      </c>
      <c r="AR825" s="452"/>
      <c r="AS825" s="145"/>
      <c r="AT825" s="223"/>
      <c r="AU825" s="22"/>
    </row>
    <row r="826" spans="1:47" ht="15.75">
      <c r="A826" s="263" t="s">
        <v>466</v>
      </c>
      <c r="B826" t="s">
        <v>2806</v>
      </c>
      <c r="C826" t="s">
        <v>1343</v>
      </c>
      <c r="D826" s="554">
        <v>4280000000</v>
      </c>
      <c r="E826">
        <v>1.34</v>
      </c>
      <c r="F826" s="620">
        <v>0.85</v>
      </c>
      <c r="G826" s="57"/>
      <c r="H826" s="636"/>
      <c r="I826" s="267"/>
      <c r="J826" s="587">
        <v>18.850000000000001</v>
      </c>
      <c r="K826" s="236">
        <v>17.88</v>
      </c>
      <c r="L826" s="236">
        <v>19.61</v>
      </c>
      <c r="M826" s="236">
        <v>1.8</v>
      </c>
      <c r="N826" s="236">
        <v>0.34</v>
      </c>
      <c r="O826" s="236"/>
      <c r="P826" s="236"/>
      <c r="Q826" s="236">
        <v>18.12</v>
      </c>
      <c r="R826" s="236">
        <v>2.82</v>
      </c>
      <c r="S826" s="236">
        <v>2.44</v>
      </c>
      <c r="T826" s="236">
        <v>2.5</v>
      </c>
      <c r="U826" s="236">
        <v>0</v>
      </c>
      <c r="V826" s="236"/>
      <c r="W826" s="522">
        <v>2.8</v>
      </c>
      <c r="X826" s="236">
        <v>19</v>
      </c>
      <c r="Y826" s="522">
        <v>26</v>
      </c>
      <c r="Z826" s="236">
        <v>1</v>
      </c>
      <c r="AA826" s="236"/>
      <c r="AB826" s="236">
        <v>1.5625000000000146E-2</v>
      </c>
      <c r="AC826" s="522">
        <v>9.9608056795427724E-3</v>
      </c>
      <c r="AD826" s="522">
        <v>3.6361863818725535</v>
      </c>
      <c r="AE826" s="57">
        <v>41825</v>
      </c>
      <c r="AF826" s="498">
        <v>0.106782</v>
      </c>
      <c r="AG826" s="498">
        <v>6.4255319148936174E-2</v>
      </c>
      <c r="AH826" s="236">
        <v>8.2960999999999991</v>
      </c>
      <c r="AI826" s="236"/>
      <c r="AJ826" s="522">
        <v>0</v>
      </c>
      <c r="AK826" s="522">
        <v>9.9608056795427724E-3</v>
      </c>
      <c r="AL826" s="236">
        <v>2.1126760563380313E-2</v>
      </c>
      <c r="AM826" s="236">
        <v>18.829999999999998</v>
      </c>
      <c r="AN826" s="522">
        <v>11.111111111111114</v>
      </c>
      <c r="AR826" s="452"/>
      <c r="AS826" s="145"/>
      <c r="AT826" s="223"/>
      <c r="AU826" s="22"/>
    </row>
    <row r="827" spans="1:47" ht="15.75">
      <c r="A827" s="263" t="s">
        <v>2807</v>
      </c>
      <c r="B827" t="s">
        <v>2808</v>
      </c>
      <c r="C827" t="s">
        <v>1365</v>
      </c>
      <c r="D827" s="554">
        <v>58860000000</v>
      </c>
      <c r="E827">
        <v>0.55000000000000004</v>
      </c>
      <c r="F827" s="620">
        <v>3.92</v>
      </c>
      <c r="G827" s="57"/>
      <c r="H827" s="636"/>
      <c r="I827" s="267"/>
      <c r="J827" s="587">
        <v>91.43</v>
      </c>
      <c r="K827" s="236">
        <v>82.51</v>
      </c>
      <c r="L827" s="236">
        <v>91.49</v>
      </c>
      <c r="M827" s="236">
        <v>3</v>
      </c>
      <c r="N827" s="236">
        <v>2.72</v>
      </c>
      <c r="O827" s="236"/>
      <c r="P827" s="236"/>
      <c r="Q827" s="236">
        <v>16.3</v>
      </c>
      <c r="R827" s="236">
        <v>3.24</v>
      </c>
      <c r="S827" s="236">
        <v>3.8</v>
      </c>
      <c r="T827" s="236">
        <v>3.19</v>
      </c>
      <c r="U827" s="236">
        <v>0</v>
      </c>
      <c r="V827" s="236"/>
      <c r="W827" s="522">
        <v>2.2000000000000002</v>
      </c>
      <c r="X827" s="236">
        <v>93.65</v>
      </c>
      <c r="Y827" s="522">
        <v>6</v>
      </c>
      <c r="Z827" s="236"/>
      <c r="AA827" s="236"/>
      <c r="AB827" s="236">
        <v>8.1883800733641002E-2</v>
      </c>
      <c r="AC827" s="522">
        <v>6.2279803404830438E-3</v>
      </c>
      <c r="AD827" s="522">
        <v>3.2890311099267486</v>
      </c>
      <c r="AE827" s="57">
        <v>41825</v>
      </c>
      <c r="AF827" s="498">
        <v>6.1515E-2</v>
      </c>
      <c r="AG827" s="498">
        <v>5.0308641975308641E-2</v>
      </c>
      <c r="AH827" s="236">
        <v>49.511899999999997</v>
      </c>
      <c r="AI827" s="236"/>
      <c r="AJ827" s="522">
        <v>0</v>
      </c>
      <c r="AK827" s="522">
        <v>6.2279803404830438E-3</v>
      </c>
      <c r="AL827" s="236">
        <v>2.1336014298480907E-2</v>
      </c>
      <c r="AM827" s="236">
        <v>89.99</v>
      </c>
      <c r="AN827" s="522">
        <v>4.4117647058815237</v>
      </c>
      <c r="AR827" s="452"/>
      <c r="AS827" s="145"/>
      <c r="AT827" s="223"/>
      <c r="AU827" s="22"/>
    </row>
    <row r="828" spans="1:47" ht="15.75">
      <c r="A828" s="263" t="s">
        <v>2809</v>
      </c>
      <c r="B828" t="s">
        <v>2810</v>
      </c>
      <c r="C828" t="s">
        <v>1343</v>
      </c>
      <c r="D828" s="554">
        <v>5680000000</v>
      </c>
      <c r="E828">
        <v>1.46</v>
      </c>
      <c r="F828" s="620">
        <v>1.63</v>
      </c>
      <c r="G828" s="57"/>
      <c r="H828" s="636"/>
      <c r="I828" s="267"/>
      <c r="J828" s="587">
        <v>31.55</v>
      </c>
      <c r="K828" s="236">
        <v>28.33</v>
      </c>
      <c r="L828" s="236">
        <v>31.55</v>
      </c>
      <c r="M828" s="236">
        <v>2.2000000000000002</v>
      </c>
      <c r="N828" s="236">
        <v>0.68</v>
      </c>
      <c r="O828" s="236"/>
      <c r="P828" s="236"/>
      <c r="Q828" s="236">
        <v>14.61</v>
      </c>
      <c r="R828" s="236">
        <v>1.7</v>
      </c>
      <c r="S828" s="236">
        <v>1.51</v>
      </c>
      <c r="T828" s="236">
        <v>4.1500000000000004</v>
      </c>
      <c r="U828" s="236">
        <v>0</v>
      </c>
      <c r="V828" s="236"/>
      <c r="W828" s="522">
        <v>1.8</v>
      </c>
      <c r="X828" s="236">
        <v>35</v>
      </c>
      <c r="Y828" s="522">
        <v>16</v>
      </c>
      <c r="Z828" s="236"/>
      <c r="AA828" s="236"/>
      <c r="AB828" s="236">
        <v>4.7476759628154029E-2</v>
      </c>
      <c r="AC828" s="522">
        <v>8.9432855883554273E-3</v>
      </c>
      <c r="AD828" s="522">
        <v>6.0634131090848573</v>
      </c>
      <c r="AE828" s="57">
        <v>41825</v>
      </c>
      <c r="AF828" s="498">
        <v>0.113658</v>
      </c>
      <c r="AG828" s="498">
        <v>8.5941176470588229E-2</v>
      </c>
      <c r="AH828" s="236">
        <v>15.077</v>
      </c>
      <c r="AI828" s="236"/>
      <c r="AJ828" s="522">
        <v>0</v>
      </c>
      <c r="AK828" s="522">
        <v>8.9432855883554273E-3</v>
      </c>
      <c r="AL828" s="236">
        <v>8.7181254307374265E-2</v>
      </c>
      <c r="AM828" s="236">
        <v>30.35</v>
      </c>
      <c r="AN828" s="522">
        <v>25.190839694656376</v>
      </c>
      <c r="AR828" s="452"/>
      <c r="AS828" s="145"/>
      <c r="AT828" s="223"/>
      <c r="AU828" s="22"/>
    </row>
    <row r="829" spans="1:47" ht="15.75">
      <c r="A829" s="263" t="s">
        <v>2811</v>
      </c>
      <c r="B829" t="s">
        <v>2812</v>
      </c>
      <c r="C829" t="s">
        <v>1343</v>
      </c>
      <c r="D829" s="554">
        <v>8640000000</v>
      </c>
      <c r="E829">
        <v>1</v>
      </c>
      <c r="F829" s="620">
        <v>-1.55</v>
      </c>
      <c r="G829" s="57"/>
      <c r="H829" s="636"/>
      <c r="I829" s="267"/>
      <c r="J829" s="587">
        <v>18.28</v>
      </c>
      <c r="K829" s="236">
        <v>16.54</v>
      </c>
      <c r="L829" s="236">
        <v>18.28</v>
      </c>
      <c r="M829" s="236">
        <v>0.5</v>
      </c>
      <c r="N829" s="236">
        <v>0.17</v>
      </c>
      <c r="O829" s="236"/>
      <c r="P829" s="236"/>
      <c r="Q829" s="236">
        <v>39.74</v>
      </c>
      <c r="R829" s="236">
        <v>6.35</v>
      </c>
      <c r="S829" s="236">
        <v>1.22</v>
      </c>
      <c r="T829" s="236">
        <v>0.81</v>
      </c>
      <c r="U829" s="236">
        <v>0</v>
      </c>
      <c r="V829" s="236"/>
      <c r="W829" s="522">
        <v>2.5</v>
      </c>
      <c r="X829" s="236">
        <v>18.75</v>
      </c>
      <c r="Y829" s="522">
        <v>10</v>
      </c>
      <c r="Z829" s="236"/>
      <c r="AA829" s="236"/>
      <c r="AB829" s="236">
        <v>4.8165137614678888E-2</v>
      </c>
      <c r="AC829" s="522">
        <v>9.7938684387749112E-3</v>
      </c>
      <c r="AD829" s="522">
        <v>6.5270422594595416</v>
      </c>
      <c r="AE829" s="57">
        <v>41825</v>
      </c>
      <c r="AF829" s="498">
        <v>8.7300000000000003E-2</v>
      </c>
      <c r="AG829" s="498">
        <v>6.2582677165354331E-2</v>
      </c>
      <c r="AH829" s="236">
        <v>-36.363199999999999</v>
      </c>
      <c r="AI829" s="236"/>
      <c r="AJ829" s="522">
        <v>0</v>
      </c>
      <c r="AK829" s="522">
        <v>9.7938684387749112E-3</v>
      </c>
      <c r="AL829" s="236">
        <v>7.3399882560187896E-2</v>
      </c>
      <c r="AM829" s="236">
        <v>17.45</v>
      </c>
      <c r="AN829" s="522">
        <v>19.047619047618724</v>
      </c>
      <c r="AR829" s="452"/>
      <c r="AS829" s="145"/>
      <c r="AT829" s="223"/>
      <c r="AU829" s="22"/>
    </row>
    <row r="830" spans="1:47" ht="15.75">
      <c r="A830" s="263" t="s">
        <v>2813</v>
      </c>
      <c r="B830" t="s">
        <v>2814</v>
      </c>
      <c r="C830" t="s">
        <v>1343</v>
      </c>
      <c r="D830" s="554">
        <v>982970000</v>
      </c>
      <c r="E830">
        <v>1.86</v>
      </c>
      <c r="F830" s="620">
        <v>0.53</v>
      </c>
      <c r="G830" s="57"/>
      <c r="H830" s="636"/>
      <c r="I830" s="267"/>
      <c r="J830" s="587">
        <v>18</v>
      </c>
      <c r="K830" s="236">
        <v>17.25</v>
      </c>
      <c r="L830" s="236">
        <v>21.18</v>
      </c>
      <c r="M830" s="236">
        <v>0.9</v>
      </c>
      <c r="N830" s="236">
        <v>0.16</v>
      </c>
      <c r="O830" s="236"/>
      <c r="P830" s="236"/>
      <c r="Q830" s="236">
        <v>30</v>
      </c>
      <c r="R830" s="236">
        <v>2.76</v>
      </c>
      <c r="S830" s="236">
        <v>0.68</v>
      </c>
      <c r="T830" s="236">
        <v>1.54</v>
      </c>
      <c r="U830" s="236">
        <v>0</v>
      </c>
      <c r="V830" s="236"/>
      <c r="W830" s="522">
        <v>2.1</v>
      </c>
      <c r="X830" s="236">
        <v>21</v>
      </c>
      <c r="Y830" s="522">
        <v>5</v>
      </c>
      <c r="Z830" s="236"/>
      <c r="AA830" s="236"/>
      <c r="AB830" s="236">
        <v>-0.137104506232023</v>
      </c>
      <c r="AC830" s="522">
        <v>1.3833520377641404E-2</v>
      </c>
      <c r="AD830" s="522">
        <v>2.8913946185887229</v>
      </c>
      <c r="AE830" s="57">
        <v>41825</v>
      </c>
      <c r="AF830" s="498">
        <v>0.136578</v>
      </c>
      <c r="AG830" s="498">
        <v>0.10869565217391304</v>
      </c>
      <c r="AH830" s="236">
        <v>4.9835000000000003</v>
      </c>
      <c r="AI830" s="236"/>
      <c r="AJ830" s="522">
        <v>0</v>
      </c>
      <c r="AK830" s="522">
        <v>1.3833520377641404E-2</v>
      </c>
      <c r="AL830" s="236">
        <v>-1.6930638995084586E-2</v>
      </c>
      <c r="AM830" s="236">
        <v>17.97</v>
      </c>
      <c r="AN830" s="522">
        <v>38.028169014084291</v>
      </c>
      <c r="AR830" s="452"/>
      <c r="AS830" s="145"/>
      <c r="AT830" s="223"/>
      <c r="AU830" s="22"/>
    </row>
    <row r="831" spans="1:47" ht="15.75">
      <c r="A831" s="263" t="s">
        <v>2815</v>
      </c>
      <c r="B831" t="s">
        <v>2816</v>
      </c>
      <c r="C831" t="s">
        <v>2817</v>
      </c>
      <c r="D831" s="554">
        <v>523960000</v>
      </c>
      <c r="E831">
        <v>2.23</v>
      </c>
      <c r="F831" s="620">
        <v>0.16</v>
      </c>
      <c r="G831" s="57"/>
      <c r="H831" s="636"/>
      <c r="I831" s="267"/>
      <c r="J831" s="587">
        <v>52.1</v>
      </c>
      <c r="K831" s="236">
        <v>35.08</v>
      </c>
      <c r="L831" s="236">
        <v>52.54</v>
      </c>
      <c r="M831" s="236">
        <v>1.4</v>
      </c>
      <c r="N831" s="236">
        <v>0.6</v>
      </c>
      <c r="O831" s="236"/>
      <c r="P831" s="236"/>
      <c r="Q831" s="236">
        <v>21.62</v>
      </c>
      <c r="R831" s="236">
        <v>10.3</v>
      </c>
      <c r="S831" s="236">
        <v>3.06</v>
      </c>
      <c r="T831" s="236">
        <v>0</v>
      </c>
      <c r="U831" s="236">
        <v>0</v>
      </c>
      <c r="V831" s="236"/>
      <c r="W831" s="522">
        <v>2</v>
      </c>
      <c r="X831" s="236">
        <v>52</v>
      </c>
      <c r="Y831" s="522">
        <v>5</v>
      </c>
      <c r="Z831" s="236">
        <v>1</v>
      </c>
      <c r="AA831" s="236"/>
      <c r="AB831" s="236">
        <v>0.35853976531942633</v>
      </c>
      <c r="AC831" s="522">
        <v>1.9923371794224837E-2</v>
      </c>
      <c r="AD831" s="522">
        <v>8.8770260336143814</v>
      </c>
      <c r="AE831" s="57">
        <v>41825</v>
      </c>
      <c r="AF831" s="498">
        <v>0.157779</v>
      </c>
      <c r="AG831" s="498">
        <v>2.0990291262135918E-2</v>
      </c>
      <c r="AH831" s="236">
        <v>-4.7427999999999999</v>
      </c>
      <c r="AI831" s="236"/>
      <c r="AJ831" s="522">
        <v>0</v>
      </c>
      <c r="AK831" s="522">
        <v>1.9923371794224837E-2</v>
      </c>
      <c r="AL831" s="236">
        <v>0.20018428933425492</v>
      </c>
      <c r="AM831" s="236">
        <v>46.12</v>
      </c>
      <c r="AN831" s="522">
        <v>9.6916299559470929</v>
      </c>
      <c r="AR831" s="452"/>
      <c r="AS831" s="145"/>
      <c r="AT831" s="223"/>
      <c r="AU831" s="22"/>
    </row>
    <row r="832" spans="1:47" ht="15.75">
      <c r="A832" s="263" t="s">
        <v>1846</v>
      </c>
      <c r="B832" t="s">
        <v>1847</v>
      </c>
      <c r="C832" t="s">
        <v>1348</v>
      </c>
      <c r="D832" s="554">
        <v>1350000000</v>
      </c>
      <c r="E832">
        <v>1.1100000000000001</v>
      </c>
      <c r="F832" s="620">
        <v>1.07</v>
      </c>
      <c r="G832" s="57"/>
      <c r="H832" s="636"/>
      <c r="I832" s="267"/>
      <c r="J832" s="587">
        <v>16.09</v>
      </c>
      <c r="K832" s="236">
        <v>14.82</v>
      </c>
      <c r="L832" s="236">
        <v>16.09</v>
      </c>
      <c r="M832" s="236">
        <v>6.4</v>
      </c>
      <c r="N832" s="236">
        <v>1</v>
      </c>
      <c r="O832" s="236"/>
      <c r="P832" s="236"/>
      <c r="Q832" s="236">
        <v>14.76</v>
      </c>
      <c r="R832" s="236">
        <v>2.5499999999999998</v>
      </c>
      <c r="S832" s="236">
        <v>5.23</v>
      </c>
      <c r="T832" s="236">
        <v>1.23</v>
      </c>
      <c r="U832" s="236">
        <v>0</v>
      </c>
      <c r="V832" s="236"/>
      <c r="W832" s="522">
        <v>3</v>
      </c>
      <c r="X832" s="236">
        <v>16</v>
      </c>
      <c r="Y832" s="522">
        <v>19</v>
      </c>
      <c r="Z832" s="236"/>
      <c r="AA832" s="236"/>
      <c r="AB832" s="236">
        <v>1.7067003792667481E-2</v>
      </c>
      <c r="AC832" s="522">
        <v>7.7036295795291478E-3</v>
      </c>
      <c r="AD832" s="522">
        <v>2.5346737336007954</v>
      </c>
      <c r="AE832" s="57">
        <v>41825</v>
      </c>
      <c r="AF832" s="498">
        <v>9.3603000000000006E-2</v>
      </c>
      <c r="AG832" s="498">
        <v>5.7882352941176475E-2</v>
      </c>
      <c r="AH832" s="236">
        <v>0.7802</v>
      </c>
      <c r="AI832" s="236"/>
      <c r="AJ832" s="522">
        <v>0</v>
      </c>
      <c r="AK832" s="522">
        <v>7.7036295795291478E-3</v>
      </c>
      <c r="AL832" s="236">
        <v>7.4098798397863777E-2</v>
      </c>
      <c r="AM832" s="236">
        <v>15.61</v>
      </c>
      <c r="AN832" s="522">
        <v>29.166666666666757</v>
      </c>
      <c r="AR832" s="452"/>
      <c r="AS832" s="145"/>
      <c r="AT832" s="223"/>
      <c r="AU832" s="22"/>
    </row>
    <row r="833" spans="1:47" ht="15.75">
      <c r="A833" s="263" t="s">
        <v>2818</v>
      </c>
      <c r="B833" t="s">
        <v>2819</v>
      </c>
      <c r="C833" t="s">
        <v>2820</v>
      </c>
      <c r="D833" s="554">
        <v>68740000</v>
      </c>
      <c r="E833">
        <v>0.54</v>
      </c>
      <c r="F833" s="620">
        <v>-0.86</v>
      </c>
      <c r="G833" s="57"/>
      <c r="H833" s="636"/>
      <c r="I833" s="267"/>
      <c r="J833" s="587">
        <v>7.19</v>
      </c>
      <c r="K833" s="236">
        <v>5.8</v>
      </c>
      <c r="L833" s="236">
        <v>9.08</v>
      </c>
      <c r="M833" s="236">
        <v>0</v>
      </c>
      <c r="N833" s="236">
        <v>0</v>
      </c>
      <c r="O833" s="236"/>
      <c r="P833" s="236"/>
      <c r="Q833" s="236">
        <v>0</v>
      </c>
      <c r="R833" s="236">
        <v>0</v>
      </c>
      <c r="S833" s="236">
        <v>4.12</v>
      </c>
      <c r="T833" s="236">
        <v>0</v>
      </c>
      <c r="U833" s="236">
        <v>0</v>
      </c>
      <c r="V833" s="236"/>
      <c r="W833" s="522">
        <v>0</v>
      </c>
      <c r="X833" s="236">
        <v>10</v>
      </c>
      <c r="Y833" s="522">
        <v>1</v>
      </c>
      <c r="Z833" s="236"/>
      <c r="AA833" s="236"/>
      <c r="AB833" s="236">
        <v>5.5944055944055987E-3</v>
      </c>
      <c r="AC833" s="522">
        <v>2.9614240562948209E-2</v>
      </c>
      <c r="AD833" s="522">
        <v>6.9464705683023142</v>
      </c>
      <c r="AE833" s="57">
        <v>41825</v>
      </c>
      <c r="AH833" s="236"/>
      <c r="AI833" s="236"/>
      <c r="AJ833" s="522">
        <v>0</v>
      </c>
      <c r="AK833" s="522">
        <v>2.9614240562948209E-2</v>
      </c>
      <c r="AL833" s="236">
        <v>0.11645962732919254</v>
      </c>
      <c r="AM833" s="236">
        <v>6.72</v>
      </c>
      <c r="AN833" s="522">
        <v>80.459770114942458</v>
      </c>
      <c r="AR833" s="452"/>
      <c r="AS833" s="145"/>
      <c r="AT833" s="223"/>
      <c r="AU833" s="22"/>
    </row>
    <row r="834" spans="1:47" ht="15.75">
      <c r="A834" s="263" t="s">
        <v>2821</v>
      </c>
      <c r="B834" t="s">
        <v>2822</v>
      </c>
      <c r="C834" t="s">
        <v>1343</v>
      </c>
      <c r="D834" s="554">
        <v>1590000000</v>
      </c>
      <c r="E834">
        <v>1.97</v>
      </c>
      <c r="F834" s="620">
        <v>0.4</v>
      </c>
      <c r="G834" s="57"/>
      <c r="H834" s="636"/>
      <c r="I834" s="267"/>
      <c r="J834" s="587">
        <v>15.61</v>
      </c>
      <c r="K834" s="236">
        <v>14.64</v>
      </c>
      <c r="L834" s="236">
        <v>17.22</v>
      </c>
      <c r="M834" s="236">
        <v>1</v>
      </c>
      <c r="N834" s="236">
        <v>0.16</v>
      </c>
      <c r="O834" s="236"/>
      <c r="P834" s="236"/>
      <c r="Q834" s="236">
        <v>31.86</v>
      </c>
      <c r="R834" s="236">
        <v>-6.26</v>
      </c>
      <c r="S834" s="236">
        <v>1.43</v>
      </c>
      <c r="T834" s="236">
        <v>2.69</v>
      </c>
      <c r="U834" s="236">
        <v>0</v>
      </c>
      <c r="V834" s="236"/>
      <c r="W834" s="522">
        <v>2.9</v>
      </c>
      <c r="X834" s="236">
        <v>15.5</v>
      </c>
      <c r="Y834" s="522">
        <v>6</v>
      </c>
      <c r="Z834" s="236"/>
      <c r="AA834" s="236"/>
      <c r="AB834" s="236">
        <v>-9.3495934959349561E-2</v>
      </c>
      <c r="AC834" s="522">
        <v>1.6338358108246308E-2</v>
      </c>
      <c r="AD834" s="522">
        <v>2.7987486855774719</v>
      </c>
      <c r="AE834" s="57">
        <v>41825</v>
      </c>
      <c r="AF834" s="498">
        <v>0.14288100000000001</v>
      </c>
      <c r="AG834" s="498">
        <v>-5.0894568690095843E-2</v>
      </c>
      <c r="AH834" s="236">
        <v>1.7717000000000001</v>
      </c>
      <c r="AI834" s="236"/>
      <c r="AJ834" s="522">
        <v>0</v>
      </c>
      <c r="AK834" s="522">
        <v>1.6338358108246308E-2</v>
      </c>
      <c r="AL834" s="236">
        <v>2.6973684210526327E-2</v>
      </c>
      <c r="AM834" s="236">
        <v>15.19</v>
      </c>
      <c r="AN834" s="522">
        <v>28.057553956834511</v>
      </c>
      <c r="AR834" s="452"/>
      <c r="AS834" s="145"/>
      <c r="AT834" s="223"/>
      <c r="AU834" s="22"/>
    </row>
    <row r="835" spans="1:47" ht="15.75">
      <c r="A835" s="263" t="s">
        <v>2823</v>
      </c>
      <c r="B835" t="s">
        <v>2824</v>
      </c>
      <c r="C835" t="s">
        <v>2825</v>
      </c>
      <c r="D835" s="554">
        <v>5220000000</v>
      </c>
      <c r="E835">
        <v>2.27</v>
      </c>
      <c r="F835" s="620">
        <v>2.54</v>
      </c>
      <c r="G835" s="57"/>
      <c r="H835" s="636"/>
      <c r="I835" s="267"/>
      <c r="J835" s="587">
        <v>39.4</v>
      </c>
      <c r="K835" s="236">
        <v>38.68</v>
      </c>
      <c r="L835" s="236">
        <v>43.87</v>
      </c>
      <c r="M835" s="236">
        <v>1.6</v>
      </c>
      <c r="N835" s="236">
        <v>0.64</v>
      </c>
      <c r="O835" s="236"/>
      <c r="P835" s="236"/>
      <c r="Q835" s="236">
        <v>13.45</v>
      </c>
      <c r="R835" s="236">
        <v>0.65</v>
      </c>
      <c r="S835" s="236">
        <v>0.88</v>
      </c>
      <c r="T835" s="236">
        <v>1.19</v>
      </c>
      <c r="U835" s="236">
        <v>0</v>
      </c>
      <c r="V835" s="236"/>
      <c r="W835" s="522">
        <v>2.2000000000000002</v>
      </c>
      <c r="X835" s="236">
        <v>45</v>
      </c>
      <c r="Y835" s="522">
        <v>16</v>
      </c>
      <c r="Z835" s="236"/>
      <c r="AA835" s="236"/>
      <c r="AB835" s="236">
        <v>-9.9222679469593122E-2</v>
      </c>
      <c r="AC835" s="522">
        <v>1.2423968273035355E-2</v>
      </c>
      <c r="AD835" s="522">
        <v>4.8843477594273219</v>
      </c>
      <c r="AE835" s="57">
        <v>41825</v>
      </c>
      <c r="AF835" s="498">
        <v>0.16007100000000002</v>
      </c>
      <c r="AG835" s="498">
        <v>0.2069230769230769</v>
      </c>
      <c r="AH835" s="236">
        <v>29.111599999999999</v>
      </c>
      <c r="AI835" s="236"/>
      <c r="AJ835" s="522">
        <v>0</v>
      </c>
      <c r="AK835" s="522">
        <v>1.2423968273035355E-2</v>
      </c>
      <c r="AL835" s="236">
        <v>-4.4848484848484881E-2</v>
      </c>
      <c r="AM835" s="236">
        <v>40.67</v>
      </c>
      <c r="AN835" s="522">
        <v>27.927927927927968</v>
      </c>
      <c r="AR835" s="452"/>
      <c r="AS835" s="145"/>
      <c r="AT835" s="223"/>
      <c r="AU835" s="22"/>
    </row>
    <row r="836" spans="1:47" ht="15.75">
      <c r="A836" s="263" t="s">
        <v>2826</v>
      </c>
      <c r="B836" t="s">
        <v>2827</v>
      </c>
      <c r="C836" t="s">
        <v>1961</v>
      </c>
      <c r="D836" s="554">
        <v>571740000</v>
      </c>
      <c r="E836">
        <v>2.4500000000000002</v>
      </c>
      <c r="F836" s="620">
        <v>-0.06</v>
      </c>
      <c r="G836" s="57"/>
      <c r="H836" s="636"/>
      <c r="I836" s="267"/>
      <c r="J836" s="587">
        <v>2.27</v>
      </c>
      <c r="K836" s="236">
        <v>1.72</v>
      </c>
      <c r="L836" s="236">
        <v>3.51</v>
      </c>
      <c r="M836" s="236">
        <v>0</v>
      </c>
      <c r="N836" s="236">
        <v>0</v>
      </c>
      <c r="O836" s="236"/>
      <c r="P836" s="236"/>
      <c r="Q836" s="236">
        <v>0</v>
      </c>
      <c r="R836" s="236">
        <v>-0.26</v>
      </c>
      <c r="S836" s="236">
        <v>0.42</v>
      </c>
      <c r="T836" s="236">
        <v>1.03</v>
      </c>
      <c r="U836" s="236">
        <v>0</v>
      </c>
      <c r="V836" s="236"/>
      <c r="W836" s="522">
        <v>3</v>
      </c>
      <c r="X836" s="236">
        <v>2.5</v>
      </c>
      <c r="Y836" s="522">
        <v>1</v>
      </c>
      <c r="Z836" s="236">
        <v>1</v>
      </c>
      <c r="AA836" s="236"/>
      <c r="AB836" s="236">
        <v>-0.27476038338658143</v>
      </c>
      <c r="AC836" s="522">
        <v>3.2832818976048242E-2</v>
      </c>
      <c r="AD836" s="522">
        <v>24.54492168019916</v>
      </c>
      <c r="AE836" s="57">
        <v>41825</v>
      </c>
      <c r="AF836" s="498">
        <v>0.17038500000000001</v>
      </c>
      <c r="AG836" s="498">
        <v>0</v>
      </c>
      <c r="AH836" s="236">
        <v>-0.42780000000000001</v>
      </c>
      <c r="AI836" s="236"/>
      <c r="AJ836" s="522">
        <v>0</v>
      </c>
      <c r="AK836" s="522">
        <v>3.2832818976048242E-2</v>
      </c>
      <c r="AL836" s="236">
        <v>0.20105820105820113</v>
      </c>
      <c r="AM836" s="236">
        <v>2.14</v>
      </c>
      <c r="AN836" s="522">
        <v>55.555555555555522</v>
      </c>
      <c r="AR836" s="452"/>
      <c r="AS836" s="145"/>
      <c r="AT836" s="223"/>
      <c r="AU836" s="22"/>
    </row>
    <row r="837" spans="1:47" ht="15.75">
      <c r="A837" s="263" t="s">
        <v>2828</v>
      </c>
      <c r="B837" t="s">
        <v>2829</v>
      </c>
      <c r="C837" t="s">
        <v>1343</v>
      </c>
      <c r="D837" s="554">
        <v>12880000000</v>
      </c>
      <c r="E837">
        <v>3.02</v>
      </c>
      <c r="F837" s="620">
        <v>-0.49</v>
      </c>
      <c r="G837" s="57"/>
      <c r="H837" s="636"/>
      <c r="I837" s="267"/>
      <c r="J837" s="587">
        <v>5.74</v>
      </c>
      <c r="K837" s="236">
        <v>3.94</v>
      </c>
      <c r="L837" s="236">
        <v>5.81</v>
      </c>
      <c r="M837" s="236">
        <v>0</v>
      </c>
      <c r="N837" s="236">
        <v>0</v>
      </c>
      <c r="O837" s="236"/>
      <c r="P837" s="236"/>
      <c r="Q837" s="236">
        <v>16.88</v>
      </c>
      <c r="R837" s="236">
        <v>0.42</v>
      </c>
      <c r="S837" s="236">
        <v>0.24</v>
      </c>
      <c r="T837" s="236">
        <v>1.55</v>
      </c>
      <c r="U837" s="236">
        <v>0</v>
      </c>
      <c r="V837" s="236"/>
      <c r="W837" s="522">
        <v>2.5</v>
      </c>
      <c r="X837" s="236">
        <v>6.18</v>
      </c>
      <c r="Y837" s="522">
        <v>14</v>
      </c>
      <c r="Z837" s="236">
        <v>1</v>
      </c>
      <c r="AA837" s="236"/>
      <c r="AB837" s="236">
        <v>0.3505882352941177</v>
      </c>
      <c r="AC837" s="522">
        <v>1.9001219525323385E-2</v>
      </c>
      <c r="AD837" s="522">
        <v>14.905467514883195</v>
      </c>
      <c r="AE837" s="57">
        <v>41825</v>
      </c>
      <c r="AF837" s="498">
        <v>0.203046</v>
      </c>
      <c r="AG837" s="498">
        <v>0.40190476190476188</v>
      </c>
      <c r="AH837" s="236">
        <v>-9.7081999999999997</v>
      </c>
      <c r="AI837" s="236"/>
      <c r="AJ837" s="522">
        <v>0</v>
      </c>
      <c r="AK837" s="522">
        <v>1.9001219525323385E-2</v>
      </c>
      <c r="AL837" s="236">
        <v>8.3018867924528381E-2</v>
      </c>
      <c r="AM837" s="236">
        <v>5.4</v>
      </c>
      <c r="AN837" s="522">
        <v>11.764705882353169</v>
      </c>
      <c r="AR837" s="452"/>
      <c r="AS837" s="145"/>
      <c r="AT837" s="223"/>
      <c r="AU837" s="22"/>
    </row>
    <row r="838" spans="1:47" ht="15.75">
      <c r="A838" s="263" t="s">
        <v>655</v>
      </c>
      <c r="B838" t="s">
        <v>1544</v>
      </c>
      <c r="C838" t="s">
        <v>1348</v>
      </c>
      <c r="D838" s="554">
        <v>356150000</v>
      </c>
      <c r="E838">
        <v>1.1100000000000001</v>
      </c>
      <c r="F838" s="620">
        <v>1.78</v>
      </c>
      <c r="G838" s="57"/>
      <c r="H838" s="636"/>
      <c r="I838" s="267"/>
      <c r="J838" s="587">
        <v>18.559999999999999</v>
      </c>
      <c r="K838" s="236">
        <v>16.38</v>
      </c>
      <c r="L838" s="236">
        <v>18.88</v>
      </c>
      <c r="M838" s="236">
        <v>1.7</v>
      </c>
      <c r="N838" s="236">
        <v>0.32</v>
      </c>
      <c r="O838" s="236"/>
      <c r="P838" s="236"/>
      <c r="Q838" s="236">
        <v>8.9700000000000006</v>
      </c>
      <c r="R838" s="236">
        <v>1.5</v>
      </c>
      <c r="S838" s="236">
        <v>2.33</v>
      </c>
      <c r="T838" s="236">
        <v>1.1499999999999999</v>
      </c>
      <c r="U838" s="236">
        <v>0</v>
      </c>
      <c r="V838" s="236"/>
      <c r="W838" s="522">
        <v>1.5</v>
      </c>
      <c r="X838" s="236">
        <v>20.5</v>
      </c>
      <c r="Y838" s="522">
        <v>4</v>
      </c>
      <c r="Z838" s="236"/>
      <c r="AA838" s="236"/>
      <c r="AB838" s="236">
        <v>5.6346044393853066E-2</v>
      </c>
      <c r="AC838" s="522">
        <v>1.1594198983143096E-2</v>
      </c>
      <c r="AD838" s="522">
        <v>2.1971592230683843</v>
      </c>
      <c r="AE838" s="57">
        <v>41825</v>
      </c>
      <c r="AF838" s="498">
        <v>9.3603000000000006E-2</v>
      </c>
      <c r="AG838" s="498">
        <v>5.9800000000000006E-2</v>
      </c>
      <c r="AH838" s="236">
        <v>28.613499999999998</v>
      </c>
      <c r="AI838" s="236"/>
      <c r="AJ838" s="522">
        <v>0</v>
      </c>
      <c r="AK838" s="522">
        <v>1.1594198983143096E-2</v>
      </c>
      <c r="AL838" s="236">
        <v>4.0942232192933289E-2</v>
      </c>
      <c r="AM838" s="236">
        <v>18.36</v>
      </c>
      <c r="AN838" s="522">
        <v>48.648648648648674</v>
      </c>
      <c r="AR838" s="452"/>
      <c r="AS838" s="145"/>
      <c r="AT838" s="223"/>
      <c r="AU838" s="22"/>
    </row>
    <row r="839" spans="1:47" ht="15.75">
      <c r="A839" s="263" t="s">
        <v>2830</v>
      </c>
      <c r="B839" t="s">
        <v>2831</v>
      </c>
      <c r="C839" t="s">
        <v>1343</v>
      </c>
      <c r="D839" s="554">
        <v>398500000</v>
      </c>
      <c r="E839">
        <v>0.61</v>
      </c>
      <c r="F839" s="620">
        <v>-1.68</v>
      </c>
      <c r="G839" s="57"/>
      <c r="H839" s="636"/>
      <c r="I839" s="267"/>
      <c r="J839" s="587">
        <v>36.5</v>
      </c>
      <c r="K839" s="236">
        <v>29.68</v>
      </c>
      <c r="L839" s="236">
        <v>36.630000000000003</v>
      </c>
      <c r="M839" s="236">
        <v>0</v>
      </c>
      <c r="N839" s="236">
        <v>0</v>
      </c>
      <c r="O839" s="236"/>
      <c r="P839" s="236"/>
      <c r="Q839" s="236">
        <v>25.52</v>
      </c>
      <c r="R839" s="236">
        <v>1.71</v>
      </c>
      <c r="S839" s="236">
        <v>1.69</v>
      </c>
      <c r="T839" s="236">
        <v>2.12</v>
      </c>
      <c r="U839" s="236">
        <v>0</v>
      </c>
      <c r="V839" s="236"/>
      <c r="W839" s="522">
        <v>2</v>
      </c>
      <c r="X839" s="236">
        <v>36</v>
      </c>
      <c r="Y839" s="522">
        <v>1</v>
      </c>
      <c r="Z839" s="236"/>
      <c r="AA839" s="236"/>
      <c r="AB839" s="236">
        <v>0.14707730986800754</v>
      </c>
      <c r="AC839" s="522">
        <v>1.336086300415487E-2</v>
      </c>
      <c r="AD839" s="522">
        <v>3.8930043899116993</v>
      </c>
      <c r="AE839" s="57">
        <v>41825</v>
      </c>
      <c r="AF839" s="498">
        <v>6.4953000000000011E-2</v>
      </c>
      <c r="AG839" s="498">
        <v>0.14923976608187134</v>
      </c>
      <c r="AH839" s="236">
        <v>-94.760400000000004</v>
      </c>
      <c r="AI839" s="236"/>
      <c r="AJ839" s="522">
        <v>0</v>
      </c>
      <c r="AK839" s="522">
        <v>1.336086300415487E-2</v>
      </c>
      <c r="AL839" s="236">
        <v>0.15469788041758939</v>
      </c>
      <c r="AM839" s="236">
        <v>33.380000000000003</v>
      </c>
      <c r="AN839" s="522">
        <v>9.4202898550726406</v>
      </c>
      <c r="AR839" s="452"/>
      <c r="AS839" s="145"/>
      <c r="AT839" s="223"/>
      <c r="AU839" s="22"/>
    </row>
    <row r="840" spans="1:47" ht="15.75">
      <c r="A840" s="263" t="s">
        <v>307</v>
      </c>
      <c r="B840" t="s">
        <v>2832</v>
      </c>
      <c r="C840" t="s">
        <v>1343</v>
      </c>
      <c r="D840" s="554">
        <v>36540000</v>
      </c>
      <c r="E840">
        <v>1.2</v>
      </c>
      <c r="F840" s="620">
        <v>-2.2999999999999998</v>
      </c>
      <c r="G840" s="57"/>
      <c r="H840" s="636"/>
      <c r="I840" s="267"/>
      <c r="J840" s="587">
        <v>3.64</v>
      </c>
      <c r="K840" s="236">
        <v>3.35</v>
      </c>
      <c r="L840" s="236">
        <v>11.5</v>
      </c>
      <c r="M840" s="236">
        <v>0</v>
      </c>
      <c r="N840" s="236">
        <v>0</v>
      </c>
      <c r="O840" s="236"/>
      <c r="P840" s="236"/>
      <c r="Q840" s="236">
        <v>0</v>
      </c>
      <c r="R840" s="236">
        <v>0</v>
      </c>
      <c r="S840" s="236">
        <v>1.46</v>
      </c>
      <c r="T840" s="236">
        <v>1.8</v>
      </c>
      <c r="U840" s="236">
        <v>0</v>
      </c>
      <c r="V840" s="236"/>
      <c r="W840" s="522">
        <v>1.8</v>
      </c>
      <c r="X840" s="236">
        <v>8.5</v>
      </c>
      <c r="Y840" s="522">
        <v>6</v>
      </c>
      <c r="Z840" s="236"/>
      <c r="AA840" s="236"/>
      <c r="AB840" s="236">
        <v>-0.6834782608695652</v>
      </c>
      <c r="AC840" s="522">
        <v>3.1419732949667781E-2</v>
      </c>
      <c r="AD840" s="522">
        <v>45.497616920152055</v>
      </c>
      <c r="AE840" s="57">
        <v>41825</v>
      </c>
      <c r="AH840" s="236"/>
      <c r="AI840" s="236"/>
      <c r="AJ840" s="522">
        <v>0</v>
      </c>
      <c r="AK840" s="522">
        <v>3.1419732949667781E-2</v>
      </c>
      <c r="AL840" s="236">
        <v>-6.4267352185089971E-2</v>
      </c>
      <c r="AM840" s="236">
        <v>3.65</v>
      </c>
      <c r="AN840" s="522">
        <v>24.444444444444429</v>
      </c>
      <c r="AR840" s="452"/>
      <c r="AS840" s="145"/>
      <c r="AT840" s="223"/>
      <c r="AU840" s="22"/>
    </row>
    <row r="841" spans="1:47" ht="15.75">
      <c r="A841" s="263" t="s">
        <v>2833</v>
      </c>
      <c r="B841" t="s">
        <v>2834</v>
      </c>
      <c r="C841" t="s">
        <v>1343</v>
      </c>
      <c r="D841" s="554">
        <v>6960000000</v>
      </c>
      <c r="E841">
        <v>2.4700000000000002</v>
      </c>
      <c r="F841" s="620">
        <v>1.31</v>
      </c>
      <c r="G841" s="57"/>
      <c r="H841" s="636"/>
      <c r="I841" s="267"/>
      <c r="J841" s="587">
        <v>35.159999999999997</v>
      </c>
      <c r="K841" s="236">
        <v>31.17</v>
      </c>
      <c r="L841" s="236">
        <v>35.159999999999997</v>
      </c>
      <c r="M841" s="236">
        <v>0</v>
      </c>
      <c r="N841" s="236">
        <v>0</v>
      </c>
      <c r="O841" s="236"/>
      <c r="P841" s="236"/>
      <c r="Q841" s="236">
        <v>10.37</v>
      </c>
      <c r="R841" s="236">
        <v>1.25</v>
      </c>
      <c r="S841" s="236">
        <v>0.82</v>
      </c>
      <c r="T841" s="236">
        <v>3.5</v>
      </c>
      <c r="U841" s="236">
        <v>0</v>
      </c>
      <c r="V841" s="236"/>
      <c r="W841" s="522">
        <v>2.1</v>
      </c>
      <c r="X841" s="236">
        <v>38</v>
      </c>
      <c r="Y841" s="522">
        <v>12</v>
      </c>
      <c r="Z841" s="236"/>
      <c r="AA841" s="236"/>
      <c r="AB841" s="236">
        <v>4.0236686390532531E-2</v>
      </c>
      <c r="AC841" s="522">
        <v>8.9071762039921887E-3</v>
      </c>
      <c r="AD841" s="522">
        <v>3.395676826490861</v>
      </c>
      <c r="AE841" s="57">
        <v>41825</v>
      </c>
      <c r="AF841" s="498">
        <v>0.17153100000000002</v>
      </c>
      <c r="AG841" s="498">
        <v>8.2959999999999992E-2</v>
      </c>
      <c r="AH841" s="236">
        <v>12.155900000000001</v>
      </c>
      <c r="AI841" s="236"/>
      <c r="AJ841" s="522">
        <v>0</v>
      </c>
      <c r="AK841" s="522">
        <v>8.9071762039921887E-3</v>
      </c>
      <c r="AL841" s="236">
        <v>5.1749925216870982E-2</v>
      </c>
      <c r="AM841" s="236">
        <v>33.6</v>
      </c>
      <c r="AN841" s="522">
        <v>21.69811320754674</v>
      </c>
      <c r="AR841" s="452"/>
      <c r="AS841" s="145"/>
      <c r="AT841" s="223"/>
      <c r="AU841" s="22"/>
    </row>
    <row r="842" spans="1:47" ht="15.75">
      <c r="A842" s="263" t="s">
        <v>2835</v>
      </c>
      <c r="B842" t="s">
        <v>2836</v>
      </c>
      <c r="C842" t="s">
        <v>1343</v>
      </c>
      <c r="D842" s="554">
        <v>2650000000</v>
      </c>
      <c r="E842">
        <v>2.3199999999999998</v>
      </c>
      <c r="F842" s="620">
        <v>7.02</v>
      </c>
      <c r="G842" s="57"/>
      <c r="H842" s="636"/>
      <c r="I842" s="267"/>
      <c r="J842" s="587">
        <v>64.37</v>
      </c>
      <c r="K842" s="236">
        <v>54.1</v>
      </c>
      <c r="L842" s="236">
        <v>65.37</v>
      </c>
      <c r="M842" s="236">
        <v>0</v>
      </c>
      <c r="N842" s="236">
        <v>0</v>
      </c>
      <c r="O842" s="236"/>
      <c r="P842" s="236"/>
      <c r="Q842" s="236">
        <v>15.36</v>
      </c>
      <c r="R842" s="236">
        <v>-7.97</v>
      </c>
      <c r="S842" s="236">
        <v>1.27</v>
      </c>
      <c r="T842" s="236">
        <v>1.32</v>
      </c>
      <c r="U842" s="236">
        <v>0</v>
      </c>
      <c r="V842" s="236"/>
      <c r="W842" s="522">
        <v>2.5</v>
      </c>
      <c r="X842" s="236">
        <v>67</v>
      </c>
      <c r="Y842" s="522">
        <v>11</v>
      </c>
      <c r="Z842" s="236"/>
      <c r="AA842" s="236"/>
      <c r="AB842" s="236">
        <v>0.14639358860195914</v>
      </c>
      <c r="AC842" s="522">
        <v>9.1331971322101638E-3</v>
      </c>
      <c r="AD842" s="522">
        <v>4.1024772974048789</v>
      </c>
      <c r="AE842" s="57">
        <v>41825</v>
      </c>
      <c r="AF842" s="498">
        <v>0.162936</v>
      </c>
      <c r="AG842" s="498">
        <v>-1.9272271016311168E-2</v>
      </c>
      <c r="AH842" s="236">
        <v>49.283000000000001</v>
      </c>
      <c r="AI842" s="236"/>
      <c r="AJ842" s="522">
        <v>0</v>
      </c>
      <c r="AK842" s="522">
        <v>9.1331971322101638E-3</v>
      </c>
      <c r="AL842" s="236">
        <v>0.11251296232284834</v>
      </c>
      <c r="AM842" s="236">
        <v>62.31</v>
      </c>
      <c r="AN842" s="522">
        <v>23.673469387755159</v>
      </c>
      <c r="AR842" s="452"/>
      <c r="AS842" s="145"/>
      <c r="AT842" s="223"/>
      <c r="AU842" s="22"/>
    </row>
    <row r="843" spans="1:47" ht="15.75">
      <c r="A843" s="263" t="s">
        <v>84</v>
      </c>
      <c r="B843" t="s">
        <v>85</v>
      </c>
      <c r="C843" t="s">
        <v>1343</v>
      </c>
      <c r="D843" s="554">
        <v>2460000000</v>
      </c>
      <c r="E843">
        <v>1.1599999999999999</v>
      </c>
      <c r="F843" s="620">
        <v>2.08</v>
      </c>
      <c r="G843" s="57"/>
      <c r="H843" s="636"/>
      <c r="I843" s="267"/>
      <c r="J843" s="587">
        <v>26.98</v>
      </c>
      <c r="K843" s="236">
        <v>26.51</v>
      </c>
      <c r="L843" s="236">
        <v>28.55</v>
      </c>
      <c r="M843" s="236">
        <v>2.9</v>
      </c>
      <c r="N843" s="236">
        <v>0.8</v>
      </c>
      <c r="O843" s="236"/>
      <c r="P843" s="236"/>
      <c r="Q843" s="236">
        <v>13.49</v>
      </c>
      <c r="R843" s="236">
        <v>3.49</v>
      </c>
      <c r="S843" s="236">
        <v>0.86</v>
      </c>
      <c r="T843" s="236">
        <v>1.91</v>
      </c>
      <c r="U843" s="236">
        <v>0</v>
      </c>
      <c r="V843" s="236"/>
      <c r="W843" s="522">
        <v>2.8</v>
      </c>
      <c r="X843" s="236">
        <v>27</v>
      </c>
      <c r="Y843" s="522">
        <v>7</v>
      </c>
      <c r="Z843" s="236"/>
      <c r="AA843" s="236"/>
      <c r="AB843" s="236">
        <v>-2.4936754607878617E-2</v>
      </c>
      <c r="AC843" s="522">
        <v>1.0046563474600124E-2</v>
      </c>
      <c r="AD843" s="522">
        <v>3.6026282879646212</v>
      </c>
      <c r="AE843" s="57">
        <v>41825</v>
      </c>
      <c r="AF843" s="498">
        <v>9.6467999999999998E-2</v>
      </c>
      <c r="AG843" s="498">
        <v>3.8653295128939821E-2</v>
      </c>
      <c r="AH843" s="236">
        <v>22.206299999999999</v>
      </c>
      <c r="AI843" s="236"/>
      <c r="AJ843" s="522">
        <v>0</v>
      </c>
      <c r="AK843" s="522">
        <v>1.0046563474600124E-2</v>
      </c>
      <c r="AL843" s="236">
        <v>-7.7234277307834083E-3</v>
      </c>
      <c r="AM843" s="236">
        <v>27.27</v>
      </c>
      <c r="AN843" s="522">
        <v>43.333333333333357</v>
      </c>
      <c r="AR843" s="452"/>
      <c r="AS843" s="145"/>
      <c r="AT843" s="223"/>
      <c r="AU843" s="22"/>
    </row>
    <row r="844" spans="1:47" ht="15.75">
      <c r="A844" s="263" t="s">
        <v>2837</v>
      </c>
      <c r="B844" t="s">
        <v>2838</v>
      </c>
      <c r="C844" t="s">
        <v>1343</v>
      </c>
      <c r="D844" s="554">
        <v>14690000000</v>
      </c>
      <c r="E844">
        <v>1.44</v>
      </c>
      <c r="F844" s="620">
        <v>3.72</v>
      </c>
      <c r="G844" s="57"/>
      <c r="H844" s="636"/>
      <c r="I844" s="267"/>
      <c r="J844" s="587">
        <v>73.38</v>
      </c>
      <c r="K844" s="236">
        <v>65.319999999999993</v>
      </c>
      <c r="L844" s="236">
        <v>73.38</v>
      </c>
      <c r="M844" s="236">
        <v>2.8</v>
      </c>
      <c r="N844" s="236">
        <v>2</v>
      </c>
      <c r="O844" s="236"/>
      <c r="P844" s="236"/>
      <c r="Q844" s="236">
        <v>16.02</v>
      </c>
      <c r="R844" s="236">
        <v>2.66</v>
      </c>
      <c r="S844" s="236">
        <v>1.26</v>
      </c>
      <c r="T844" s="236">
        <v>4.96</v>
      </c>
      <c r="U844" s="236">
        <v>0</v>
      </c>
      <c r="V844" s="236"/>
      <c r="W844" s="522">
        <v>2.6</v>
      </c>
      <c r="X844" s="236">
        <v>78</v>
      </c>
      <c r="Y844" s="522">
        <v>14</v>
      </c>
      <c r="Z844" s="236"/>
      <c r="AA844" s="236"/>
      <c r="AB844" s="236">
        <v>2.1294363256784982E-2</v>
      </c>
      <c r="AC844" s="522">
        <v>9.0083947450051247E-3</v>
      </c>
      <c r="AD844" s="522">
        <v>3.7778325261837971</v>
      </c>
      <c r="AE844" s="57">
        <v>41825</v>
      </c>
      <c r="AF844" s="498">
        <v>0.112512</v>
      </c>
      <c r="AG844" s="498">
        <v>6.0225563909774432E-2</v>
      </c>
      <c r="AH844" s="236">
        <v>24.689900000000002</v>
      </c>
      <c r="AI844" s="236"/>
      <c r="AJ844" s="522">
        <v>0</v>
      </c>
      <c r="AK844" s="522">
        <v>9.0083947450051247E-3</v>
      </c>
      <c r="AL844" s="236">
        <v>9.6369341102644376E-2</v>
      </c>
      <c r="AM844" s="236">
        <v>70.52</v>
      </c>
      <c r="AN844" s="522">
        <v>24.173027989821922</v>
      </c>
      <c r="AR844" s="452"/>
      <c r="AS844" s="145"/>
      <c r="AT844" s="223"/>
      <c r="AU844" s="22"/>
    </row>
    <row r="845" spans="1:47" ht="15.75">
      <c r="A845" s="263" t="s">
        <v>1810</v>
      </c>
      <c r="B845" t="s">
        <v>1811</v>
      </c>
      <c r="C845" t="s">
        <v>1343</v>
      </c>
      <c r="D845" s="554">
        <v>9080000000</v>
      </c>
      <c r="E845">
        <v>0.88</v>
      </c>
      <c r="F845" s="620">
        <v>1.75</v>
      </c>
      <c r="G845" s="57"/>
      <c r="H845" s="636"/>
      <c r="I845" s="267"/>
      <c r="J845" s="587">
        <v>34.92</v>
      </c>
      <c r="K845" s="236">
        <v>31.99</v>
      </c>
      <c r="L845" s="236">
        <v>35.43</v>
      </c>
      <c r="M845" s="236">
        <v>2.9</v>
      </c>
      <c r="N845" s="236">
        <v>1</v>
      </c>
      <c r="O845" s="236"/>
      <c r="P845" s="236"/>
      <c r="Q845" s="236">
        <v>16.47</v>
      </c>
      <c r="R845" s="236">
        <v>2.96</v>
      </c>
      <c r="S845" s="236">
        <v>0.24</v>
      </c>
      <c r="T845" s="236">
        <v>2.11</v>
      </c>
      <c r="U845" s="236">
        <v>0</v>
      </c>
      <c r="V845" s="236"/>
      <c r="W845" s="522">
        <v>3.4</v>
      </c>
      <c r="X845" s="236">
        <v>33.5</v>
      </c>
      <c r="Y845" s="522">
        <v>8</v>
      </c>
      <c r="Z845" s="236"/>
      <c r="AA845" s="236"/>
      <c r="AB845" s="236">
        <v>-1.4394580863674795E-2</v>
      </c>
      <c r="AC845" s="522">
        <v>1.0264573917851124E-2</v>
      </c>
      <c r="AD845" s="522">
        <v>3.5368152652430549</v>
      </c>
      <c r="AE845" s="57">
        <v>41825</v>
      </c>
      <c r="AF845" s="498">
        <v>8.0423999999999995E-2</v>
      </c>
      <c r="AG845" s="498">
        <v>5.5641891891891886E-2</v>
      </c>
      <c r="AH845" s="236">
        <v>18.3005</v>
      </c>
      <c r="AI845" s="236"/>
      <c r="AJ845" s="522">
        <v>0</v>
      </c>
      <c r="AK845" s="522">
        <v>1.0264573917851124E-2</v>
      </c>
      <c r="AL845" s="236">
        <v>7.0837166513339531E-2</v>
      </c>
      <c r="AM845" s="236">
        <v>34.86</v>
      </c>
      <c r="AN845" s="522">
        <v>52.631578947368354</v>
      </c>
      <c r="AR845" s="452"/>
      <c r="AS845" s="145"/>
      <c r="AT845" s="223"/>
      <c r="AU845" s="22"/>
    </row>
    <row r="846" spans="1:47" ht="15.75">
      <c r="A846" s="263" t="s">
        <v>2839</v>
      </c>
      <c r="B846" t="s">
        <v>2840</v>
      </c>
      <c r="C846" t="s">
        <v>1362</v>
      </c>
      <c r="D846" s="554">
        <v>987900000</v>
      </c>
      <c r="E846">
        <v>2.16</v>
      </c>
      <c r="F846" s="620">
        <v>0.45</v>
      </c>
      <c r="G846" s="57"/>
      <c r="H846" s="636"/>
      <c r="I846" s="267"/>
      <c r="J846" s="587">
        <v>9.43</v>
      </c>
      <c r="K846" s="236">
        <v>8.58</v>
      </c>
      <c r="L846" s="236">
        <v>10.76</v>
      </c>
      <c r="M846" s="236">
        <v>0</v>
      </c>
      <c r="N846" s="236">
        <v>0</v>
      </c>
      <c r="O846" s="236"/>
      <c r="P846" s="236"/>
      <c r="Q846" s="236">
        <v>11.79</v>
      </c>
      <c r="R846" s="236">
        <v>0.94</v>
      </c>
      <c r="S846" s="236">
        <v>0.45</v>
      </c>
      <c r="T846" s="236">
        <v>2.38</v>
      </c>
      <c r="U846" s="236">
        <v>0</v>
      </c>
      <c r="V846" s="236"/>
      <c r="W846" s="522">
        <v>1.8</v>
      </c>
      <c r="X846" s="236">
        <v>11.5</v>
      </c>
      <c r="Y846" s="522">
        <v>3</v>
      </c>
      <c r="Z846" s="236"/>
      <c r="AA846" s="236"/>
      <c r="AB846" s="236">
        <v>-0.12360594795539034</v>
      </c>
      <c r="AC846" s="522">
        <v>1.6888852905534057E-2</v>
      </c>
      <c r="AD846" s="522">
        <v>3.5700908300354697</v>
      </c>
      <c r="AE846" s="57">
        <v>41825</v>
      </c>
      <c r="AF846" s="498">
        <v>0.15376800000000002</v>
      </c>
      <c r="AG846" s="498">
        <v>0.12542553191489361</v>
      </c>
      <c r="AH846" s="236">
        <v>5.5164</v>
      </c>
      <c r="AI846" s="236"/>
      <c r="AJ846" s="522">
        <v>0</v>
      </c>
      <c r="AK846" s="522">
        <v>1.6888852905534057E-2</v>
      </c>
      <c r="AL846" s="236">
        <v>2.6115342763873801E-2</v>
      </c>
      <c r="AM846" s="236">
        <v>9.4700000000000006</v>
      </c>
      <c r="AN846" s="522">
        <v>37.03703703703696</v>
      </c>
      <c r="AR846" s="452"/>
      <c r="AS846" s="145"/>
      <c r="AT846" s="223"/>
      <c r="AU846" s="22"/>
    </row>
    <row r="847" spans="1:47" ht="15.75">
      <c r="A847" s="263" t="s">
        <v>2841</v>
      </c>
      <c r="B847" t="s">
        <v>2842</v>
      </c>
      <c r="C847" t="s">
        <v>1343</v>
      </c>
      <c r="D847" s="554">
        <v>2830000000</v>
      </c>
      <c r="E847">
        <v>1.38</v>
      </c>
      <c r="F847" s="620">
        <v>0.41</v>
      </c>
      <c r="G847" s="57"/>
      <c r="H847" s="636"/>
      <c r="I847" s="267"/>
      <c r="J847" s="587">
        <v>9.3800000000000008</v>
      </c>
      <c r="K847" s="236">
        <v>8.42</v>
      </c>
      <c r="L847" s="236">
        <v>10</v>
      </c>
      <c r="M847" s="236">
        <v>0</v>
      </c>
      <c r="N847" s="236">
        <v>0</v>
      </c>
      <c r="O847" s="236"/>
      <c r="P847" s="236"/>
      <c r="Q847" s="236">
        <v>9.57</v>
      </c>
      <c r="R847" s="236">
        <v>0.5</v>
      </c>
      <c r="S847" s="236">
        <v>1.45</v>
      </c>
      <c r="T847" s="236">
        <v>2.73</v>
      </c>
      <c r="U847" s="236">
        <v>0</v>
      </c>
      <c r="V847" s="236"/>
      <c r="W847" s="522">
        <v>2.2000000000000002</v>
      </c>
      <c r="X847" s="236">
        <v>11</v>
      </c>
      <c r="Y847" s="522">
        <v>20</v>
      </c>
      <c r="Z847" s="236"/>
      <c r="AA847" s="236"/>
      <c r="AB847" s="236">
        <v>-7.4074074074072498E-3</v>
      </c>
      <c r="AC847" s="522">
        <v>1.189076798095447E-2</v>
      </c>
      <c r="AD847" s="522">
        <v>4.2985733431979307</v>
      </c>
      <c r="AE847" s="57">
        <v>41825</v>
      </c>
      <c r="AF847" s="498">
        <v>0.109074</v>
      </c>
      <c r="AG847" s="498">
        <v>0.19139999999999999</v>
      </c>
      <c r="AH847" s="236">
        <v>10.4039</v>
      </c>
      <c r="AI847" s="236"/>
      <c r="AJ847" s="522">
        <v>0</v>
      </c>
      <c r="AK847" s="522">
        <v>1.189076798095447E-2</v>
      </c>
      <c r="AL847" s="236">
        <v>9.4515752625437641E-2</v>
      </c>
      <c r="AM847" s="236">
        <v>8.9</v>
      </c>
      <c r="AN847" s="522">
        <v>0</v>
      </c>
      <c r="AR847" s="452"/>
      <c r="AS847" s="145"/>
      <c r="AT847" s="223"/>
      <c r="AU847" s="22"/>
    </row>
    <row r="848" spans="1:47" ht="15.75">
      <c r="A848" s="263" t="s">
        <v>2843</v>
      </c>
      <c r="B848" t="s">
        <v>2844</v>
      </c>
      <c r="C848" t="s">
        <v>1350</v>
      </c>
      <c r="D848" s="554">
        <v>198330000</v>
      </c>
      <c r="E848">
        <v>1.2</v>
      </c>
      <c r="F848" s="620">
        <v>0.94</v>
      </c>
      <c r="G848" s="57"/>
      <c r="H848" s="636"/>
      <c r="I848" s="267"/>
      <c r="J848" s="587">
        <v>103.54</v>
      </c>
      <c r="K848" s="236">
        <v>62.96</v>
      </c>
      <c r="L848" s="236">
        <v>105.47</v>
      </c>
      <c r="M848" s="236">
        <v>0</v>
      </c>
      <c r="N848" s="236">
        <v>0</v>
      </c>
      <c r="O848" s="236"/>
      <c r="P848" s="236"/>
      <c r="Q848" s="236">
        <v>44.82</v>
      </c>
      <c r="R848" s="236">
        <v>3.85</v>
      </c>
      <c r="S848" s="236">
        <v>12.26</v>
      </c>
      <c r="T848" s="236">
        <v>10.29</v>
      </c>
      <c r="U848" s="236">
        <v>0</v>
      </c>
      <c r="V848" s="236"/>
      <c r="W848" s="522">
        <v>2.8</v>
      </c>
      <c r="X848" s="236">
        <v>88.5</v>
      </c>
      <c r="Y848" s="522">
        <v>14</v>
      </c>
      <c r="Z848" s="236">
        <v>1</v>
      </c>
      <c r="AA848" s="236"/>
      <c r="AB848" s="236">
        <v>0.33496647756575559</v>
      </c>
      <c r="AC848" s="522">
        <v>2.2463168248026952E-2</v>
      </c>
      <c r="AD848" s="522">
        <v>48.631234440945953</v>
      </c>
      <c r="AE848" s="57">
        <v>41825</v>
      </c>
      <c r="AF848" s="498">
        <v>9.8760000000000001E-2</v>
      </c>
      <c r="AG848" s="498">
        <v>0.11641558441558442</v>
      </c>
      <c r="AH848" s="236">
        <v>21.073799999999999</v>
      </c>
      <c r="AI848" s="236"/>
      <c r="AJ848" s="522">
        <v>0</v>
      </c>
      <c r="AK848" s="522">
        <v>2.2463168248026952E-2</v>
      </c>
      <c r="AL848" s="236">
        <v>0.60951344629255411</v>
      </c>
      <c r="AM848" s="236">
        <v>83.19</v>
      </c>
      <c r="AN848" s="522">
        <v>78.947368421052104</v>
      </c>
      <c r="AR848" s="452"/>
      <c r="AS848" s="145"/>
      <c r="AT848" s="223"/>
      <c r="AU848" s="22"/>
    </row>
    <row r="849" spans="1:47" ht="15.75">
      <c r="A849" s="263" t="s">
        <v>2845</v>
      </c>
      <c r="B849" t="s">
        <v>2846</v>
      </c>
      <c r="C849" t="s">
        <v>1343</v>
      </c>
      <c r="D849" s="554">
        <v>1010000000</v>
      </c>
      <c r="E849">
        <v>1.92</v>
      </c>
      <c r="F849" s="620">
        <v>1.74</v>
      </c>
      <c r="G849" s="57"/>
      <c r="H849" s="636"/>
      <c r="I849" s="267"/>
      <c r="J849" s="587">
        <v>24.54</v>
      </c>
      <c r="K849" s="236">
        <v>21.44</v>
      </c>
      <c r="L849" s="236">
        <v>28.28</v>
      </c>
      <c r="M849" s="236">
        <v>1.8</v>
      </c>
      <c r="N849" s="236">
        <v>0.44</v>
      </c>
      <c r="O849" s="236"/>
      <c r="P849" s="236"/>
      <c r="Q849" s="236">
        <v>8.64</v>
      </c>
      <c r="R849" s="236">
        <v>0.67</v>
      </c>
      <c r="S849" s="236">
        <v>0.32</v>
      </c>
      <c r="T849" s="236">
        <v>0.62</v>
      </c>
      <c r="U849" s="236">
        <v>0</v>
      </c>
      <c r="V849" s="236"/>
      <c r="W849" s="522">
        <v>1</v>
      </c>
      <c r="X849" s="236">
        <v>34</v>
      </c>
      <c r="Y849" s="522">
        <v>1</v>
      </c>
      <c r="Z849" s="236"/>
      <c r="AA849" s="236"/>
      <c r="AB849" s="236">
        <v>-0.13101983002832859</v>
      </c>
      <c r="AC849" s="522">
        <v>1.8176349556679343E-2</v>
      </c>
      <c r="AD849" s="522">
        <v>3.3249709856558547</v>
      </c>
      <c r="AE849" s="57">
        <v>41825</v>
      </c>
      <c r="AF849" s="498">
        <v>0.140016</v>
      </c>
      <c r="AG849" s="498">
        <v>0.12895522388059702</v>
      </c>
      <c r="AH849" s="236">
        <v>18.254300000000001</v>
      </c>
      <c r="AI849" s="236"/>
      <c r="AJ849" s="522">
        <v>0</v>
      </c>
      <c r="AK849" s="522">
        <v>1.8176349556679343E-2</v>
      </c>
      <c r="AL849" s="236">
        <v>9.7986577181207943E-2</v>
      </c>
      <c r="AM849" s="236">
        <v>23.57</v>
      </c>
      <c r="AN849" s="522">
        <v>28.409090909091031</v>
      </c>
      <c r="AR849" s="452"/>
      <c r="AS849" s="145"/>
      <c r="AT849" s="223"/>
      <c r="AU849" s="22"/>
    </row>
    <row r="850" spans="1:47" ht="15.75">
      <c r="A850" s="263" t="s">
        <v>2847</v>
      </c>
      <c r="B850" t="s">
        <v>2848</v>
      </c>
      <c r="C850" t="s">
        <v>1343</v>
      </c>
      <c r="D850" s="554">
        <v>1350000000</v>
      </c>
      <c r="E850">
        <v>1.82</v>
      </c>
      <c r="F850" s="620">
        <v>1.03</v>
      </c>
      <c r="G850" s="57"/>
      <c r="H850" s="636"/>
      <c r="I850" s="267"/>
      <c r="J850" s="587">
        <v>29.2</v>
      </c>
      <c r="K850" s="236">
        <v>25.14</v>
      </c>
      <c r="L850" s="236">
        <v>30.96</v>
      </c>
      <c r="M850" s="236">
        <v>0</v>
      </c>
      <c r="N850" s="236">
        <v>0</v>
      </c>
      <c r="O850" s="236"/>
      <c r="P850" s="236"/>
      <c r="Q850" s="236">
        <v>21.47</v>
      </c>
      <c r="R850" s="236">
        <v>1.68</v>
      </c>
      <c r="S850" s="236">
        <v>1.3</v>
      </c>
      <c r="T850" s="236">
        <v>2.16</v>
      </c>
      <c r="U850" s="236">
        <v>0</v>
      </c>
      <c r="V850" s="236"/>
      <c r="W850" s="522">
        <v>1.7</v>
      </c>
      <c r="X850" s="236">
        <v>37</v>
      </c>
      <c r="Y850" s="522">
        <v>5</v>
      </c>
      <c r="Z850" s="236"/>
      <c r="AA850" s="236"/>
      <c r="AB850" s="236">
        <v>3.7668798862828666E-2</v>
      </c>
      <c r="AC850" s="522">
        <v>2.0820450009702344E-2</v>
      </c>
      <c r="AD850" s="522">
        <v>16.364981530469365</v>
      </c>
      <c r="AE850" s="57">
        <v>41825</v>
      </c>
      <c r="AF850" s="498">
        <v>0.13428600000000002</v>
      </c>
      <c r="AG850" s="498">
        <v>0.12779761904761905</v>
      </c>
      <c r="AH850" s="236">
        <v>15.274699999999999</v>
      </c>
      <c r="AI850" s="236"/>
      <c r="AJ850" s="522">
        <v>0</v>
      </c>
      <c r="AK850" s="522">
        <v>2.0820450009702344E-2</v>
      </c>
      <c r="AL850" s="236">
        <v>8.7118391660461647E-2</v>
      </c>
      <c r="AM850" s="236">
        <v>28.26</v>
      </c>
      <c r="AN850" s="522">
        <v>73.200000000000031</v>
      </c>
      <c r="AR850" s="452"/>
      <c r="AS850" s="145"/>
      <c r="AT850" s="223"/>
      <c r="AU850" s="22"/>
    </row>
    <row r="851" spans="1:47" ht="15.75">
      <c r="A851" s="263" t="s">
        <v>520</v>
      </c>
      <c r="B851" t="s">
        <v>521</v>
      </c>
      <c r="C851" t="s">
        <v>158</v>
      </c>
      <c r="D851" s="554">
        <v>38280000000</v>
      </c>
      <c r="E851">
        <v>1.1299999999999999</v>
      </c>
      <c r="F851" s="620">
        <v>2.39</v>
      </c>
      <c r="G851" s="57"/>
      <c r="H851" s="636"/>
      <c r="I851" s="267"/>
      <c r="J851" s="587">
        <v>41.34</v>
      </c>
      <c r="K851" s="236">
        <v>38.979999999999997</v>
      </c>
      <c r="L851" s="236">
        <v>42.81</v>
      </c>
      <c r="M851" s="236">
        <v>1.2</v>
      </c>
      <c r="N851" s="236">
        <v>0.48</v>
      </c>
      <c r="O851" s="236"/>
      <c r="P851" s="236"/>
      <c r="Q851" s="236">
        <v>11.98</v>
      </c>
      <c r="R851" s="236">
        <v>1.38</v>
      </c>
      <c r="S851" s="236">
        <v>4.7699999999999996</v>
      </c>
      <c r="T851" s="236">
        <v>3.9</v>
      </c>
      <c r="U851" s="236">
        <v>0</v>
      </c>
      <c r="V851" s="236"/>
      <c r="W851" s="522">
        <v>2.4</v>
      </c>
      <c r="X851" s="236">
        <v>46</v>
      </c>
      <c r="Y851" s="522">
        <v>30</v>
      </c>
      <c r="Z851" s="236">
        <v>1</v>
      </c>
      <c r="AA851" s="236"/>
      <c r="AB851" s="236">
        <v>-7.2516316171124088E-4</v>
      </c>
      <c r="AC851" s="522">
        <v>9.5596007392999803E-3</v>
      </c>
      <c r="AD851" s="522">
        <v>4.3848036774829167</v>
      </c>
      <c r="AE851" s="57">
        <v>41825</v>
      </c>
      <c r="AF851" s="498">
        <v>9.4749E-2</v>
      </c>
      <c r="AG851" s="498">
        <v>8.6811594202898551E-2</v>
      </c>
      <c r="AH851" s="236">
        <v>40.418900000000001</v>
      </c>
      <c r="AI851" s="236"/>
      <c r="AJ851" s="522">
        <v>0</v>
      </c>
      <c r="AK851" s="522">
        <v>9.5596007392999803E-3</v>
      </c>
      <c r="AL851" s="236">
        <v>-1.9449715370018817E-2</v>
      </c>
      <c r="AM851" s="236">
        <v>39.39</v>
      </c>
      <c r="AN851" s="522">
        <v>0</v>
      </c>
      <c r="AR851" s="452"/>
      <c r="AS851" s="145"/>
      <c r="AT851" s="223"/>
      <c r="AU851" s="22"/>
    </row>
    <row r="852" spans="1:47" ht="15.75">
      <c r="A852" s="263" t="s">
        <v>3619</v>
      </c>
      <c r="B852" t="s">
        <v>3620</v>
      </c>
      <c r="C852" t="s">
        <v>1343</v>
      </c>
      <c r="D852" s="554">
        <v>5600000000</v>
      </c>
      <c r="E852">
        <v>0.87</v>
      </c>
      <c r="F852" s="620">
        <v>2.04</v>
      </c>
      <c r="G852" s="57"/>
      <c r="H852" s="636"/>
      <c r="I852" s="267"/>
      <c r="J852" s="587">
        <v>16.809999999999999</v>
      </c>
      <c r="K852" s="236">
        <v>15.62</v>
      </c>
      <c r="L852" s="236">
        <v>17.14</v>
      </c>
      <c r="M852" s="236">
        <v>4.3</v>
      </c>
      <c r="N852" s="236">
        <v>0.73</v>
      </c>
      <c r="O852" s="236"/>
      <c r="P852" s="236"/>
      <c r="Q852" s="236">
        <v>14.25</v>
      </c>
      <c r="R852" s="236">
        <v>1.5</v>
      </c>
      <c r="S852" s="236">
        <v>0.77</v>
      </c>
      <c r="T852" s="236">
        <v>1.1100000000000001</v>
      </c>
      <c r="U852" s="236">
        <v>0</v>
      </c>
      <c r="V852" s="236"/>
      <c r="W852" s="522">
        <v>2.8</v>
      </c>
      <c r="X852" s="236">
        <v>17</v>
      </c>
      <c r="Y852" s="522">
        <v>2</v>
      </c>
      <c r="Z852" s="236"/>
      <c r="AA852" s="236"/>
      <c r="AB852" s="236">
        <v>3.1288343558282083E-2</v>
      </c>
      <c r="AC852" s="522">
        <v>1.0665678989395249E-2</v>
      </c>
      <c r="AD852" s="522">
        <v>3.3136567063203004</v>
      </c>
      <c r="AE852" s="57">
        <v>41825</v>
      </c>
      <c r="AF852" s="498">
        <v>7.9851000000000005E-2</v>
      </c>
      <c r="AG852" s="498">
        <v>9.5000000000000001E-2</v>
      </c>
      <c r="AH852" s="236">
        <v>38.977499999999999</v>
      </c>
      <c r="AI852" s="236"/>
      <c r="AJ852" s="522">
        <v>0</v>
      </c>
      <c r="AK852" s="522">
        <v>1.0665678989395249E-2</v>
      </c>
      <c r="AL852" s="236">
        <v>9.003601440576145E-3</v>
      </c>
      <c r="AM852" s="236">
        <v>16.87</v>
      </c>
      <c r="AN852" s="522">
        <v>30.136986301369831</v>
      </c>
      <c r="AR852" s="452"/>
      <c r="AS852" s="145"/>
      <c r="AT852" s="223"/>
      <c r="AU852" s="22"/>
    </row>
    <row r="853" spans="1:47" ht="15.75">
      <c r="A853" s="263" t="s">
        <v>467</v>
      </c>
      <c r="B853" t="s">
        <v>468</v>
      </c>
      <c r="C853" t="s">
        <v>1343</v>
      </c>
      <c r="D853" s="554">
        <v>6790000000</v>
      </c>
      <c r="E853">
        <v>0.42</v>
      </c>
      <c r="F853" s="620">
        <v>6.28</v>
      </c>
      <c r="G853" s="57"/>
      <c r="H853" s="636"/>
      <c r="I853" s="267"/>
      <c r="J853" s="587">
        <v>152.94999999999999</v>
      </c>
      <c r="K853" s="236">
        <v>141.93</v>
      </c>
      <c r="L853" s="236">
        <v>153.37</v>
      </c>
      <c r="M853" s="236">
        <v>0</v>
      </c>
      <c r="N853" s="236">
        <v>0</v>
      </c>
      <c r="O853" s="236"/>
      <c r="P853" s="236"/>
      <c r="Q853" s="236">
        <v>19.02</v>
      </c>
      <c r="R853" s="236">
        <v>1.41</v>
      </c>
      <c r="S853" s="236">
        <v>2.37</v>
      </c>
      <c r="T853" s="236">
        <v>7.46</v>
      </c>
      <c r="U853" s="236">
        <v>0</v>
      </c>
      <c r="V853" s="236"/>
      <c r="W853" s="522">
        <v>2</v>
      </c>
      <c r="X853" s="236">
        <v>160</v>
      </c>
      <c r="Y853" s="522">
        <v>20</v>
      </c>
      <c r="Z853" s="236"/>
      <c r="AA853" s="236"/>
      <c r="AB853" s="236">
        <v>2.4104452628054867E-2</v>
      </c>
      <c r="AC853" s="522">
        <v>7.5968016644032332E-3</v>
      </c>
      <c r="AD853" s="522">
        <v>2.8861315643809449</v>
      </c>
      <c r="AE853" s="57">
        <v>41825</v>
      </c>
      <c r="AF853" s="498">
        <v>5.4066000000000003E-2</v>
      </c>
      <c r="AG853" s="498">
        <v>0.13489361702127661</v>
      </c>
      <c r="AH853" s="236">
        <v>539.56029999999998</v>
      </c>
      <c r="AI853" s="236"/>
      <c r="AJ853" s="522">
        <v>0</v>
      </c>
      <c r="AK853" s="522">
        <v>7.5968016644032332E-3</v>
      </c>
      <c r="AL853" s="236">
        <v>4.274611398963718E-2</v>
      </c>
      <c r="AM853" s="236">
        <v>149.34</v>
      </c>
      <c r="AN853" s="522">
        <v>0</v>
      </c>
      <c r="AR853" s="452"/>
      <c r="AS853" s="145"/>
      <c r="AT853" s="223"/>
      <c r="AU853" s="22"/>
    </row>
    <row r="854" spans="1:47" ht="15.75">
      <c r="A854" s="263" t="s">
        <v>2849</v>
      </c>
      <c r="B854" t="s">
        <v>2850</v>
      </c>
      <c r="C854" t="s">
        <v>1343</v>
      </c>
      <c r="D854" s="554">
        <v>360740000</v>
      </c>
      <c r="E854">
        <v>1.97</v>
      </c>
      <c r="F854" s="620">
        <v>0.04</v>
      </c>
      <c r="G854" s="57"/>
      <c r="H854" s="636"/>
      <c r="I854" s="267"/>
      <c r="J854" s="587">
        <v>10.92</v>
      </c>
      <c r="K854" s="236">
        <v>10.68</v>
      </c>
      <c r="L854" s="236">
        <v>13.16</v>
      </c>
      <c r="M854" s="236">
        <v>0</v>
      </c>
      <c r="N854" s="236">
        <v>0</v>
      </c>
      <c r="O854" s="236"/>
      <c r="P854" s="236"/>
      <c r="Q854" s="236">
        <v>22.75</v>
      </c>
      <c r="R854" s="236">
        <v>3.83</v>
      </c>
      <c r="S854" s="236">
        <v>0.81</v>
      </c>
      <c r="T854" s="236">
        <v>1.28</v>
      </c>
      <c r="U854" s="236">
        <v>0</v>
      </c>
      <c r="V854" s="236"/>
      <c r="W854" s="522">
        <v>1.8</v>
      </c>
      <c r="X854" s="236">
        <v>14.25</v>
      </c>
      <c r="Y854" s="522">
        <v>6</v>
      </c>
      <c r="Z854" s="236"/>
      <c r="AA854" s="236"/>
      <c r="AB854" s="236">
        <v>-0.15479876160990713</v>
      </c>
      <c r="AC854" s="522">
        <v>1.3479389235339603E-2</v>
      </c>
      <c r="AD854" s="522">
        <v>3.0480230898377028</v>
      </c>
      <c r="AE854" s="57">
        <v>41825</v>
      </c>
      <c r="AF854" s="498">
        <v>0.14288100000000001</v>
      </c>
      <c r="AG854" s="498">
        <v>5.9399477806788517E-2</v>
      </c>
      <c r="AH854" s="236">
        <v>0.42899999999999999</v>
      </c>
      <c r="AI854" s="236"/>
      <c r="AJ854" s="522">
        <v>0</v>
      </c>
      <c r="AK854" s="522">
        <v>1.3479389235339603E-2</v>
      </c>
      <c r="AL854" s="236">
        <v>-4.8780487804878092E-2</v>
      </c>
      <c r="AM854" s="236">
        <v>11.15</v>
      </c>
      <c r="AN854" s="522">
        <v>37.5</v>
      </c>
      <c r="AR854" s="452"/>
      <c r="AS854" s="145"/>
      <c r="AT854" s="223"/>
      <c r="AU854" s="22"/>
    </row>
    <row r="855" spans="1:47" ht="15.75">
      <c r="A855" s="263" t="s">
        <v>2851</v>
      </c>
      <c r="B855" t="s">
        <v>2852</v>
      </c>
      <c r="C855" t="s">
        <v>1343</v>
      </c>
      <c r="D855" s="554">
        <v>7140000000</v>
      </c>
      <c r="E855">
        <v>2.2400000000000002</v>
      </c>
      <c r="F855" s="620">
        <v>3.56</v>
      </c>
      <c r="G855" s="57"/>
      <c r="H855" s="636"/>
      <c r="I855" s="267"/>
      <c r="J855" s="587">
        <v>57.59</v>
      </c>
      <c r="K855" s="236">
        <v>52.1</v>
      </c>
      <c r="L855" s="236">
        <v>59.86</v>
      </c>
      <c r="M855" s="236">
        <v>1.1000000000000001</v>
      </c>
      <c r="N855" s="236">
        <v>0.6</v>
      </c>
      <c r="O855" s="236"/>
      <c r="P855" s="236"/>
      <c r="Q855" s="236">
        <v>13.03</v>
      </c>
      <c r="R855" s="236">
        <v>1.1000000000000001</v>
      </c>
      <c r="S855" s="236">
        <v>0.68</v>
      </c>
      <c r="T855" s="236">
        <v>2.2799999999999998</v>
      </c>
      <c r="U855" s="236">
        <v>0</v>
      </c>
      <c r="V855" s="236"/>
      <c r="W855" s="522">
        <v>2.2000000000000002</v>
      </c>
      <c r="X855" s="236">
        <v>64</v>
      </c>
      <c r="Y855" s="522">
        <v>17</v>
      </c>
      <c r="Z855" s="236"/>
      <c r="AA855" s="236"/>
      <c r="AB855" s="236">
        <v>-2.9000168605631409E-2</v>
      </c>
      <c r="AC855" s="522">
        <v>1.0405549126650685E-2</v>
      </c>
      <c r="AD855" s="522">
        <v>2.987502113976058</v>
      </c>
      <c r="AE855" s="57">
        <v>41825</v>
      </c>
      <c r="AF855" s="498">
        <v>0.15835200000000002</v>
      </c>
      <c r="AG855" s="498">
        <v>0.11845454545454544</v>
      </c>
      <c r="AH855" s="236">
        <v>33.732399999999998</v>
      </c>
      <c r="AI855" s="236"/>
      <c r="AJ855" s="522">
        <v>0</v>
      </c>
      <c r="AK855" s="522">
        <v>1.0405549126650685E-2</v>
      </c>
      <c r="AL855" s="236">
        <v>8.5170529489353747E-2</v>
      </c>
      <c r="AM855" s="236">
        <v>54.44</v>
      </c>
      <c r="AN855" s="522">
        <v>4.5627376425854607</v>
      </c>
      <c r="AR855" s="452"/>
      <c r="AS855" s="145"/>
      <c r="AT855" s="223"/>
      <c r="AU855" s="22"/>
    </row>
    <row r="856" spans="1:47" ht="15.75">
      <c r="A856" s="263" t="s">
        <v>522</v>
      </c>
      <c r="B856" t="s">
        <v>523</v>
      </c>
      <c r="C856" t="s">
        <v>1343</v>
      </c>
      <c r="D856" s="554">
        <v>1450000000</v>
      </c>
      <c r="E856">
        <v>2.25</v>
      </c>
      <c r="F856" s="620">
        <v>1.7</v>
      </c>
      <c r="G856" s="57"/>
      <c r="H856" s="636"/>
      <c r="I856" s="267"/>
      <c r="J856" s="587">
        <v>22.46</v>
      </c>
      <c r="K856" s="236">
        <v>17.53</v>
      </c>
      <c r="L856" s="236">
        <v>24.04</v>
      </c>
      <c r="M856" s="236">
        <v>0</v>
      </c>
      <c r="N856" s="236">
        <v>0</v>
      </c>
      <c r="O856" s="236"/>
      <c r="P856" s="236"/>
      <c r="Q856" s="236">
        <v>13.78</v>
      </c>
      <c r="R856" s="236">
        <v>1.2</v>
      </c>
      <c r="S856" s="236">
        <v>0.83</v>
      </c>
      <c r="T856" s="236">
        <v>1.23</v>
      </c>
      <c r="U856" s="236">
        <v>0</v>
      </c>
      <c r="V856" s="236"/>
      <c r="W856" s="522">
        <v>2.6</v>
      </c>
      <c r="X856" s="236">
        <v>24.6</v>
      </c>
      <c r="Y856" s="522">
        <v>10</v>
      </c>
      <c r="Z856" s="236">
        <v>1</v>
      </c>
      <c r="AA856" s="236"/>
      <c r="AB856" s="236">
        <v>0.24639289678135412</v>
      </c>
      <c r="AC856" s="522">
        <v>1.7100745343861131E-2</v>
      </c>
      <c r="AD856" s="522">
        <v>9.5342177713135605</v>
      </c>
      <c r="AE856" s="57">
        <v>41825</v>
      </c>
      <c r="AF856" s="498">
        <v>0.15892500000000001</v>
      </c>
      <c r="AG856" s="498">
        <v>0.11483333333333332</v>
      </c>
      <c r="AH856" s="236">
        <v>19.268899999999999</v>
      </c>
      <c r="AI856" s="236"/>
      <c r="AJ856" s="522">
        <v>0</v>
      </c>
      <c r="AK856" s="522">
        <v>1.7100745343861131E-2</v>
      </c>
      <c r="AL856" s="236">
        <v>0.15892672858617141</v>
      </c>
      <c r="AM856" s="236">
        <v>21.83</v>
      </c>
      <c r="AN856" s="522">
        <v>39.051094890510925</v>
      </c>
      <c r="AR856" s="452"/>
      <c r="AS856" s="145"/>
      <c r="AT856" s="223"/>
      <c r="AU856" s="22"/>
    </row>
    <row r="857" spans="1:47" ht="15.75">
      <c r="A857" s="263" t="s">
        <v>2853</v>
      </c>
      <c r="B857" t="s">
        <v>2854</v>
      </c>
      <c r="C857" t="s">
        <v>1360</v>
      </c>
      <c r="D857" s="554">
        <v>940540000</v>
      </c>
      <c r="E857">
        <v>1.31</v>
      </c>
      <c r="F857" s="620">
        <v>2.75</v>
      </c>
      <c r="G857" s="57"/>
      <c r="H857" s="636"/>
      <c r="I857" s="267"/>
      <c r="J857" s="587">
        <v>68.400000000000006</v>
      </c>
      <c r="K857" s="236">
        <v>62.01</v>
      </c>
      <c r="L857" s="236">
        <v>77.48</v>
      </c>
      <c r="M857" s="236">
        <v>1.2</v>
      </c>
      <c r="N857" s="236">
        <v>0.84</v>
      </c>
      <c r="O857" s="236"/>
      <c r="P857" s="236"/>
      <c r="Q857" s="236">
        <v>19.27</v>
      </c>
      <c r="R857" s="236">
        <v>2.14</v>
      </c>
      <c r="S857" s="236">
        <v>1.19</v>
      </c>
      <c r="T857" s="236">
        <v>4.1100000000000003</v>
      </c>
      <c r="U857" s="236">
        <v>0</v>
      </c>
      <c r="V857" s="236"/>
      <c r="W857" s="522">
        <v>1.4</v>
      </c>
      <c r="X857" s="236">
        <v>87</v>
      </c>
      <c r="Y857" s="522">
        <v>5</v>
      </c>
      <c r="Z857" s="236">
        <v>1</v>
      </c>
      <c r="AA857" s="236"/>
      <c r="AB857" s="236">
        <v>-0.10658307210031344</v>
      </c>
      <c r="AC857" s="522">
        <v>1.3048521825141711E-2</v>
      </c>
      <c r="AD857" s="522">
        <v>5.1099397916507661</v>
      </c>
      <c r="AE857" s="57">
        <v>41825</v>
      </c>
      <c r="AF857" s="498">
        <v>0.105063</v>
      </c>
      <c r="AG857" s="498">
        <v>9.0046728971962614E-2</v>
      </c>
      <c r="AH857" s="236">
        <v>35.474299999999999</v>
      </c>
      <c r="AI857" s="236"/>
      <c r="AJ857" s="522">
        <v>0</v>
      </c>
      <c r="AK857" s="522">
        <v>1.3048521825141711E-2</v>
      </c>
      <c r="AL857" s="236">
        <v>7.5640824028935405E-2</v>
      </c>
      <c r="AM857" s="236">
        <v>74.87</v>
      </c>
      <c r="AN857" s="522">
        <v>50.429799426934103</v>
      </c>
      <c r="AR857" s="452"/>
      <c r="AS857" s="145"/>
      <c r="AT857" s="223"/>
      <c r="AU857" s="22"/>
    </row>
    <row r="858" spans="1:47" ht="15.75">
      <c r="A858" s="263" t="s">
        <v>2855</v>
      </c>
      <c r="B858" t="s">
        <v>2856</v>
      </c>
      <c r="C858" t="s">
        <v>685</v>
      </c>
      <c r="D858" s="554">
        <v>24670000000</v>
      </c>
      <c r="E858">
        <v>1.95</v>
      </c>
      <c r="F858" s="620">
        <v>7.39</v>
      </c>
      <c r="G858" s="57"/>
      <c r="H858" s="636"/>
      <c r="I858" s="267"/>
      <c r="J858" s="587">
        <v>102.17</v>
      </c>
      <c r="K858" s="236">
        <v>92.66</v>
      </c>
      <c r="L858" s="236">
        <v>105.19</v>
      </c>
      <c r="M858" s="236">
        <v>2.8</v>
      </c>
      <c r="N858" s="236">
        <v>2.88</v>
      </c>
      <c r="O858" s="236"/>
      <c r="P858" s="236"/>
      <c r="Q858" s="236">
        <v>13.94</v>
      </c>
      <c r="R858" s="236">
        <v>3.03</v>
      </c>
      <c r="S858" s="236">
        <v>3.26</v>
      </c>
      <c r="T858" s="236">
        <v>1.87</v>
      </c>
      <c r="U858" s="236">
        <v>0</v>
      </c>
      <c r="V858" s="236"/>
      <c r="W858" s="522">
        <v>2</v>
      </c>
      <c r="X858" s="236">
        <v>109</v>
      </c>
      <c r="Y858" s="522">
        <v>21</v>
      </c>
      <c r="Z858" s="236"/>
      <c r="AA858" s="236"/>
      <c r="AB858" s="236">
        <v>8.4376990023349641E-2</v>
      </c>
      <c r="AC858" s="522">
        <v>7.4966709792751666E-3</v>
      </c>
      <c r="AD858" s="522">
        <v>5.0590737505795742</v>
      </c>
      <c r="AE858" s="57">
        <v>41825</v>
      </c>
      <c r="AF858" s="498">
        <v>0.141735</v>
      </c>
      <c r="AG858" s="498">
        <v>4.6006600660065997E-2</v>
      </c>
      <c r="AH858" s="236">
        <v>46.801200000000001</v>
      </c>
      <c r="AI858" s="236"/>
      <c r="AJ858" s="522">
        <v>0</v>
      </c>
      <c r="AK858" s="522">
        <v>7.4966709792751666E-3</v>
      </c>
      <c r="AL858" s="236">
        <v>7.253831618727688E-2</v>
      </c>
      <c r="AM858" s="236">
        <v>100.53</v>
      </c>
      <c r="AN858" s="522">
        <v>64.242424242424164</v>
      </c>
      <c r="AR858" s="452"/>
      <c r="AS858" s="145"/>
      <c r="AT858" s="223"/>
      <c r="AU858" s="22"/>
    </row>
    <row r="859" spans="1:47" ht="15.75">
      <c r="A859" s="263" t="s">
        <v>2857</v>
      </c>
      <c r="B859" t="s">
        <v>2858</v>
      </c>
      <c r="C859" t="s">
        <v>685</v>
      </c>
      <c r="D859" s="554">
        <v>43310000000</v>
      </c>
      <c r="E859">
        <v>0.72</v>
      </c>
      <c r="F859" s="620">
        <v>2.2799999999999998</v>
      </c>
      <c r="G859" s="57"/>
      <c r="H859" s="636"/>
      <c r="I859" s="267"/>
      <c r="J859" s="587">
        <v>58.43</v>
      </c>
      <c r="K859" s="236">
        <v>54.15</v>
      </c>
      <c r="L859" s="236">
        <v>60.05</v>
      </c>
      <c r="M859" s="236">
        <v>4.3</v>
      </c>
      <c r="N859" s="236">
        <v>2.52</v>
      </c>
      <c r="O859" s="236"/>
      <c r="P859" s="236"/>
      <c r="Q859" s="236">
        <v>20.94</v>
      </c>
      <c r="R859" s="236">
        <v>-2.57</v>
      </c>
      <c r="S859" s="236">
        <v>0.5</v>
      </c>
      <c r="T859" s="236">
        <v>2.89</v>
      </c>
      <c r="U859" s="236">
        <v>0</v>
      </c>
      <c r="V859" s="236"/>
      <c r="W859" s="522">
        <v>1.8</v>
      </c>
      <c r="X859" s="236">
        <v>62.5</v>
      </c>
      <c r="Y859" s="522">
        <v>24</v>
      </c>
      <c r="Z859" s="236"/>
      <c r="AA859" s="236"/>
      <c r="AB859" s="236">
        <v>5.2034569679510277E-2</v>
      </c>
      <c r="AC859" s="522">
        <v>8.2290782821053746E-3</v>
      </c>
      <c r="AD859" s="522">
        <v>3.2476490047073372</v>
      </c>
      <c r="AE859" s="57">
        <v>41825</v>
      </c>
      <c r="AF859" s="498">
        <v>7.1256E-2</v>
      </c>
      <c r="AG859" s="498">
        <v>-8.1478599221789891E-2</v>
      </c>
      <c r="AH859" s="236">
        <v>-3.9308999999999998</v>
      </c>
      <c r="AI859" s="236" t="s">
        <v>2498</v>
      </c>
      <c r="AJ859" s="522">
        <v>0</v>
      </c>
      <c r="AK859" s="522">
        <v>8.2290782821053746E-3</v>
      </c>
      <c r="AL859" s="236">
        <v>3.5625664657922683E-2</v>
      </c>
      <c r="AM859" s="236">
        <v>57.52</v>
      </c>
      <c r="AN859" s="522">
        <v>68.067226890756331</v>
      </c>
      <c r="AR859" s="452"/>
      <c r="AS859" s="145"/>
      <c r="AT859" s="223"/>
      <c r="AU859" s="22"/>
    </row>
    <row r="860" spans="1:47" ht="15.75">
      <c r="A860" s="263" t="s">
        <v>2859</v>
      </c>
      <c r="B860" t="s">
        <v>2860</v>
      </c>
      <c r="C860" t="s">
        <v>1343</v>
      </c>
      <c r="D860" s="554">
        <v>15400000000</v>
      </c>
      <c r="E860">
        <v>1.76</v>
      </c>
      <c r="F860" s="620">
        <v>2.81</v>
      </c>
      <c r="G860" s="57"/>
      <c r="H860" s="636"/>
      <c r="I860" s="267"/>
      <c r="J860" s="587">
        <v>51.16</v>
      </c>
      <c r="K860" s="236">
        <v>41.44</v>
      </c>
      <c r="L860" s="236">
        <v>51.16</v>
      </c>
      <c r="M860" s="236">
        <v>1.6</v>
      </c>
      <c r="N860" s="236">
        <v>0.76</v>
      </c>
      <c r="O860" s="236"/>
      <c r="P860" s="236"/>
      <c r="Q860" s="236">
        <v>14.41</v>
      </c>
      <c r="R860" s="236">
        <v>1.46</v>
      </c>
      <c r="S860" s="236">
        <v>0.28999999999999998</v>
      </c>
      <c r="T860" s="236">
        <v>2.9</v>
      </c>
      <c r="U860" s="236">
        <v>0</v>
      </c>
      <c r="V860" s="236"/>
      <c r="W860" s="522">
        <v>2</v>
      </c>
      <c r="X860" s="236">
        <v>54</v>
      </c>
      <c r="Y860" s="522">
        <v>9</v>
      </c>
      <c r="Z860" s="236"/>
      <c r="AA860" s="236"/>
      <c r="AB860" s="236">
        <v>0.19365375641623889</v>
      </c>
      <c r="AC860" s="522">
        <v>1.6418292736597295E-2</v>
      </c>
      <c r="AD860" s="522">
        <v>2.7028048388829857</v>
      </c>
      <c r="AE860" s="57">
        <v>41825</v>
      </c>
      <c r="AF860" s="498">
        <v>0.13084800000000002</v>
      </c>
      <c r="AG860" s="498">
        <v>9.8698630136986307E-2</v>
      </c>
      <c r="AH860" s="236">
        <v>27.583400000000001</v>
      </c>
      <c r="AI860" s="236"/>
      <c r="AJ860" s="522">
        <v>0</v>
      </c>
      <c r="AK860" s="522">
        <v>1.6418292736597295E-2</v>
      </c>
      <c r="AL860" s="236">
        <v>0.13160805131608042</v>
      </c>
      <c r="AM860" s="236">
        <v>47.15</v>
      </c>
      <c r="AN860" s="522">
        <v>0</v>
      </c>
      <c r="AR860" s="452"/>
      <c r="AS860" s="145"/>
      <c r="AT860" s="223"/>
      <c r="AU860" s="22"/>
    </row>
    <row r="861" spans="1:47" ht="15.75">
      <c r="A861" s="263" t="s">
        <v>2861</v>
      </c>
      <c r="B861" t="s">
        <v>2862</v>
      </c>
      <c r="C861" t="s">
        <v>1754</v>
      </c>
      <c r="F861" s="620"/>
      <c r="G861" s="57"/>
      <c r="H861" s="636"/>
      <c r="I861" s="267"/>
      <c r="J861" s="587">
        <v>83.77</v>
      </c>
      <c r="K861" s="236">
        <v>74.77</v>
      </c>
      <c r="L861" s="236">
        <v>83.98</v>
      </c>
      <c r="M861" s="236">
        <v>0</v>
      </c>
      <c r="N861" s="236"/>
      <c r="O861" s="236"/>
      <c r="P861" s="236"/>
      <c r="Q861" s="236"/>
      <c r="R861" s="236"/>
      <c r="S861" s="236"/>
      <c r="T861" s="236"/>
      <c r="U861" s="236">
        <v>0</v>
      </c>
      <c r="V861" s="236"/>
      <c r="X861" s="236"/>
      <c r="Z861" s="236">
        <v>1</v>
      </c>
      <c r="AA861" s="236"/>
      <c r="AB861" s="236">
        <v>0.10223684210526313</v>
      </c>
      <c r="AC861" s="522">
        <v>8.5201640580057289E-3</v>
      </c>
      <c r="AD861" s="522">
        <v>6.5545868609944913</v>
      </c>
      <c r="AE861" s="57">
        <v>41825</v>
      </c>
      <c r="AH861" s="236"/>
      <c r="AI861" s="236"/>
      <c r="AJ861" s="522">
        <v>0</v>
      </c>
      <c r="AK861" s="522">
        <v>8.5201640580057289E-3</v>
      </c>
      <c r="AL861" s="236">
        <v>5.3048397234443732E-2</v>
      </c>
      <c r="AM861" s="236"/>
      <c r="AN861" s="522">
        <v>0</v>
      </c>
      <c r="AR861" s="452"/>
      <c r="AS861" s="145"/>
      <c r="AT861" s="223"/>
      <c r="AU861" s="22"/>
    </row>
    <row r="862" spans="1:47" ht="15.75">
      <c r="A862" s="263" t="s">
        <v>2863</v>
      </c>
      <c r="B862" t="s">
        <v>2864</v>
      </c>
      <c r="C862" t="s">
        <v>2865</v>
      </c>
      <c r="D862" s="554">
        <v>660700000</v>
      </c>
      <c r="E862">
        <v>1.7</v>
      </c>
      <c r="F862" s="620">
        <v>0.65</v>
      </c>
      <c r="G862" s="57"/>
      <c r="H862" s="636"/>
      <c r="I862" s="267"/>
      <c r="J862" s="587">
        <v>10.28</v>
      </c>
      <c r="K862" s="236">
        <v>5.77</v>
      </c>
      <c r="L862" s="236">
        <v>10.28</v>
      </c>
      <c r="M862" s="236">
        <v>0</v>
      </c>
      <c r="N862" s="236">
        <v>0</v>
      </c>
      <c r="O862" s="236"/>
      <c r="P862" s="236"/>
      <c r="Q862" s="236">
        <v>0</v>
      </c>
      <c r="R862" s="236">
        <v>0</v>
      </c>
      <c r="S862" s="236">
        <v>0.81</v>
      </c>
      <c r="T862" s="236">
        <v>2.52</v>
      </c>
      <c r="U862" s="236">
        <v>0</v>
      </c>
      <c r="V862" s="236"/>
      <c r="W862" s="522">
        <v>4</v>
      </c>
      <c r="X862" s="236">
        <v>3.61</v>
      </c>
      <c r="Y862" s="522">
        <v>1</v>
      </c>
      <c r="Z862" s="236"/>
      <c r="AA862" s="236"/>
      <c r="AB862" s="236">
        <v>0.78162911611785102</v>
      </c>
      <c r="AC862" s="522">
        <v>3.1056299434230057E-2</v>
      </c>
      <c r="AD862" s="522">
        <v>2.8518520054409611</v>
      </c>
      <c r="AE862" s="57">
        <v>41825</v>
      </c>
      <c r="AH862" s="236"/>
      <c r="AI862" s="236"/>
      <c r="AJ862" s="522">
        <v>0</v>
      </c>
      <c r="AK862" s="522">
        <v>3.1056299434230057E-2</v>
      </c>
      <c r="AL862" s="236">
        <v>0.4499294781382227</v>
      </c>
      <c r="AM862" s="236">
        <v>8.8699999999999992</v>
      </c>
      <c r="AN862" s="522">
        <v>0</v>
      </c>
      <c r="AR862" s="452"/>
      <c r="AS862" s="145"/>
      <c r="AT862" s="223"/>
      <c r="AU862" s="22"/>
    </row>
    <row r="863" spans="1:47" ht="15.75">
      <c r="A863" s="263" t="s">
        <v>2866</v>
      </c>
      <c r="B863" t="s">
        <v>2867</v>
      </c>
      <c r="C863" t="s">
        <v>1343</v>
      </c>
      <c r="D863" s="554">
        <v>1750000000</v>
      </c>
      <c r="E863">
        <v>1.76</v>
      </c>
      <c r="F863" s="620">
        <v>-2.64</v>
      </c>
      <c r="G863" s="57"/>
      <c r="H863" s="636"/>
      <c r="I863" s="267"/>
      <c r="J863" s="587">
        <v>36.92</v>
      </c>
      <c r="K863" s="236">
        <v>31.21</v>
      </c>
      <c r="L863" s="236">
        <v>37.19</v>
      </c>
      <c r="M863" s="236">
        <v>0</v>
      </c>
      <c r="N863" s="236">
        <v>0</v>
      </c>
      <c r="O863" s="236"/>
      <c r="P863" s="236"/>
      <c r="Q863" s="236">
        <v>18.93</v>
      </c>
      <c r="R863" s="236">
        <v>-3.59</v>
      </c>
      <c r="S863" s="236">
        <v>2.31</v>
      </c>
      <c r="T863" s="236">
        <v>3.64</v>
      </c>
      <c r="U863" s="236">
        <v>0</v>
      </c>
      <c r="V863" s="236"/>
      <c r="W863" s="522">
        <v>2.2999999999999998</v>
      </c>
      <c r="X863" s="236">
        <v>36.5</v>
      </c>
      <c r="Y863" s="522">
        <v>14</v>
      </c>
      <c r="Z863" s="236"/>
      <c r="AA863" s="236"/>
      <c r="AB863" s="236">
        <v>8.333333333333344E-2</v>
      </c>
      <c r="AC863" s="522">
        <v>1.7977917643405002E-2</v>
      </c>
      <c r="AD863" s="522">
        <v>6.003833815885077</v>
      </c>
      <c r="AE863" s="57">
        <v>41825</v>
      </c>
      <c r="AF863" s="498">
        <v>0.13084800000000002</v>
      </c>
      <c r="AG863" s="498">
        <v>-5.2729805013927579E-2</v>
      </c>
      <c r="AH863" s="236">
        <v>-21.0349</v>
      </c>
      <c r="AI863" s="236"/>
      <c r="AJ863" s="522">
        <v>0</v>
      </c>
      <c r="AK863" s="522">
        <v>1.7977917643405002E-2</v>
      </c>
      <c r="AL863" s="236">
        <v>8.0479953175299962E-2</v>
      </c>
      <c r="AM863" s="236">
        <v>35.270000000000003</v>
      </c>
      <c r="AN863" s="522">
        <v>32.989690721649424</v>
      </c>
      <c r="AR863" s="452"/>
      <c r="AS863" s="145"/>
      <c r="AT863" s="223"/>
      <c r="AU863" s="22"/>
    </row>
    <row r="864" spans="1:47" ht="15.75">
      <c r="A864" s="263" t="s">
        <v>2868</v>
      </c>
      <c r="B864" t="s">
        <v>2869</v>
      </c>
      <c r="C864" t="s">
        <v>1343</v>
      </c>
      <c r="D864" s="554">
        <v>2440000000</v>
      </c>
      <c r="E864">
        <v>0.91</v>
      </c>
      <c r="F864" s="620">
        <v>1.65</v>
      </c>
      <c r="G864" s="57"/>
      <c r="H864" s="636"/>
      <c r="I864" s="267"/>
      <c r="J864" s="587">
        <v>41.55</v>
      </c>
      <c r="K864" s="236">
        <v>39.57</v>
      </c>
      <c r="L864" s="236">
        <v>42.44</v>
      </c>
      <c r="M864" s="236">
        <v>3.4</v>
      </c>
      <c r="N864" s="236">
        <v>1.4</v>
      </c>
      <c r="O864" s="236"/>
      <c r="P864" s="236"/>
      <c r="Q864" s="236">
        <v>20.88</v>
      </c>
      <c r="R864" s="236">
        <v>2.35</v>
      </c>
      <c r="S864" s="236">
        <v>6.13</v>
      </c>
      <c r="T864" s="236">
        <v>8.3699999999999992</v>
      </c>
      <c r="U864" s="236">
        <v>0</v>
      </c>
      <c r="V864" s="236"/>
      <c r="W864" s="522">
        <v>3.3</v>
      </c>
      <c r="X864" s="236">
        <v>41.5</v>
      </c>
      <c r="Y864" s="522">
        <v>14</v>
      </c>
      <c r="Z864" s="236"/>
      <c r="AA864" s="236"/>
      <c r="AB864" s="236">
        <v>-1.3766911939235826E-2</v>
      </c>
      <c r="AC864" s="522">
        <v>7.6727967377727682E-3</v>
      </c>
      <c r="AD864" s="522">
        <v>4.042444018670019</v>
      </c>
      <c r="AE864" s="57">
        <v>41825</v>
      </c>
      <c r="AF864" s="498">
        <v>8.2142999999999994E-2</v>
      </c>
      <c r="AG864" s="498">
        <v>8.8851063829787233E-2</v>
      </c>
      <c r="AH864" s="236">
        <v>6.5053999999999998</v>
      </c>
      <c r="AI864" s="236"/>
      <c r="AJ864" s="522">
        <v>0</v>
      </c>
      <c r="AK864" s="522">
        <v>7.6727967377727682E-3</v>
      </c>
      <c r="AL864" s="236">
        <v>1.1933755479785554E-2</v>
      </c>
      <c r="AM864" s="236">
        <v>41.12</v>
      </c>
      <c r="AN864" s="522">
        <v>43.82978723404257</v>
      </c>
      <c r="AR864" s="452"/>
      <c r="AS864" s="145"/>
      <c r="AT864" s="223"/>
      <c r="AU864" s="22"/>
    </row>
    <row r="865" spans="1:47" ht="15.75">
      <c r="A865" s="263" t="s">
        <v>2870</v>
      </c>
      <c r="B865" t="s">
        <v>2871</v>
      </c>
      <c r="C865" t="s">
        <v>1343</v>
      </c>
      <c r="D865" s="554">
        <v>1180000000</v>
      </c>
      <c r="E865">
        <v>0.74</v>
      </c>
      <c r="F865" s="620">
        <v>0.76</v>
      </c>
      <c r="G865" s="57"/>
      <c r="H865" s="636"/>
      <c r="I865" s="267"/>
      <c r="J865" s="587">
        <v>15.28</v>
      </c>
      <c r="K865" s="236">
        <v>14.08</v>
      </c>
      <c r="L865" s="236">
        <v>15.28</v>
      </c>
      <c r="M865" s="236">
        <v>4.4000000000000004</v>
      </c>
      <c r="N865" s="236">
        <v>0.66</v>
      </c>
      <c r="O865" s="236"/>
      <c r="P865" s="236"/>
      <c r="Q865" s="236">
        <v>16.260000000000002</v>
      </c>
      <c r="R865" s="236">
        <v>1.66</v>
      </c>
      <c r="S865" s="236">
        <v>3.83</v>
      </c>
      <c r="T865" s="236">
        <v>0.99</v>
      </c>
      <c r="U865" s="236">
        <v>0</v>
      </c>
      <c r="V865" s="236"/>
      <c r="W865" s="522">
        <v>3.2</v>
      </c>
      <c r="X865" s="236">
        <v>14.68</v>
      </c>
      <c r="Y865" s="522">
        <v>18</v>
      </c>
      <c r="Z865" s="236"/>
      <c r="AA865" s="236"/>
      <c r="AB865" s="236">
        <v>3.5932203389830462E-2</v>
      </c>
      <c r="AC865" s="522">
        <v>6.9642408345773517E-3</v>
      </c>
      <c r="AD865" s="522">
        <v>3.7171179222225228</v>
      </c>
      <c r="AE865" s="57">
        <v>41825</v>
      </c>
      <c r="AF865" s="498">
        <v>7.2401999999999994E-2</v>
      </c>
      <c r="AG865" s="498">
        <v>9.795180722891568E-2</v>
      </c>
      <c r="AH865" s="236">
        <v>3.1694</v>
      </c>
      <c r="AI865" s="236"/>
      <c r="AJ865" s="522">
        <v>0</v>
      </c>
      <c r="AK865" s="522">
        <v>6.9642408345773517E-3</v>
      </c>
      <c r="AL865" s="236">
        <v>7.2280701754385918E-2</v>
      </c>
      <c r="AM865" s="236">
        <v>14.72</v>
      </c>
      <c r="AN865" s="522">
        <v>24.390243902439039</v>
      </c>
      <c r="AR865" s="452"/>
      <c r="AS865" s="145"/>
      <c r="AT865" s="223"/>
      <c r="AU865" s="22"/>
    </row>
    <row r="866" spans="1:47" ht="15.75">
      <c r="A866" s="263" t="s">
        <v>2872</v>
      </c>
      <c r="B866" t="s">
        <v>2873</v>
      </c>
      <c r="C866" t="s">
        <v>1343</v>
      </c>
      <c r="D866" s="554">
        <v>3900000000</v>
      </c>
      <c r="E866">
        <v>1.56</v>
      </c>
      <c r="F866" s="620">
        <v>0.59</v>
      </c>
      <c r="G866" s="57"/>
      <c r="H866" s="636"/>
      <c r="I866" s="267"/>
      <c r="J866" s="587">
        <v>27.93</v>
      </c>
      <c r="K866" s="236">
        <v>24.32</v>
      </c>
      <c r="L866" s="236">
        <v>28.14</v>
      </c>
      <c r="M866" s="236">
        <v>2.7</v>
      </c>
      <c r="N866" s="236">
        <v>0.75</v>
      </c>
      <c r="O866" s="236"/>
      <c r="P866" s="236"/>
      <c r="Q866" s="236">
        <v>13.62</v>
      </c>
      <c r="R866" s="236">
        <v>1.1599999999999999</v>
      </c>
      <c r="S866" s="236">
        <v>1.45</v>
      </c>
      <c r="T866" s="236">
        <v>29.76</v>
      </c>
      <c r="U866" s="236">
        <v>0</v>
      </c>
      <c r="V866" s="236"/>
      <c r="W866" s="522">
        <v>2.2000000000000002</v>
      </c>
      <c r="X866" s="236">
        <v>30</v>
      </c>
      <c r="Y866" s="522">
        <v>4</v>
      </c>
      <c r="Z866" s="236"/>
      <c r="AA866" s="236"/>
      <c r="AB866" s="236">
        <v>9.6153846153846118E-2</v>
      </c>
      <c r="AC866" s="522">
        <v>1.167072241940458E-2</v>
      </c>
      <c r="AD866" s="522">
        <v>6.6303393457342281</v>
      </c>
      <c r="AE866" s="57">
        <v>41825</v>
      </c>
      <c r="AF866" s="498">
        <v>0.11938799999999999</v>
      </c>
      <c r="AG866" s="498">
        <v>0.11741379310344828</v>
      </c>
      <c r="AH866" s="236">
        <v>-2.7684000000000002</v>
      </c>
      <c r="AI866" s="236"/>
      <c r="AJ866" s="522">
        <v>0</v>
      </c>
      <c r="AK866" s="522">
        <v>1.167072241940458E-2</v>
      </c>
      <c r="AL866" s="236">
        <v>4.9211119459053293E-2</v>
      </c>
      <c r="AM866" s="236">
        <v>27.43</v>
      </c>
      <c r="AN866" s="522">
        <v>36.45833333333335</v>
      </c>
      <c r="AR866" s="452"/>
      <c r="AS866" s="145"/>
      <c r="AT866" s="223"/>
      <c r="AU866" s="22"/>
    </row>
    <row r="867" spans="1:47" ht="15.75">
      <c r="A867" s="263" t="s">
        <v>602</v>
      </c>
      <c r="B867" t="s">
        <v>603</v>
      </c>
      <c r="C867" t="s">
        <v>1354</v>
      </c>
      <c r="D867" s="554">
        <v>142560000000</v>
      </c>
      <c r="E867">
        <v>2.06</v>
      </c>
      <c r="F867" s="620">
        <v>1.44</v>
      </c>
      <c r="G867" s="57"/>
      <c r="H867" s="636"/>
      <c r="I867" s="267"/>
      <c r="J867" s="587">
        <v>14.49</v>
      </c>
      <c r="K867" s="236">
        <v>12.79</v>
      </c>
      <c r="L867" s="236">
        <v>15.94</v>
      </c>
      <c r="M867" s="236">
        <v>0</v>
      </c>
      <c r="N867" s="236">
        <v>0</v>
      </c>
      <c r="O867" s="236"/>
      <c r="P867" s="236"/>
      <c r="Q867" s="236">
        <v>5.91</v>
      </c>
      <c r="R867" s="236">
        <v>0.49</v>
      </c>
      <c r="S867" s="236">
        <v>0.66</v>
      </c>
      <c r="T867" s="236">
        <v>0.57999999999999996</v>
      </c>
      <c r="U867" s="236">
        <v>0</v>
      </c>
      <c r="V867" s="236"/>
      <c r="W867" s="522">
        <v>2.7</v>
      </c>
      <c r="X867" s="236">
        <v>18.2</v>
      </c>
      <c r="Y867" s="522">
        <v>9</v>
      </c>
      <c r="Z867" s="236">
        <v>1</v>
      </c>
      <c r="AA867" s="236"/>
      <c r="AB867" s="236">
        <v>0.13291634089132143</v>
      </c>
      <c r="AC867" s="522">
        <v>1.8445231703338581E-2</v>
      </c>
      <c r="AD867" s="522">
        <v>4.0363268309611717</v>
      </c>
      <c r="AE867" s="57">
        <v>41825</v>
      </c>
      <c r="AF867" s="498">
        <v>0.148038</v>
      </c>
      <c r="AG867" s="498">
        <v>0.1206122448979592</v>
      </c>
      <c r="AH867" s="236">
        <v>18.253299999999999</v>
      </c>
      <c r="AI867" s="236"/>
      <c r="AJ867" s="522">
        <v>0</v>
      </c>
      <c r="AK867" s="522">
        <v>1.8445231703338581E-2</v>
      </c>
      <c r="AL867" s="236">
        <v>-4.7337278106508909E-2</v>
      </c>
      <c r="AM867" s="236">
        <v>14.93</v>
      </c>
      <c r="AN867" s="522">
        <v>87.804878048780367</v>
      </c>
      <c r="AR867" s="452"/>
      <c r="AS867" s="145"/>
      <c r="AT867" s="223"/>
      <c r="AU867" s="22"/>
    </row>
    <row r="868" spans="1:47" ht="15.75">
      <c r="A868" s="263" t="s">
        <v>2874</v>
      </c>
      <c r="B868" t="s">
        <v>2875</v>
      </c>
      <c r="C868" t="s">
        <v>1343</v>
      </c>
      <c r="D868" s="554">
        <v>17580000000</v>
      </c>
      <c r="E868">
        <v>1.87</v>
      </c>
      <c r="F868" s="620">
        <v>3.4</v>
      </c>
      <c r="G868" s="57"/>
      <c r="H868" s="636"/>
      <c r="I868" s="267"/>
      <c r="J868" s="587">
        <v>67.25</v>
      </c>
      <c r="K868" s="236">
        <v>61.21</v>
      </c>
      <c r="L868" s="236">
        <v>68.03</v>
      </c>
      <c r="M868" s="236">
        <v>1.4</v>
      </c>
      <c r="N868" s="236">
        <v>0.88</v>
      </c>
      <c r="O868" s="236"/>
      <c r="P868" s="236"/>
      <c r="Q868" s="236">
        <v>16.36</v>
      </c>
      <c r="R868" s="236">
        <v>1.38</v>
      </c>
      <c r="S868" s="236">
        <v>1.29</v>
      </c>
      <c r="T868" s="236">
        <v>3.3</v>
      </c>
      <c r="U868" s="236">
        <v>0</v>
      </c>
      <c r="V868" s="236"/>
      <c r="W868" s="522">
        <v>2.6</v>
      </c>
      <c r="X868" s="236">
        <v>65</v>
      </c>
      <c r="Y868" s="522">
        <v>22</v>
      </c>
      <c r="Z868" s="236"/>
      <c r="AA868" s="236"/>
      <c r="AB868" s="236">
        <v>-4.7358295101375342E-3</v>
      </c>
      <c r="AC868" s="522">
        <v>9.3468434900614693E-3</v>
      </c>
      <c r="AD868" s="522">
        <v>7.4282694580539177</v>
      </c>
      <c r="AE868" s="57">
        <v>41825</v>
      </c>
      <c r="AF868" s="498">
        <v>0.13715100000000002</v>
      </c>
      <c r="AG868" s="498">
        <v>0.11855072463768115</v>
      </c>
      <c r="AH868" s="236">
        <v>34.278300000000002</v>
      </c>
      <c r="AI868" s="236"/>
      <c r="AJ868" s="522">
        <v>0</v>
      </c>
      <c r="AK868" s="522">
        <v>9.3468434900614693E-3</v>
      </c>
      <c r="AL868" s="236">
        <v>8.2059533386967046E-2</v>
      </c>
      <c r="AM868" s="236">
        <v>63.45</v>
      </c>
      <c r="AN868" s="522">
        <v>9.6114519427402598</v>
      </c>
      <c r="AR868" s="452"/>
      <c r="AS868" s="145"/>
      <c r="AT868" s="223"/>
      <c r="AU868" s="22"/>
    </row>
    <row r="869" spans="1:47" ht="15.75">
      <c r="A869" s="263" t="s">
        <v>2876</v>
      </c>
      <c r="B869" t="s">
        <v>2877</v>
      </c>
      <c r="C869" t="s">
        <v>1343</v>
      </c>
      <c r="D869" s="554">
        <v>15820000000</v>
      </c>
      <c r="E869">
        <v>0.26</v>
      </c>
      <c r="F869" s="620">
        <v>1.77</v>
      </c>
      <c r="G869" s="57"/>
      <c r="H869" s="636"/>
      <c r="I869" s="267"/>
      <c r="J869" s="587">
        <v>46.03</v>
      </c>
      <c r="K869" s="236">
        <v>41.96</v>
      </c>
      <c r="L869" s="236">
        <v>48.02</v>
      </c>
      <c r="M869" s="236">
        <v>3.8</v>
      </c>
      <c r="N869" s="236">
        <v>1.82</v>
      </c>
      <c r="O869" s="236"/>
      <c r="P869" s="236"/>
      <c r="Q869" s="236">
        <v>14.57</v>
      </c>
      <c r="R869" s="236">
        <v>2.38</v>
      </c>
      <c r="S869" s="236">
        <v>1.37</v>
      </c>
      <c r="T869" s="236">
        <v>1.47</v>
      </c>
      <c r="U869" s="236">
        <v>0</v>
      </c>
      <c r="V869" s="236"/>
      <c r="W869" s="522">
        <v>2.2999999999999998</v>
      </c>
      <c r="X869" s="236">
        <v>48</v>
      </c>
      <c r="Y869" s="522">
        <v>18</v>
      </c>
      <c r="Z869" s="236"/>
      <c r="AA869" s="236"/>
      <c r="AB869" s="236">
        <v>9.6997140133460447E-2</v>
      </c>
      <c r="AC869" s="522">
        <v>8.4032510873637209E-3</v>
      </c>
      <c r="AD869" s="522">
        <v>3.2196460122455117</v>
      </c>
      <c r="AE869" s="57">
        <v>41825</v>
      </c>
      <c r="AF869" s="498">
        <v>4.4898E-2</v>
      </c>
      <c r="AG869" s="498">
        <v>6.1218487394957985E-2</v>
      </c>
      <c r="AH869" s="236">
        <v>2.6408999999999998</v>
      </c>
      <c r="AI869" s="236"/>
      <c r="AJ869" s="522">
        <v>0</v>
      </c>
      <c r="AK869" s="522">
        <v>8.4032510873637209E-3</v>
      </c>
      <c r="AL869" s="236">
        <v>6.7981438515081191E-2</v>
      </c>
      <c r="AM869" s="236">
        <v>46.14</v>
      </c>
      <c r="AN869" s="522">
        <v>70.81850533807831</v>
      </c>
      <c r="AR869" s="452"/>
      <c r="AS869" s="145"/>
      <c r="AT869" s="223"/>
      <c r="AU869" s="22"/>
    </row>
    <row r="870" spans="1:47" ht="15.75">
      <c r="A870" s="263" t="s">
        <v>2878</v>
      </c>
      <c r="B870" t="s">
        <v>2879</v>
      </c>
      <c r="C870" t="s">
        <v>1343</v>
      </c>
      <c r="D870" s="554">
        <v>1320000000</v>
      </c>
      <c r="E870">
        <v>1.1000000000000001</v>
      </c>
      <c r="F870" s="620">
        <v>1.1100000000000001</v>
      </c>
      <c r="G870" s="57"/>
      <c r="H870" s="636"/>
      <c r="I870" s="267"/>
      <c r="J870" s="587">
        <v>44.87</v>
      </c>
      <c r="K870" s="236">
        <v>40.28</v>
      </c>
      <c r="L870" s="236">
        <v>45.32</v>
      </c>
      <c r="M870" s="236">
        <v>3.9</v>
      </c>
      <c r="N870" s="236">
        <v>1.76</v>
      </c>
      <c r="O870" s="236"/>
      <c r="P870" s="236"/>
      <c r="Q870" s="236">
        <v>27.19</v>
      </c>
      <c r="R870" s="236">
        <v>3.98</v>
      </c>
      <c r="S870" s="236">
        <v>6.05</v>
      </c>
      <c r="T870" s="236">
        <v>4.46</v>
      </c>
      <c r="U870" s="236">
        <v>0</v>
      </c>
      <c r="V870" s="236"/>
      <c r="W870" s="522">
        <v>2.4</v>
      </c>
      <c r="X870" s="236">
        <v>47</v>
      </c>
      <c r="Y870" s="522">
        <v>9</v>
      </c>
      <c r="Z870" s="236"/>
      <c r="AA870" s="236"/>
      <c r="AB870" s="236">
        <v>7.9903730445246707E-2</v>
      </c>
      <c r="AC870" s="522">
        <v>5.7878203107421169E-3</v>
      </c>
      <c r="AD870" s="522">
        <v>4.9159526140681908</v>
      </c>
      <c r="AE870" s="57">
        <v>41825</v>
      </c>
      <c r="AF870" s="498">
        <v>9.3030000000000002E-2</v>
      </c>
      <c r="AG870" s="498">
        <v>6.8316582914572863E-2</v>
      </c>
      <c r="AH870" s="236">
        <v>-13.066700000000001</v>
      </c>
      <c r="AI870" s="236"/>
      <c r="AJ870" s="522">
        <v>0</v>
      </c>
      <c r="AK870" s="522">
        <v>5.7878203107421169E-3</v>
      </c>
      <c r="AL870" s="236">
        <v>4.445996275605206E-2</v>
      </c>
      <c r="AM870" s="236">
        <v>44.36</v>
      </c>
      <c r="AN870" s="522">
        <v>59.210526315789451</v>
      </c>
      <c r="AR870" s="452"/>
      <c r="AS870" s="145"/>
      <c r="AT870" s="223"/>
      <c r="AU870" s="22"/>
    </row>
    <row r="871" spans="1:47" ht="15.75">
      <c r="A871" s="263" t="s">
        <v>2880</v>
      </c>
      <c r="B871" t="s">
        <v>2881</v>
      </c>
      <c r="C871" t="s">
        <v>1350</v>
      </c>
      <c r="D871" s="554">
        <v>5880000000</v>
      </c>
      <c r="E871">
        <v>1.48</v>
      </c>
      <c r="F871" s="620">
        <v>30.41</v>
      </c>
      <c r="G871" s="57"/>
      <c r="H871" s="636"/>
      <c r="I871" s="267"/>
      <c r="J871" s="587">
        <v>969.8</v>
      </c>
      <c r="K871" s="236">
        <v>805.01</v>
      </c>
      <c r="L871" s="236">
        <v>981.56</v>
      </c>
      <c r="M871" s="236">
        <v>0</v>
      </c>
      <c r="N871" s="236">
        <v>0</v>
      </c>
      <c r="O871" s="236"/>
      <c r="P871" s="236"/>
      <c r="Q871" s="236">
        <v>20.07</v>
      </c>
      <c r="R871" s="236">
        <v>1.19</v>
      </c>
      <c r="S871" s="236">
        <v>8.74</v>
      </c>
      <c r="T871" s="236">
        <v>8.77</v>
      </c>
      <c r="U871" s="236">
        <v>0</v>
      </c>
      <c r="V871" s="236"/>
      <c r="X871" s="236"/>
      <c r="Z871" s="236">
        <v>1</v>
      </c>
      <c r="AA871" s="236"/>
      <c r="AB871" s="236">
        <v>0.12322338881199148</v>
      </c>
      <c r="AC871" s="522">
        <v>1.0069951768726267E-2</v>
      </c>
      <c r="AD871" s="522">
        <v>4.2172091279218158</v>
      </c>
      <c r="AE871" s="57">
        <v>41533</v>
      </c>
      <c r="AF871" s="498">
        <v>0.110793</v>
      </c>
      <c r="AG871" s="498">
        <v>0.1543846153846154</v>
      </c>
      <c r="AH871" s="236">
        <v>657.34299999999996</v>
      </c>
      <c r="AI871" s="236"/>
      <c r="AJ871" s="522">
        <v>0</v>
      </c>
      <c r="AK871" s="522">
        <v>1.2076919349307077E-2</v>
      </c>
      <c r="AL871" s="236">
        <v>3.8733392847765578E-2</v>
      </c>
      <c r="AM871" s="236">
        <v>939.26</v>
      </c>
      <c r="AN871" s="522">
        <v>68.486259198077718</v>
      </c>
      <c r="AR871" s="452"/>
      <c r="AS871" s="145"/>
      <c r="AT871" s="223"/>
      <c r="AU871" s="22"/>
    </row>
    <row r="872" spans="1:47" ht="15.75">
      <c r="A872" s="263" t="s">
        <v>2882</v>
      </c>
      <c r="B872" t="s">
        <v>2883</v>
      </c>
      <c r="C872" t="s">
        <v>1343</v>
      </c>
      <c r="D872" s="554">
        <v>1430000000</v>
      </c>
      <c r="E872">
        <v>0.9</v>
      </c>
      <c r="F872" s="620">
        <v>0.8</v>
      </c>
      <c r="G872" s="57"/>
      <c r="H872" s="636"/>
      <c r="I872" s="267"/>
      <c r="J872" s="587">
        <v>11.82</v>
      </c>
      <c r="K872" s="236">
        <v>9.74</v>
      </c>
      <c r="L872" s="236">
        <v>11.82</v>
      </c>
      <c r="M872" s="236">
        <v>0</v>
      </c>
      <c r="N872" s="236">
        <v>0</v>
      </c>
      <c r="O872" s="236"/>
      <c r="P872" s="236"/>
      <c r="Q872" s="236">
        <v>14.59</v>
      </c>
      <c r="R872" s="236">
        <v>0</v>
      </c>
      <c r="S872" s="236">
        <v>0.09</v>
      </c>
      <c r="T872" s="236">
        <v>1</v>
      </c>
      <c r="U872" s="236">
        <v>0</v>
      </c>
      <c r="V872" s="236"/>
      <c r="W872" s="522">
        <v>3</v>
      </c>
      <c r="X872" s="236">
        <v>15.03</v>
      </c>
      <c r="Y872" s="522">
        <v>1</v>
      </c>
      <c r="Z872" s="236"/>
      <c r="AA872" s="236"/>
      <c r="AB872" s="236">
        <v>0.2135523613963039</v>
      </c>
      <c r="AC872" s="522">
        <v>1.2416329326794064E-2</v>
      </c>
      <c r="AD872" s="522">
        <v>15.265674899753275</v>
      </c>
      <c r="AE872" s="57">
        <v>41825</v>
      </c>
      <c r="AH872" s="236"/>
      <c r="AI872" s="236"/>
      <c r="AJ872" s="522">
        <v>0</v>
      </c>
      <c r="AK872" s="522">
        <v>1.2416329326794064E-2</v>
      </c>
      <c r="AL872" s="236">
        <v>0.182</v>
      </c>
      <c r="AM872" s="236">
        <v>10.08</v>
      </c>
      <c r="AN872" s="522">
        <v>3.7267080745340881</v>
      </c>
      <c r="AR872" s="452"/>
      <c r="AS872" s="145"/>
      <c r="AT872" s="223"/>
      <c r="AU872" s="22"/>
    </row>
    <row r="873" spans="1:47" ht="15.75">
      <c r="A873" s="263" t="s">
        <v>701</v>
      </c>
      <c r="C873" t="s">
        <v>1343</v>
      </c>
      <c r="D873" s="554">
        <v>9620000000</v>
      </c>
      <c r="E873">
        <v>0.43</v>
      </c>
      <c r="F873" s="620">
        <v>12.13</v>
      </c>
      <c r="G873" s="57"/>
      <c r="H873" s="636"/>
      <c r="I873" s="267"/>
      <c r="J873" s="587">
        <v>254.89</v>
      </c>
      <c r="K873" s="236">
        <v>240.18</v>
      </c>
      <c r="L873" s="236">
        <v>273.99</v>
      </c>
      <c r="M873" s="236">
        <v>0</v>
      </c>
      <c r="N873" s="236">
        <v>0.12</v>
      </c>
      <c r="O873" s="236"/>
      <c r="P873" s="236"/>
      <c r="Q873" s="236">
        <v>15.88</v>
      </c>
      <c r="R873" s="236">
        <v>1.33</v>
      </c>
      <c r="S873" s="236">
        <v>3.82</v>
      </c>
      <c r="T873" s="236">
        <v>3.24</v>
      </c>
      <c r="U873" s="236">
        <v>0</v>
      </c>
      <c r="V873" s="236"/>
      <c r="W873" s="522">
        <v>1.6</v>
      </c>
      <c r="X873" s="236">
        <v>303.5</v>
      </c>
      <c r="Y873" s="522">
        <v>20</v>
      </c>
      <c r="Z873" s="236"/>
      <c r="AA873" s="236"/>
      <c r="AB873" s="236">
        <v>-1.7840628853267555E-2</v>
      </c>
      <c r="AC873" s="522">
        <v>1.098609452909937E-2</v>
      </c>
      <c r="AD873" s="522">
        <v>2.774949993981112</v>
      </c>
      <c r="AE873" s="57">
        <v>41825</v>
      </c>
      <c r="AF873" s="498">
        <v>5.4639E-2</v>
      </c>
      <c r="AG873" s="498">
        <v>0.1193984962406015</v>
      </c>
      <c r="AH873" s="236">
        <v>945.25310000000002</v>
      </c>
      <c r="AI873" s="236"/>
      <c r="AJ873" s="522">
        <v>0</v>
      </c>
      <c r="AK873" s="522">
        <v>1.098609452909937E-2</v>
      </c>
      <c r="AL873" s="236">
        <v>4.4930922805722869E-2</v>
      </c>
      <c r="AM873" s="236">
        <v>257.52999999999997</v>
      </c>
      <c r="AN873" s="522">
        <v>35.958904109589142</v>
      </c>
      <c r="AR873" s="452"/>
      <c r="AS873" s="145"/>
      <c r="AT873" s="223"/>
      <c r="AU873" s="22"/>
    </row>
    <row r="874" spans="1:47" ht="15.75">
      <c r="A874" s="263" t="s">
        <v>2884</v>
      </c>
      <c r="B874" t="s">
        <v>2885</v>
      </c>
      <c r="C874" t="s">
        <v>685</v>
      </c>
      <c r="D874" s="554">
        <v>498450000</v>
      </c>
      <c r="E874">
        <v>2.4900000000000002</v>
      </c>
      <c r="F874" s="620">
        <v>0.44</v>
      </c>
      <c r="G874" s="57"/>
      <c r="H874" s="636"/>
      <c r="I874" s="267"/>
      <c r="J874" s="587">
        <v>60.48</v>
      </c>
      <c r="K874" s="236">
        <v>57.91</v>
      </c>
      <c r="L874" s="236">
        <v>69.959999999999994</v>
      </c>
      <c r="M874" s="236">
        <v>0</v>
      </c>
      <c r="N874" s="236">
        <v>0</v>
      </c>
      <c r="O874" s="236"/>
      <c r="P874" s="236"/>
      <c r="Q874" s="236">
        <v>22.57</v>
      </c>
      <c r="R874" s="236">
        <v>0.54</v>
      </c>
      <c r="S874" s="236">
        <v>4.29</v>
      </c>
      <c r="T874" s="236">
        <v>2.21</v>
      </c>
      <c r="U874" s="236">
        <v>0</v>
      </c>
      <c r="V874" s="236"/>
      <c r="W874" s="522">
        <v>2.1</v>
      </c>
      <c r="X874" s="236">
        <v>75</v>
      </c>
      <c r="Y874" s="522">
        <v>19</v>
      </c>
      <c r="Z874" s="236"/>
      <c r="AA874" s="236"/>
      <c r="AB874" s="236">
        <v>-2.7965284474445549E-2</v>
      </c>
      <c r="AC874" s="522">
        <v>1.8180763307954893E-2</v>
      </c>
      <c r="AD874" s="522">
        <v>2.8607965143766645</v>
      </c>
      <c r="AE874" s="57">
        <v>41825</v>
      </c>
      <c r="AF874" s="498">
        <v>0.17267700000000002</v>
      </c>
      <c r="AG874" s="498">
        <v>0.41796296296296298</v>
      </c>
      <c r="AH874" s="236">
        <v>11.655099999999999</v>
      </c>
      <c r="AI874" s="236"/>
      <c r="AJ874" s="522">
        <v>0</v>
      </c>
      <c r="AK874" s="522">
        <v>1.8180763307954893E-2</v>
      </c>
      <c r="AL874" s="236">
        <v>-1.4983713355048889E-2</v>
      </c>
      <c r="AM874" s="236">
        <v>63.93</v>
      </c>
      <c r="AN874" s="522">
        <v>81.70478170478178</v>
      </c>
      <c r="AR874" s="452"/>
      <c r="AS874" s="145"/>
      <c r="AT874" s="223"/>
      <c r="AU874" s="22"/>
    </row>
    <row r="875" spans="1:47" ht="15.75">
      <c r="A875" s="263" t="s">
        <v>2886</v>
      </c>
      <c r="B875" t="s">
        <v>2887</v>
      </c>
      <c r="C875" t="s">
        <v>1343</v>
      </c>
      <c r="D875" s="554">
        <v>4060000000</v>
      </c>
      <c r="E875">
        <v>0.86</v>
      </c>
      <c r="F875" s="620">
        <v>1.97</v>
      </c>
      <c r="G875" s="57"/>
      <c r="H875" s="636"/>
      <c r="I875" s="267"/>
      <c r="J875" s="587">
        <v>39.75</v>
      </c>
      <c r="K875" s="236">
        <v>38.71</v>
      </c>
      <c r="L875" s="236">
        <v>43.01</v>
      </c>
      <c r="M875" s="236">
        <v>2</v>
      </c>
      <c r="N875" s="236">
        <v>0.8</v>
      </c>
      <c r="O875" s="236"/>
      <c r="P875" s="236"/>
      <c r="Q875" s="236">
        <v>15.96</v>
      </c>
      <c r="R875" s="236">
        <v>1.55</v>
      </c>
      <c r="S875" s="236">
        <v>0.97</v>
      </c>
      <c r="T875" s="236">
        <v>2.68</v>
      </c>
      <c r="U875" s="236">
        <v>0</v>
      </c>
      <c r="V875" s="236"/>
      <c r="W875" s="522">
        <v>2.9</v>
      </c>
      <c r="X875" s="236">
        <v>40.5</v>
      </c>
      <c r="Y875" s="522">
        <v>10</v>
      </c>
      <c r="Z875" s="236"/>
      <c r="AA875" s="236"/>
      <c r="AB875" s="236">
        <v>-5.1991414261865009E-2</v>
      </c>
      <c r="AC875" s="522">
        <v>7.4163458545941042E-3</v>
      </c>
      <c r="AD875" s="522">
        <v>7.4074821254976202</v>
      </c>
      <c r="AE875" s="57">
        <v>41825</v>
      </c>
      <c r="AF875" s="498">
        <v>7.9278000000000001E-2</v>
      </c>
      <c r="AG875" s="498">
        <v>0.10296774193548389</v>
      </c>
      <c r="AH875" s="236">
        <v>36.402099999999997</v>
      </c>
      <c r="AI875" s="236"/>
      <c r="AJ875" s="522">
        <v>0</v>
      </c>
      <c r="AK875" s="522">
        <v>7.4163458545941042E-3</v>
      </c>
      <c r="AL875" s="236">
        <v>-3.5662299854439569E-2</v>
      </c>
      <c r="AM875" s="236">
        <v>39.590000000000003</v>
      </c>
      <c r="AN875" s="522">
        <v>67.289719626168107</v>
      </c>
      <c r="AR875" s="452"/>
      <c r="AS875" s="145"/>
      <c r="AT875" s="223"/>
      <c r="AU875" s="22"/>
    </row>
    <row r="876" spans="1:47" ht="15.75">
      <c r="A876" s="263" t="s">
        <v>2888</v>
      </c>
      <c r="B876" t="s">
        <v>2889</v>
      </c>
      <c r="C876" t="s">
        <v>1358</v>
      </c>
      <c r="D876" s="554">
        <v>1970000000</v>
      </c>
      <c r="E876">
        <v>2.68</v>
      </c>
      <c r="F876" s="620">
        <v>0.63</v>
      </c>
      <c r="G876" s="57"/>
      <c r="H876" s="636"/>
      <c r="I876" s="267"/>
      <c r="J876" s="587">
        <v>14.54</v>
      </c>
      <c r="K876" s="236">
        <v>11.7</v>
      </c>
      <c r="L876" s="236">
        <v>14.54</v>
      </c>
      <c r="M876" s="236">
        <v>1.6</v>
      </c>
      <c r="N876" s="236">
        <v>0.22</v>
      </c>
      <c r="O876" s="236"/>
      <c r="P876" s="236"/>
      <c r="Q876" s="236">
        <v>13.22</v>
      </c>
      <c r="R876" s="236">
        <v>0.61</v>
      </c>
      <c r="S876" s="236">
        <v>2.14</v>
      </c>
      <c r="T876" s="236">
        <v>1.79</v>
      </c>
      <c r="U876" s="236"/>
      <c r="V876" s="236"/>
      <c r="W876" s="522">
        <v>2</v>
      </c>
      <c r="X876" s="236">
        <v>16.5</v>
      </c>
      <c r="Y876" s="522">
        <v>12</v>
      </c>
      <c r="Z876" s="236"/>
      <c r="AA876" s="236"/>
      <c r="AB876" s="236">
        <v>0.20364238410596019</v>
      </c>
      <c r="AC876" s="522">
        <v>1.3057630567627789E-2</v>
      </c>
      <c r="AD876" s="522">
        <v>4.0928057846892143</v>
      </c>
      <c r="AE876" s="57">
        <v>41825</v>
      </c>
      <c r="AF876" s="498">
        <v>0.183564</v>
      </c>
      <c r="AG876" s="498">
        <v>0.21672131147540985</v>
      </c>
      <c r="AH876" s="236">
        <v>5.1929999999999996</v>
      </c>
      <c r="AI876" s="236"/>
      <c r="AJ876" s="522">
        <v>0</v>
      </c>
      <c r="AK876" s="522">
        <v>1.3057630567627789E-2</v>
      </c>
      <c r="AL876" s="236">
        <v>0.1801948051948051</v>
      </c>
      <c r="AM876" s="236">
        <v>13.38</v>
      </c>
      <c r="AN876" s="522">
        <v>1.6393442622950545</v>
      </c>
      <c r="AR876" s="452"/>
      <c r="AS876" s="145"/>
      <c r="AT876" s="223"/>
      <c r="AU876" s="22"/>
    </row>
    <row r="877" spans="1:47" ht="15.75">
      <c r="A877" s="263" t="s">
        <v>2890</v>
      </c>
      <c r="C877" t="s">
        <v>685</v>
      </c>
      <c r="D877" s="554">
        <v>10400000000</v>
      </c>
      <c r="E877">
        <v>0.12</v>
      </c>
      <c r="F877" s="620">
        <v>2.58</v>
      </c>
      <c r="G877" s="57"/>
      <c r="H877" s="636"/>
      <c r="I877" s="267"/>
      <c r="J877" s="587">
        <v>38.159999999999997</v>
      </c>
      <c r="K877" s="236">
        <v>36.82</v>
      </c>
      <c r="L877" s="236">
        <v>40.79</v>
      </c>
      <c r="M877" s="236">
        <v>3.7</v>
      </c>
      <c r="N877" s="236">
        <v>1.48</v>
      </c>
      <c r="O877" s="236"/>
      <c r="P877" s="236"/>
      <c r="Q877" s="236">
        <v>14.29</v>
      </c>
      <c r="R877" s="236">
        <v>11.65</v>
      </c>
      <c r="S877" s="236">
        <v>1.9</v>
      </c>
      <c r="T877" s="236">
        <v>1.68</v>
      </c>
      <c r="U877" s="236">
        <v>0</v>
      </c>
      <c r="V877" s="236"/>
      <c r="W877" s="522">
        <v>2.7</v>
      </c>
      <c r="X877" s="236">
        <v>40</v>
      </c>
      <c r="Y877" s="522">
        <v>15</v>
      </c>
      <c r="Z877" s="236"/>
      <c r="AA877" s="236"/>
      <c r="AB877" s="236">
        <v>2.4704618689580949E-2</v>
      </c>
      <c r="AC877" s="522">
        <v>9.5625238323770942E-3</v>
      </c>
      <c r="AD877" s="522">
        <v>3.8332807879818422</v>
      </c>
      <c r="AE877" s="57">
        <v>41825</v>
      </c>
      <c r="AF877" s="498">
        <v>3.6875999999999999E-2</v>
      </c>
      <c r="AG877" s="498">
        <v>1.2266094420600858E-2</v>
      </c>
      <c r="AH877" s="236">
        <v>1188.0878</v>
      </c>
      <c r="AI877" s="236"/>
      <c r="AJ877" s="522">
        <v>0</v>
      </c>
      <c r="AK877" s="522">
        <v>9.5625238323770942E-3</v>
      </c>
      <c r="AL877" s="236">
        <v>3.639326453014656E-2</v>
      </c>
      <c r="AM877" s="236">
        <v>38.61</v>
      </c>
      <c r="AN877" s="522">
        <v>74.928774928774885</v>
      </c>
      <c r="AR877" s="452"/>
      <c r="AS877" s="145"/>
      <c r="AT877" s="223"/>
      <c r="AU877" s="22"/>
    </row>
    <row r="878" spans="1:47" ht="15.75">
      <c r="A878" s="263" t="s">
        <v>2891</v>
      </c>
      <c r="C878" t="s">
        <v>1343</v>
      </c>
      <c r="D878" s="554">
        <v>533170000</v>
      </c>
      <c r="E878">
        <v>1.96</v>
      </c>
      <c r="F878" s="620">
        <v>0.49</v>
      </c>
      <c r="G878" s="57"/>
      <c r="H878" s="636"/>
      <c r="I878" s="267"/>
      <c r="J878" s="587">
        <v>21.67</v>
      </c>
      <c r="K878" s="236">
        <v>15.87</v>
      </c>
      <c r="L878" s="236">
        <v>21.76</v>
      </c>
      <c r="M878" s="236">
        <v>0.6</v>
      </c>
      <c r="N878" s="236">
        <v>0.12</v>
      </c>
      <c r="O878" s="236"/>
      <c r="P878" s="236"/>
      <c r="Q878" s="236">
        <v>23.05</v>
      </c>
      <c r="R878" s="236">
        <v>1.07</v>
      </c>
      <c r="S878" s="236">
        <v>3.07</v>
      </c>
      <c r="T878" s="236">
        <v>5.88</v>
      </c>
      <c r="U878" s="236">
        <v>0</v>
      </c>
      <c r="V878" s="236"/>
      <c r="W878" s="522">
        <v>1.8</v>
      </c>
      <c r="X878" s="236">
        <v>24</v>
      </c>
      <c r="Y878" s="522">
        <v>4</v>
      </c>
      <c r="Z878" s="236"/>
      <c r="AA878" s="236"/>
      <c r="AB878" s="236">
        <v>0.19723756906077347</v>
      </c>
      <c r="AC878" s="522">
        <v>1.8018264390751975E-2</v>
      </c>
      <c r="AD878" s="522">
        <v>11.316124784571157</v>
      </c>
      <c r="AE878" s="57">
        <v>41825</v>
      </c>
      <c r="AF878" s="498">
        <v>0.14230799999999999</v>
      </c>
      <c r="AG878" s="498">
        <v>0.21542056074766353</v>
      </c>
      <c r="AH878" s="236">
        <v>6.6632999999999996</v>
      </c>
      <c r="AI878" s="236"/>
      <c r="AJ878" s="522">
        <v>0</v>
      </c>
      <c r="AK878" s="522">
        <v>1.8018264390751975E-2</v>
      </c>
      <c r="AL878" s="236">
        <v>0.11299435028248604</v>
      </c>
      <c r="AM878" s="236">
        <v>20.93</v>
      </c>
      <c r="AN878" s="522">
        <v>34.482758620689538</v>
      </c>
      <c r="AR878" s="452"/>
      <c r="AS878" s="145"/>
      <c r="AT878" s="223"/>
      <c r="AU878" s="22"/>
    </row>
    <row r="879" spans="1:47" ht="15.75">
      <c r="A879" s="263" t="s">
        <v>460</v>
      </c>
      <c r="B879" t="s">
        <v>461</v>
      </c>
      <c r="C879" t="s">
        <v>1350</v>
      </c>
      <c r="D879" s="554">
        <v>66460000000</v>
      </c>
      <c r="E879">
        <v>0.35</v>
      </c>
      <c r="F879" s="620">
        <v>4.43</v>
      </c>
      <c r="G879" s="57"/>
      <c r="H879" s="636"/>
      <c r="I879" s="267"/>
      <c r="J879" s="587">
        <v>90.02</v>
      </c>
      <c r="K879" s="236">
        <v>81.98</v>
      </c>
      <c r="L879" s="236">
        <v>90.1</v>
      </c>
      <c r="M879" s="236">
        <v>2.9</v>
      </c>
      <c r="N879" s="236">
        <v>2.62</v>
      </c>
      <c r="O879" s="236"/>
      <c r="P879" s="236"/>
      <c r="Q879" s="236">
        <v>18.41</v>
      </c>
      <c r="R879" s="236">
        <v>2.75</v>
      </c>
      <c r="S879" s="236">
        <v>2.0499999999999998</v>
      </c>
      <c r="T879" s="236">
        <v>5.95</v>
      </c>
      <c r="U879" s="236">
        <v>0</v>
      </c>
      <c r="V879" s="236"/>
      <c r="W879" s="522">
        <v>2.2000000000000002</v>
      </c>
      <c r="X879" s="236">
        <v>91.5</v>
      </c>
      <c r="Y879" s="522">
        <v>18</v>
      </c>
      <c r="Z879" s="236"/>
      <c r="AA879" s="236"/>
      <c r="AB879" s="236">
        <v>9.4335035254072316E-2</v>
      </c>
      <c r="AC879" s="522">
        <v>5.8347357240941117E-3</v>
      </c>
      <c r="AD879" s="522">
        <v>2.9883120624050625</v>
      </c>
      <c r="AE879" s="57">
        <v>41825</v>
      </c>
      <c r="AF879" s="498">
        <v>5.0055000000000002E-2</v>
      </c>
      <c r="AG879" s="498">
        <v>6.6945454545454544E-2</v>
      </c>
      <c r="AH879" s="236">
        <v>149.59610000000001</v>
      </c>
      <c r="AI879" s="236"/>
      <c r="AJ879" s="522">
        <v>0</v>
      </c>
      <c r="AK879" s="522">
        <v>5.8347357240941117E-3</v>
      </c>
      <c r="AL879" s="236">
        <v>5.3358296278960951E-2</v>
      </c>
      <c r="AM879" s="236">
        <v>87.79</v>
      </c>
      <c r="AN879" s="522">
        <v>11.475409836065936</v>
      </c>
      <c r="AR879" s="452"/>
      <c r="AS879" s="145"/>
      <c r="AT879" s="223"/>
      <c r="AU879" s="22"/>
    </row>
    <row r="880" spans="1:47" ht="15.75">
      <c r="A880" s="263" t="s">
        <v>2892</v>
      </c>
      <c r="B880" t="s">
        <v>2893</v>
      </c>
      <c r="C880" t="s">
        <v>1343</v>
      </c>
      <c r="D880" s="554">
        <v>907220000</v>
      </c>
      <c r="E880">
        <v>1.81</v>
      </c>
      <c r="F880" s="620">
        <v>-1.76</v>
      </c>
      <c r="G880" s="57"/>
      <c r="H880" s="636"/>
      <c r="I880" s="267"/>
      <c r="J880" s="587">
        <v>17.54</v>
      </c>
      <c r="K880" s="236">
        <v>13.8</v>
      </c>
      <c r="L880" s="236">
        <v>18.329999999999998</v>
      </c>
      <c r="M880" s="236">
        <v>0</v>
      </c>
      <c r="N880" s="236">
        <v>0</v>
      </c>
      <c r="O880" s="236"/>
      <c r="P880" s="236"/>
      <c r="Q880" s="236">
        <v>14.99</v>
      </c>
      <c r="R880" s="236">
        <v>-9.2799999999999994</v>
      </c>
      <c r="S880" s="236">
        <v>0.28000000000000003</v>
      </c>
      <c r="T880" s="236">
        <v>0.72</v>
      </c>
      <c r="U880" s="236">
        <v>0</v>
      </c>
      <c r="V880" s="236"/>
      <c r="W880" s="522">
        <v>2.5</v>
      </c>
      <c r="X880" s="236">
        <v>20</v>
      </c>
      <c r="Y880" s="522">
        <v>5</v>
      </c>
      <c r="Z880" s="236"/>
      <c r="AA880" s="236"/>
      <c r="AB880" s="236">
        <v>0.27101449275362305</v>
      </c>
      <c r="AC880" s="522">
        <v>1.2846659587595526E-2</v>
      </c>
      <c r="AD880" s="522">
        <v>29.509983171752417</v>
      </c>
      <c r="AE880" s="57">
        <v>41825</v>
      </c>
      <c r="AF880" s="498">
        <v>0.13371300000000003</v>
      </c>
      <c r="AG880" s="498">
        <v>-1.6153017241379311E-2</v>
      </c>
      <c r="AH880" s="236">
        <v>-15.626300000000001</v>
      </c>
      <c r="AI880" s="236"/>
      <c r="AJ880" s="522">
        <v>0</v>
      </c>
      <c r="AK880" s="522">
        <v>1.2846659587595526E-2</v>
      </c>
      <c r="AL880" s="236">
        <v>0.18995929443690629</v>
      </c>
      <c r="AM880" s="236">
        <v>17.010000000000002</v>
      </c>
      <c r="AN880" s="522">
        <v>44.827586206896889</v>
      </c>
      <c r="AR880" s="452"/>
      <c r="AS880" s="145"/>
      <c r="AT880" s="223"/>
      <c r="AU880" s="22"/>
    </row>
    <row r="881" spans="1:47" ht="15.75">
      <c r="A881" s="263" t="s">
        <v>695</v>
      </c>
      <c r="C881" t="s">
        <v>1365</v>
      </c>
      <c r="D881" s="554">
        <v>50530000000</v>
      </c>
      <c r="E881">
        <v>0.78</v>
      </c>
      <c r="F881" s="620">
        <v>3.22</v>
      </c>
      <c r="G881" s="57"/>
      <c r="H881" s="636"/>
      <c r="I881" s="267"/>
      <c r="J881" s="587">
        <v>30.53</v>
      </c>
      <c r="K881" s="236">
        <v>29.02</v>
      </c>
      <c r="L881" s="236">
        <v>32.11</v>
      </c>
      <c r="M881" s="236">
        <v>3.5</v>
      </c>
      <c r="N881" s="236">
        <v>1.04</v>
      </c>
      <c r="O881" s="236"/>
      <c r="P881" s="236"/>
      <c r="Q881" s="236">
        <v>13.51</v>
      </c>
      <c r="R881" s="236">
        <v>4.5</v>
      </c>
      <c r="S881" s="236">
        <v>3.83</v>
      </c>
      <c r="T881" s="236">
        <v>2.4900000000000002</v>
      </c>
      <c r="U881" s="236">
        <v>0</v>
      </c>
      <c r="V881" s="236"/>
      <c r="W881" s="522">
        <v>2.2999999999999998</v>
      </c>
      <c r="X881" s="236">
        <v>34.5</v>
      </c>
      <c r="Y881" s="522">
        <v>16</v>
      </c>
      <c r="Z881" s="236"/>
      <c r="AA881" s="236"/>
      <c r="AB881" s="236">
        <v>-3.5996210925165785E-2</v>
      </c>
      <c r="AC881" s="522">
        <v>7.7352210917756839E-3</v>
      </c>
      <c r="AD881" s="522">
        <v>6.2636768979073549</v>
      </c>
      <c r="AE881" s="57">
        <v>41825</v>
      </c>
      <c r="AF881" s="498">
        <v>7.469400000000001E-2</v>
      </c>
      <c r="AG881" s="498">
        <v>3.0022222222222221E-2</v>
      </c>
      <c r="AH881" s="236">
        <v>54.866599999999998</v>
      </c>
      <c r="AI881" s="236"/>
      <c r="AJ881" s="522">
        <v>0</v>
      </c>
      <c r="AK881" s="522">
        <v>7.7352210917756839E-3</v>
      </c>
      <c r="AL881" s="236">
        <v>4.2691256830601092E-2</v>
      </c>
      <c r="AM881" s="236">
        <v>29.6</v>
      </c>
      <c r="AN881" s="522">
        <v>0</v>
      </c>
      <c r="AR881" s="452"/>
      <c r="AS881" s="145"/>
      <c r="AT881" s="223"/>
      <c r="AU881" s="22"/>
    </row>
    <row r="882" spans="1:47" ht="15.75">
      <c r="A882" s="263" t="s">
        <v>2894</v>
      </c>
      <c r="B882" t="s">
        <v>2895</v>
      </c>
      <c r="C882" t="s">
        <v>2896</v>
      </c>
      <c r="F882" s="620"/>
      <c r="G882" s="57"/>
      <c r="H882" s="636"/>
      <c r="I882" s="267"/>
      <c r="J882" s="587">
        <v>39.659999999999997</v>
      </c>
      <c r="K882" s="236">
        <v>38.36</v>
      </c>
      <c r="L882" s="236">
        <v>39.81</v>
      </c>
      <c r="M882" s="236">
        <v>6.56</v>
      </c>
      <c r="N882" s="236"/>
      <c r="O882" s="236"/>
      <c r="P882" s="236"/>
      <c r="Q882" s="236"/>
      <c r="R882" s="236"/>
      <c r="S882" s="236"/>
      <c r="T882" s="236"/>
      <c r="U882" s="236">
        <v>0</v>
      </c>
      <c r="V882" s="236"/>
      <c r="X882" s="236"/>
      <c r="Z882" s="236">
        <v>1</v>
      </c>
      <c r="AA882" s="236"/>
      <c r="AB882" s="236">
        <v>3.1469440832249507E-2</v>
      </c>
      <c r="AC882" s="522">
        <v>1.3194320746619693E-3</v>
      </c>
      <c r="AD882" s="522">
        <v>6.4720797043844414</v>
      </c>
      <c r="AE882" s="57">
        <v>41825</v>
      </c>
      <c r="AH882" s="236"/>
      <c r="AI882" s="236" t="s">
        <v>2498</v>
      </c>
      <c r="AJ882" s="522">
        <v>0</v>
      </c>
      <c r="AK882" s="522">
        <v>1.3194320746619693E-3</v>
      </c>
      <c r="AL882" s="236">
        <v>8.3905415713195607E-3</v>
      </c>
      <c r="AM882" s="236"/>
      <c r="AN882" s="522">
        <v>51.724137931035322</v>
      </c>
      <c r="AR882" s="452"/>
      <c r="AS882" s="145"/>
      <c r="AT882" s="223"/>
      <c r="AU882" s="22"/>
    </row>
    <row r="883" spans="1:47" ht="15.75">
      <c r="A883" s="263" t="s">
        <v>2897</v>
      </c>
      <c r="B883" t="s">
        <v>2898</v>
      </c>
      <c r="C883" t="s">
        <v>1343</v>
      </c>
      <c r="D883" s="554">
        <v>9600000000</v>
      </c>
      <c r="E883">
        <v>1.69</v>
      </c>
      <c r="F883" s="620">
        <v>3.29</v>
      </c>
      <c r="G883" s="57"/>
      <c r="H883" s="636"/>
      <c r="I883" s="267"/>
      <c r="J883" s="587">
        <v>51.54</v>
      </c>
      <c r="K883" s="236">
        <v>42.99</v>
      </c>
      <c r="L883" s="236">
        <v>51.54</v>
      </c>
      <c r="M883" s="236">
        <v>2.5</v>
      </c>
      <c r="N883" s="236">
        <v>1.28</v>
      </c>
      <c r="O883" s="236"/>
      <c r="P883" s="236"/>
      <c r="Q883" s="236">
        <v>11.77</v>
      </c>
      <c r="R883" s="236">
        <v>1.08</v>
      </c>
      <c r="S883" s="236">
        <v>1.56</v>
      </c>
      <c r="T883" s="236">
        <v>1.5</v>
      </c>
      <c r="U883" s="236">
        <v>0</v>
      </c>
      <c r="V883" s="236"/>
      <c r="W883" s="522">
        <v>2.8</v>
      </c>
      <c r="X883" s="236">
        <v>52</v>
      </c>
      <c r="Y883" s="522">
        <v>16</v>
      </c>
      <c r="Z883" s="236">
        <v>1</v>
      </c>
      <c r="AA883" s="236"/>
      <c r="AB883" s="236">
        <v>0.10695876288659786</v>
      </c>
      <c r="AC883" s="522">
        <v>9.2012574167155883E-3</v>
      </c>
      <c r="AD883" s="522">
        <v>4.0581404845691997</v>
      </c>
      <c r="AE883" s="57">
        <v>41825</v>
      </c>
      <c r="AF883" s="498">
        <v>0.12683700000000001</v>
      </c>
      <c r="AG883" s="498">
        <v>0.10898148148148148</v>
      </c>
      <c r="AH883" s="236">
        <v>30.038</v>
      </c>
      <c r="AI883" s="236"/>
      <c r="AJ883" s="522">
        <v>0</v>
      </c>
      <c r="AK883" s="522">
        <v>9.2012574167155883E-3</v>
      </c>
      <c r="AL883" s="236">
        <v>0.13324538258575205</v>
      </c>
      <c r="AM883" s="236">
        <v>48.46</v>
      </c>
      <c r="AN883" s="522">
        <v>13.207547169811022</v>
      </c>
      <c r="AR883" s="452"/>
      <c r="AS883" s="145"/>
      <c r="AT883" s="223"/>
      <c r="AU883" s="22"/>
    </row>
    <row r="884" spans="1:47" ht="15.75">
      <c r="A884" s="263" t="s">
        <v>2899</v>
      </c>
      <c r="B884" t="s">
        <v>2900</v>
      </c>
      <c r="C884" t="s">
        <v>2040</v>
      </c>
      <c r="F884" s="620"/>
      <c r="G884" s="57"/>
      <c r="H884" s="636"/>
      <c r="I884" s="267"/>
      <c r="J884" s="587">
        <v>21.17</v>
      </c>
      <c r="K884" s="236">
        <v>19.75</v>
      </c>
      <c r="L884" s="236">
        <v>21.17</v>
      </c>
      <c r="M884" s="236">
        <v>1.79</v>
      </c>
      <c r="N884" s="236"/>
      <c r="O884" s="236"/>
      <c r="P884" s="236"/>
      <c r="Q884" s="236"/>
      <c r="R884" s="236"/>
      <c r="S884" s="236"/>
      <c r="T884" s="236"/>
      <c r="U884" s="236">
        <v>0</v>
      </c>
      <c r="V884" s="236"/>
      <c r="X884" s="236"/>
      <c r="Z884" s="236"/>
      <c r="AA884" s="236"/>
      <c r="AB884" s="236">
        <v>5.6387225548902326E-2</v>
      </c>
      <c r="AC884" s="522">
        <v>3.9507809505814617E-3</v>
      </c>
      <c r="AD884" s="522">
        <v>3.7013945192638009</v>
      </c>
      <c r="AE884" s="57">
        <v>41825</v>
      </c>
      <c r="AH884" s="236"/>
      <c r="AI884" s="236"/>
      <c r="AJ884" s="522">
        <v>0</v>
      </c>
      <c r="AK884" s="522">
        <v>3.9507809505814617E-3</v>
      </c>
      <c r="AL884" s="236">
        <v>3.8763493621197388E-2</v>
      </c>
      <c r="AM884" s="236"/>
      <c r="AN884" s="522">
        <v>4.7619047619038781</v>
      </c>
      <c r="AR884" s="452"/>
      <c r="AS884" s="145"/>
      <c r="AT884" s="223"/>
      <c r="AU884" s="22"/>
    </row>
    <row r="885" spans="1:47" ht="15.75">
      <c r="A885" s="263" t="s">
        <v>735</v>
      </c>
      <c r="B885" t="s">
        <v>532</v>
      </c>
      <c r="C885" t="s">
        <v>1350</v>
      </c>
      <c r="D885" s="554">
        <v>84700000000</v>
      </c>
      <c r="E885">
        <v>0.4</v>
      </c>
      <c r="F885" s="620">
        <v>3.75</v>
      </c>
      <c r="G885" s="57"/>
      <c r="H885" s="636"/>
      <c r="I885" s="267"/>
      <c r="J885" s="587">
        <v>79.98</v>
      </c>
      <c r="K885" s="236">
        <v>78.59</v>
      </c>
      <c r="L885" s="236">
        <v>82.94</v>
      </c>
      <c r="M885" s="236">
        <v>3.2</v>
      </c>
      <c r="N885" s="236">
        <v>2.57</v>
      </c>
      <c r="O885" s="236"/>
      <c r="P885" s="236"/>
      <c r="Q885" s="236">
        <v>17.690000000000001</v>
      </c>
      <c r="R885" s="236">
        <v>2.27</v>
      </c>
      <c r="S885" s="236">
        <v>2.54</v>
      </c>
      <c r="T885" s="236">
        <v>3.16</v>
      </c>
      <c r="U885" s="236">
        <v>0</v>
      </c>
      <c r="V885" s="236"/>
      <c r="W885" s="522">
        <v>2.2000000000000002</v>
      </c>
      <c r="X885" s="236">
        <v>88</v>
      </c>
      <c r="Y885" s="522">
        <v>19</v>
      </c>
      <c r="Z885" s="236">
        <v>1</v>
      </c>
      <c r="AA885" s="236"/>
      <c r="AB885" s="236">
        <v>3.5131744040150705E-3</v>
      </c>
      <c r="AC885" s="522">
        <v>4.6972028617941865E-3</v>
      </c>
      <c r="AD885" s="522">
        <v>3.9680250560672023</v>
      </c>
      <c r="AE885" s="57">
        <v>41825</v>
      </c>
      <c r="AF885" s="498">
        <v>5.2920000000000002E-2</v>
      </c>
      <c r="AG885" s="498">
        <v>7.792951541850221E-2</v>
      </c>
      <c r="AH885" s="236">
        <v>85.375299999999996</v>
      </c>
      <c r="AI885" s="236" t="s">
        <v>1346</v>
      </c>
      <c r="AJ885" s="522">
        <v>0</v>
      </c>
      <c r="AK885" s="522">
        <v>4.6972028617941865E-3</v>
      </c>
      <c r="AL885" s="236">
        <v>6.2554735393465725E-4</v>
      </c>
      <c r="AM885" s="236">
        <v>79.89</v>
      </c>
      <c r="AN885" s="522">
        <v>19.369369369369181</v>
      </c>
      <c r="AR885" s="452"/>
      <c r="AS885" s="145"/>
      <c r="AT885" s="223"/>
      <c r="AU885" s="22"/>
    </row>
    <row r="886" spans="1:47" ht="15.75">
      <c r="A886" s="263" t="s">
        <v>524</v>
      </c>
      <c r="B886" t="s">
        <v>671</v>
      </c>
      <c r="C886" t="s">
        <v>1343</v>
      </c>
      <c r="D886" s="554">
        <v>540610000</v>
      </c>
      <c r="E886">
        <v>1.71</v>
      </c>
      <c r="F886" s="620">
        <v>0.35</v>
      </c>
      <c r="G886" s="57"/>
      <c r="H886" s="636"/>
      <c r="I886" s="267"/>
      <c r="J886" s="587">
        <v>13.59</v>
      </c>
      <c r="K886" s="236">
        <v>11.63</v>
      </c>
      <c r="L886" s="236">
        <v>13.6</v>
      </c>
      <c r="M886" s="236">
        <v>0</v>
      </c>
      <c r="N886" s="236">
        <v>0</v>
      </c>
      <c r="O886" s="236"/>
      <c r="P886" s="236"/>
      <c r="Q886" s="236">
        <v>14.16</v>
      </c>
      <c r="R886" s="236">
        <v>2.11</v>
      </c>
      <c r="S886" s="236">
        <v>1.1499999999999999</v>
      </c>
      <c r="T886" s="236">
        <v>2.2599999999999998</v>
      </c>
      <c r="U886" s="236">
        <v>0</v>
      </c>
      <c r="V886" s="236"/>
      <c r="W886" s="522">
        <v>1.7</v>
      </c>
      <c r="X886" s="236">
        <v>14</v>
      </c>
      <c r="Y886" s="522">
        <v>3</v>
      </c>
      <c r="Z886" s="236"/>
      <c r="AA886" s="236"/>
      <c r="AB886" s="236">
        <v>0.10487804878048772</v>
      </c>
      <c r="AC886" s="522">
        <v>1.3172738451622763E-2</v>
      </c>
      <c r="AD886" s="522">
        <v>7.8085080149917578</v>
      </c>
      <c r="AE886" s="57">
        <v>41825</v>
      </c>
      <c r="AF886" s="498">
        <v>0.12798300000000001</v>
      </c>
      <c r="AG886" s="498">
        <v>6.7109004739336509E-2</v>
      </c>
      <c r="AH886" s="236">
        <v>4.4542999999999999</v>
      </c>
      <c r="AI886" s="236"/>
      <c r="AJ886" s="522">
        <v>0</v>
      </c>
      <c r="AK886" s="522">
        <v>1.3172738451622763E-2</v>
      </c>
      <c r="AL886" s="236">
        <v>1.5695067264573922E-2</v>
      </c>
      <c r="AM886" s="236">
        <v>13.21</v>
      </c>
      <c r="AN886" s="522">
        <v>21.126760563380302</v>
      </c>
      <c r="AR886" s="452"/>
      <c r="AS886" s="145"/>
      <c r="AT886" s="223"/>
      <c r="AU886" s="22"/>
    </row>
    <row r="887" spans="1:47" ht="15.75">
      <c r="A887" s="263" t="s">
        <v>2901</v>
      </c>
      <c r="B887" t="s">
        <v>2902</v>
      </c>
      <c r="C887" t="s">
        <v>1343</v>
      </c>
      <c r="F887" s="620"/>
      <c r="G887" s="57"/>
      <c r="H887" s="636"/>
      <c r="I887" s="267"/>
      <c r="J887" s="587">
        <v>25.16</v>
      </c>
      <c r="K887" s="236">
        <v>23.66</v>
      </c>
      <c r="L887" s="236">
        <v>25.9</v>
      </c>
      <c r="M887" s="236"/>
      <c r="N887" s="236"/>
      <c r="O887" s="236"/>
      <c r="P887" s="236"/>
      <c r="Q887" s="236"/>
      <c r="R887" s="236"/>
      <c r="S887" s="236"/>
      <c r="T887" s="236"/>
      <c r="U887" s="236">
        <v>0</v>
      </c>
      <c r="V887" s="236"/>
      <c r="W887" s="522">
        <v>3</v>
      </c>
      <c r="X887" s="236">
        <v>26</v>
      </c>
      <c r="Y887" s="522">
        <v>15</v>
      </c>
      <c r="Z887" s="236"/>
      <c r="AA887" s="236"/>
      <c r="AB887" s="236">
        <v>4.4416770444167718E-2</v>
      </c>
      <c r="AC887" s="522">
        <v>5.8658057994301063E-3</v>
      </c>
      <c r="AD887" s="522">
        <v>5.2814357429631134</v>
      </c>
      <c r="AE887" s="57">
        <v>41825</v>
      </c>
      <c r="AH887" s="236"/>
      <c r="AI887" s="236"/>
      <c r="AJ887" s="522">
        <v>0</v>
      </c>
      <c r="AK887" s="522">
        <v>5.8658057994301063E-3</v>
      </c>
      <c r="AL887" s="236">
        <v>-7.1033938437253244E-3</v>
      </c>
      <c r="AM887" s="236"/>
      <c r="AN887" s="522">
        <v>54.237288135593275</v>
      </c>
      <c r="AR887" s="452"/>
      <c r="AS887" s="145"/>
      <c r="AT887" s="223"/>
      <c r="AU887" s="22"/>
    </row>
    <row r="888" spans="1:47" ht="15.75">
      <c r="A888" s="263" t="s">
        <v>2903</v>
      </c>
      <c r="B888" t="s">
        <v>2904</v>
      </c>
      <c r="C888" t="s">
        <v>1343</v>
      </c>
      <c r="D888" s="554">
        <v>13120000000</v>
      </c>
      <c r="E888">
        <v>1.77</v>
      </c>
      <c r="F888" s="620">
        <v>6.68</v>
      </c>
      <c r="G888" s="57"/>
      <c r="H888" s="636"/>
      <c r="I888" s="267"/>
      <c r="J888" s="587">
        <v>127.37</v>
      </c>
      <c r="K888" s="236">
        <v>118.68</v>
      </c>
      <c r="L888" s="236">
        <v>129.52000000000001</v>
      </c>
      <c r="M888" s="236">
        <v>1.5</v>
      </c>
      <c r="N888" s="236">
        <v>1.92</v>
      </c>
      <c r="O888" s="236"/>
      <c r="P888" s="236"/>
      <c r="Q888" s="236">
        <v>15.61</v>
      </c>
      <c r="R888" s="236">
        <v>1.81</v>
      </c>
      <c r="S888" s="236">
        <v>1.43</v>
      </c>
      <c r="T888" s="236">
        <v>2.91</v>
      </c>
      <c r="U888" s="236">
        <v>0</v>
      </c>
      <c r="V888" s="236"/>
      <c r="W888" s="522">
        <v>1.9</v>
      </c>
      <c r="X888" s="236">
        <v>140</v>
      </c>
      <c r="Y888" s="522">
        <v>15</v>
      </c>
      <c r="Z888" s="236"/>
      <c r="AA888" s="236"/>
      <c r="AB888" s="236">
        <v>4.814022383146814E-2</v>
      </c>
      <c r="AC888" s="522">
        <v>7.7127109617496966E-3</v>
      </c>
      <c r="AD888" s="522">
        <v>3.3606834353359498</v>
      </c>
      <c r="AE888" s="57">
        <v>41825</v>
      </c>
      <c r="AF888" s="498">
        <v>0.13142100000000001</v>
      </c>
      <c r="AG888" s="498">
        <v>8.6243093922651934E-2</v>
      </c>
      <c r="AH888" s="236">
        <v>62.787100000000002</v>
      </c>
      <c r="AI888" s="236"/>
      <c r="AJ888" s="522">
        <v>0</v>
      </c>
      <c r="AK888" s="522">
        <v>7.7127109617496966E-3</v>
      </c>
      <c r="AL888" s="236">
        <v>2.8753735562555543E-2</v>
      </c>
      <c r="AM888" s="236">
        <v>125.88</v>
      </c>
      <c r="AN888" s="522">
        <v>21.333333333333613</v>
      </c>
      <c r="AR888" s="452"/>
      <c r="AS888" s="145"/>
      <c r="AT888" s="223"/>
      <c r="AU888" s="22"/>
    </row>
    <row r="889" spans="1:47" ht="15.75">
      <c r="A889" s="263" t="s">
        <v>2905</v>
      </c>
      <c r="B889" t="s">
        <v>2906</v>
      </c>
      <c r="C889" t="s">
        <v>1343</v>
      </c>
      <c r="D889" s="554">
        <v>31520000000</v>
      </c>
      <c r="E889">
        <v>1.69</v>
      </c>
      <c r="F889" s="620">
        <v>1.71</v>
      </c>
      <c r="G889" s="57"/>
      <c r="H889" s="636"/>
      <c r="I889" s="267"/>
      <c r="J889" s="587">
        <v>31.78</v>
      </c>
      <c r="K889" s="236">
        <v>30.35</v>
      </c>
      <c r="L889" s="236">
        <v>34.71</v>
      </c>
      <c r="M889" s="236">
        <v>3</v>
      </c>
      <c r="N889" s="236">
        <v>0.93</v>
      </c>
      <c r="O889" s="236"/>
      <c r="P889" s="236"/>
      <c r="Q889" s="236">
        <v>18.48</v>
      </c>
      <c r="R889" s="236">
        <v>0</v>
      </c>
      <c r="S889" s="236">
        <v>0.92</v>
      </c>
      <c r="T889" s="236">
        <v>1.92</v>
      </c>
      <c r="U889" s="236">
        <v>0</v>
      </c>
      <c r="V889" s="236"/>
      <c r="W889" s="522">
        <v>1</v>
      </c>
      <c r="X889" s="236">
        <v>38.64</v>
      </c>
      <c r="Y889" s="522">
        <v>1</v>
      </c>
      <c r="Z889" s="236"/>
      <c r="AA889" s="236"/>
      <c r="AB889" s="236">
        <v>-6.8581477139507518E-2</v>
      </c>
      <c r="AC889" s="522">
        <v>1.0328147716008072E-2</v>
      </c>
      <c r="AD889" s="522">
        <v>7.2060353873510676</v>
      </c>
      <c r="AE889" s="57">
        <v>41825</v>
      </c>
      <c r="AH889" s="236"/>
      <c r="AI889" s="236"/>
      <c r="AJ889" s="522">
        <v>0</v>
      </c>
      <c r="AK889" s="522">
        <v>1.0328147716008072E-2</v>
      </c>
      <c r="AL889" s="236">
        <v>1.260239445494729E-3</v>
      </c>
      <c r="AM889" s="236">
        <v>31.56</v>
      </c>
      <c r="AN889" s="522">
        <v>5.590062111801231</v>
      </c>
      <c r="AR889" s="452"/>
      <c r="AS889" s="145"/>
      <c r="AT889" s="223"/>
      <c r="AU889" s="22"/>
    </row>
    <row r="890" spans="1:47" ht="15.75">
      <c r="A890" s="263" t="s">
        <v>372</v>
      </c>
      <c r="B890" t="s">
        <v>373</v>
      </c>
      <c r="C890" t="s">
        <v>1343</v>
      </c>
      <c r="F890" s="620"/>
      <c r="G890" s="57"/>
      <c r="H890" s="636"/>
      <c r="I890" s="267"/>
      <c r="J890" s="587">
        <v>20.329999999999998</v>
      </c>
      <c r="K890" s="236">
        <v>18.11</v>
      </c>
      <c r="L890" s="236">
        <v>20.5</v>
      </c>
      <c r="M890" s="236"/>
      <c r="N890" s="236"/>
      <c r="O890" s="236"/>
      <c r="P890" s="236"/>
      <c r="Q890" s="236"/>
      <c r="R890" s="236"/>
      <c r="S890" s="236"/>
      <c r="T890" s="236"/>
      <c r="U890" s="236">
        <v>0</v>
      </c>
      <c r="V890" s="236"/>
      <c r="W890" s="522">
        <v>2.6</v>
      </c>
      <c r="X890" s="236">
        <v>22</v>
      </c>
      <c r="Y890" s="522">
        <v>16</v>
      </c>
      <c r="Z890" s="236"/>
      <c r="AA890" s="236"/>
      <c r="AB890" s="236">
        <v>3.8304392236976507E-2</v>
      </c>
      <c r="AC890" s="522">
        <v>8.4429988653890366E-3</v>
      </c>
      <c r="AD890" s="522">
        <v>3.4327262942355339</v>
      </c>
      <c r="AE890" s="57">
        <v>41825</v>
      </c>
      <c r="AH890" s="236"/>
      <c r="AI890" s="236"/>
      <c r="AJ890" s="522">
        <v>0</v>
      </c>
      <c r="AK890" s="522">
        <v>8.4429988653890366E-3</v>
      </c>
      <c r="AL890" s="236">
        <v>8.658471405665405E-2</v>
      </c>
      <c r="AM890" s="236"/>
      <c r="AN890" s="522">
        <v>22.093023255814131</v>
      </c>
      <c r="AR890" s="452"/>
      <c r="AS890" s="145"/>
      <c r="AT890" s="223"/>
      <c r="AU890" s="22"/>
    </row>
    <row r="891" spans="1:47" ht="15.75">
      <c r="A891" s="263" t="s">
        <v>2907</v>
      </c>
      <c r="B891" t="s">
        <v>2908</v>
      </c>
      <c r="C891" t="s">
        <v>1343</v>
      </c>
      <c r="D891" s="554">
        <v>3970000000</v>
      </c>
      <c r="E891">
        <v>1.56</v>
      </c>
      <c r="F891" s="620">
        <v>5.47</v>
      </c>
      <c r="G891" s="57"/>
      <c r="H891" s="636"/>
      <c r="I891" s="267"/>
      <c r="J891" s="587">
        <v>134.78</v>
      </c>
      <c r="K891" s="236">
        <v>125.93</v>
      </c>
      <c r="L891" s="236">
        <v>142.30000000000001</v>
      </c>
      <c r="M891" s="236">
        <v>1.5</v>
      </c>
      <c r="N891" s="236">
        <v>1.92</v>
      </c>
      <c r="O891" s="236"/>
      <c r="P891" s="236"/>
      <c r="Q891" s="236">
        <v>17.350000000000001</v>
      </c>
      <c r="R891" s="236">
        <v>1.19</v>
      </c>
      <c r="S891" s="236">
        <v>2.19</v>
      </c>
      <c r="T891" s="236">
        <v>14.08</v>
      </c>
      <c r="U891" s="236">
        <v>0</v>
      </c>
      <c r="V891" s="236"/>
      <c r="W891" s="522">
        <v>1.6</v>
      </c>
      <c r="X891" s="236">
        <v>157</v>
      </c>
      <c r="Y891" s="522">
        <v>14</v>
      </c>
      <c r="Z891" s="236"/>
      <c r="AA891" s="236"/>
      <c r="AB891" s="236">
        <v>-5.1112362714728188E-2</v>
      </c>
      <c r="AC891" s="522">
        <v>1.2567096617678231E-2</v>
      </c>
      <c r="AD891" s="522">
        <v>2.9411672732809127</v>
      </c>
      <c r="AE891" s="57">
        <v>41825</v>
      </c>
      <c r="AF891" s="498">
        <v>0.11938799999999999</v>
      </c>
      <c r="AG891" s="498">
        <v>0.1457983193277311</v>
      </c>
      <c r="AH891" s="236">
        <v>64.540899999999993</v>
      </c>
      <c r="AI891" s="236"/>
      <c r="AJ891" s="522">
        <v>0</v>
      </c>
      <c r="AK891" s="522">
        <v>1.2567096617678231E-2</v>
      </c>
      <c r="AL891" s="236">
        <v>5.0752319326420749E-2</v>
      </c>
      <c r="AM891" s="236">
        <v>129.69</v>
      </c>
      <c r="AN891" s="522">
        <v>10.326086956521635</v>
      </c>
      <c r="AR891" s="452"/>
      <c r="AS891" s="145"/>
      <c r="AT891" s="223"/>
      <c r="AU891" s="22"/>
    </row>
    <row r="892" spans="1:47" ht="15.75">
      <c r="A892" s="263" t="s">
        <v>2909</v>
      </c>
      <c r="B892" t="s">
        <v>2910</v>
      </c>
      <c r="C892" t="s">
        <v>1343</v>
      </c>
      <c r="D892" s="554">
        <v>1800000000</v>
      </c>
      <c r="E892">
        <v>1.45</v>
      </c>
      <c r="F892" s="620">
        <v>1.01</v>
      </c>
      <c r="G892" s="57"/>
      <c r="H892" s="636"/>
      <c r="I892" s="267"/>
      <c r="J892" s="587">
        <v>15.74</v>
      </c>
      <c r="K892" s="236">
        <v>15.17</v>
      </c>
      <c r="L892" s="236">
        <v>18.73</v>
      </c>
      <c r="M892" s="236">
        <v>1.6</v>
      </c>
      <c r="N892" s="236">
        <v>0.24</v>
      </c>
      <c r="O892" s="236"/>
      <c r="P892" s="236"/>
      <c r="Q892" s="236">
        <v>11.83</v>
      </c>
      <c r="R892" s="236">
        <v>0.87</v>
      </c>
      <c r="S892" s="236">
        <v>0.81</v>
      </c>
      <c r="T892" s="236">
        <v>4.08</v>
      </c>
      <c r="U892" s="236">
        <v>0</v>
      </c>
      <c r="V892" s="236"/>
      <c r="W892" s="522">
        <v>2</v>
      </c>
      <c r="X892" s="236">
        <v>20</v>
      </c>
      <c r="Y892" s="522">
        <v>13</v>
      </c>
      <c r="Z892" s="236"/>
      <c r="AA892" s="236"/>
      <c r="AB892" s="236">
        <v>-0.15963694607581422</v>
      </c>
      <c r="AC892" s="522">
        <v>1.721860573353378E-2</v>
      </c>
      <c r="AD892" s="522">
        <v>14.976213187727121</v>
      </c>
      <c r="AE892" s="57">
        <v>41825</v>
      </c>
      <c r="AF892" s="498">
        <v>0.113085</v>
      </c>
      <c r="AG892" s="498">
        <v>0.13597701149425287</v>
      </c>
      <c r="AH892" s="236">
        <v>14.8392</v>
      </c>
      <c r="AI892" s="236"/>
      <c r="AJ892" s="522">
        <v>0</v>
      </c>
      <c r="AK892" s="522">
        <v>1.721860573353378E-2</v>
      </c>
      <c r="AL892" s="236">
        <v>-0.11820728291316532</v>
      </c>
      <c r="AM892" s="236">
        <v>16.91</v>
      </c>
      <c r="AN892" s="522">
        <v>15.151515151515085</v>
      </c>
      <c r="AR892" s="452"/>
      <c r="AS892" s="145"/>
      <c r="AT892" s="223"/>
      <c r="AU892" s="22"/>
    </row>
    <row r="893" spans="1:47" ht="15.75">
      <c r="A893" s="263" t="s">
        <v>2911</v>
      </c>
      <c r="B893" t="s">
        <v>2912</v>
      </c>
      <c r="C893" t="s">
        <v>2913</v>
      </c>
      <c r="F893" s="620"/>
      <c r="G893" s="57"/>
      <c r="H893" s="636"/>
      <c r="I893" s="267"/>
      <c r="J893" s="587">
        <v>22.58</v>
      </c>
      <c r="K893" s="236">
        <v>21.12</v>
      </c>
      <c r="L893" s="236">
        <v>23.18</v>
      </c>
      <c r="M893" s="236">
        <v>0.02</v>
      </c>
      <c r="N893" s="236"/>
      <c r="O893" s="236"/>
      <c r="P893" s="236"/>
      <c r="Q893" s="236"/>
      <c r="R893" s="236"/>
      <c r="S893" s="236"/>
      <c r="T893" s="236"/>
      <c r="U893" s="236">
        <v>0</v>
      </c>
      <c r="V893" s="236"/>
      <c r="X893" s="236"/>
      <c r="Z893" s="236"/>
      <c r="AA893" s="236"/>
      <c r="AB893" s="236">
        <v>-2.0390455531453463E-2</v>
      </c>
      <c r="AC893" s="522">
        <v>8.3484805220652245E-3</v>
      </c>
      <c r="AD893" s="522">
        <v>2.9324796309609487</v>
      </c>
      <c r="AE893" s="57">
        <v>41825</v>
      </c>
      <c r="AH893" s="236"/>
      <c r="AI893" s="236"/>
      <c r="AJ893" s="522">
        <v>0</v>
      </c>
      <c r="AK893" s="522">
        <v>8.3484805220652245E-3</v>
      </c>
      <c r="AL893" s="236">
        <v>5.7116104868913803E-2</v>
      </c>
      <c r="AM893" s="236"/>
      <c r="AN893" s="522">
        <v>21.505376344086031</v>
      </c>
      <c r="AR893" s="452"/>
      <c r="AS893" s="145"/>
      <c r="AT893" s="223"/>
      <c r="AU893" s="22"/>
    </row>
    <row r="894" spans="1:47" ht="15.75">
      <c r="A894" s="263" t="s">
        <v>2914</v>
      </c>
      <c r="B894" t="s">
        <v>2915</v>
      </c>
      <c r="C894" t="s">
        <v>1355</v>
      </c>
      <c r="D894" s="554">
        <v>936260000</v>
      </c>
      <c r="E894">
        <v>1.72</v>
      </c>
      <c r="F894" s="620">
        <v>0.12</v>
      </c>
      <c r="G894" s="57"/>
      <c r="H894" s="636"/>
      <c r="I894" s="267"/>
      <c r="J894" s="587">
        <v>6.97</v>
      </c>
      <c r="K894" s="236">
        <v>5.98</v>
      </c>
      <c r="L894" s="236">
        <v>7.35</v>
      </c>
      <c r="M894" s="236">
        <v>0</v>
      </c>
      <c r="N894" s="236">
        <v>0</v>
      </c>
      <c r="O894" s="236"/>
      <c r="P894" s="236"/>
      <c r="Q894" s="236">
        <v>9.68</v>
      </c>
      <c r="R894" s="236">
        <v>0.62</v>
      </c>
      <c r="S894" s="236">
        <v>0.89</v>
      </c>
      <c r="T894" s="236">
        <v>1.34</v>
      </c>
      <c r="U894" s="236">
        <v>0</v>
      </c>
      <c r="V894" s="236"/>
      <c r="W894" s="522">
        <v>1.7</v>
      </c>
      <c r="X894" s="236">
        <v>8.5</v>
      </c>
      <c r="Y894" s="522">
        <v>4</v>
      </c>
      <c r="Z894" s="236"/>
      <c r="AA894" s="236"/>
      <c r="AB894" s="236">
        <v>-2.6536312849162063E-2</v>
      </c>
      <c r="AC894" s="522">
        <v>1.7866245886527059E-2</v>
      </c>
      <c r="AD894" s="522">
        <v>2.7906639465474692</v>
      </c>
      <c r="AE894" s="57">
        <v>41825</v>
      </c>
      <c r="AF894" s="498">
        <v>0.128556</v>
      </c>
      <c r="AG894" s="498">
        <v>0.15612903225806452</v>
      </c>
      <c r="AH894" s="236">
        <v>2.0929000000000002</v>
      </c>
      <c r="AI894" s="236"/>
      <c r="AJ894" s="522">
        <v>0</v>
      </c>
      <c r="AK894" s="522">
        <v>1.7866245886527059E-2</v>
      </c>
      <c r="AL894" s="236">
        <v>0.14449917898193759</v>
      </c>
      <c r="AM894" s="236">
        <v>6.6</v>
      </c>
      <c r="AN894" s="522">
        <v>16.393442622950886</v>
      </c>
      <c r="AR894" s="452"/>
      <c r="AS894" s="145"/>
      <c r="AT894" s="223"/>
      <c r="AU894" s="22"/>
    </row>
    <row r="895" spans="1:47" ht="15.75">
      <c r="A895" s="263" t="s">
        <v>2916</v>
      </c>
      <c r="B895" t="s">
        <v>2917</v>
      </c>
      <c r="C895" t="s">
        <v>1343</v>
      </c>
      <c r="D895" s="554">
        <v>4340000000</v>
      </c>
      <c r="E895">
        <v>1.25</v>
      </c>
      <c r="F895" s="620">
        <v>4.75</v>
      </c>
      <c r="G895" s="57"/>
      <c r="H895" s="636"/>
      <c r="I895" s="267"/>
      <c r="J895" s="587">
        <v>70.930000000000007</v>
      </c>
      <c r="K895" s="236">
        <v>64.91</v>
      </c>
      <c r="L895" s="236">
        <v>72.239999999999995</v>
      </c>
      <c r="M895" s="236">
        <v>2.2000000000000002</v>
      </c>
      <c r="N895" s="236">
        <v>1.6</v>
      </c>
      <c r="O895" s="236"/>
      <c r="P895" s="236"/>
      <c r="Q895" s="236">
        <v>13.09</v>
      </c>
      <c r="R895" s="236">
        <v>0.65</v>
      </c>
      <c r="S895" s="236">
        <v>1.58</v>
      </c>
      <c r="T895" s="236">
        <v>4.8499999999999996</v>
      </c>
      <c r="U895" s="236">
        <v>0</v>
      </c>
      <c r="V895" s="236"/>
      <c r="W895" s="522">
        <v>2.5</v>
      </c>
      <c r="X895" s="236">
        <v>76</v>
      </c>
      <c r="Y895" s="522">
        <v>12</v>
      </c>
      <c r="Z895" s="236"/>
      <c r="AA895" s="236"/>
      <c r="AB895" s="236">
        <v>1.1291460832747002E-3</v>
      </c>
      <c r="AC895" s="522">
        <v>8.5194795849770997E-3</v>
      </c>
      <c r="AD895" s="522">
        <v>5.2810462925476038</v>
      </c>
      <c r="AE895" s="57">
        <v>41825</v>
      </c>
      <c r="AF895" s="498">
        <v>0.10162499999999999</v>
      </c>
      <c r="AG895" s="498">
        <v>0.20138461538461536</v>
      </c>
      <c r="AH895" s="236">
        <v>94.081800000000001</v>
      </c>
      <c r="AI895" s="236"/>
      <c r="AJ895" s="522">
        <v>0</v>
      </c>
      <c r="AK895" s="522">
        <v>8.5194795849770997E-3</v>
      </c>
      <c r="AL895" s="236">
        <v>5.3624480095068539E-2</v>
      </c>
      <c r="AM895" s="236">
        <v>69.8</v>
      </c>
      <c r="AN895" s="522">
        <v>50.191570881225879</v>
      </c>
      <c r="AR895" s="452"/>
      <c r="AS895" s="145"/>
      <c r="AT895" s="223"/>
      <c r="AU895" s="22"/>
    </row>
    <row r="896" spans="1:47" ht="15.75">
      <c r="A896" s="263" t="s">
        <v>2918</v>
      </c>
      <c r="B896" t="s">
        <v>2919</v>
      </c>
      <c r="C896" t="s">
        <v>1343</v>
      </c>
      <c r="D896" s="554">
        <v>2190000000</v>
      </c>
      <c r="E896">
        <v>1.04</v>
      </c>
      <c r="F896" s="620">
        <v>1.49</v>
      </c>
      <c r="G896" s="57"/>
      <c r="H896" s="636"/>
      <c r="I896" s="267"/>
      <c r="J896" s="587">
        <v>48.25</v>
      </c>
      <c r="K896" s="236">
        <v>41.97</v>
      </c>
      <c r="L896" s="236">
        <v>48.25</v>
      </c>
      <c r="M896" s="236">
        <v>0.6</v>
      </c>
      <c r="N896" s="236">
        <v>0.28000000000000003</v>
      </c>
      <c r="O896" s="236"/>
      <c r="P896" s="236"/>
      <c r="Q896" s="236">
        <v>17.29</v>
      </c>
      <c r="R896" s="236">
        <v>1.99</v>
      </c>
      <c r="S896" s="236">
        <v>2.46</v>
      </c>
      <c r="T896" s="236">
        <v>2.66</v>
      </c>
      <c r="U896" s="236">
        <v>0</v>
      </c>
      <c r="V896" s="236"/>
      <c r="W896" s="522">
        <v>1.7</v>
      </c>
      <c r="X896" s="236">
        <v>50</v>
      </c>
      <c r="Y896" s="522">
        <v>14</v>
      </c>
      <c r="Z896" s="236"/>
      <c r="AA896" s="236"/>
      <c r="AB896" s="236">
        <v>6.324371970030844E-2</v>
      </c>
      <c r="AC896" s="522">
        <v>9.1694610833160904E-3</v>
      </c>
      <c r="AD896" s="522">
        <v>4.0127177612138194</v>
      </c>
      <c r="AE896" s="57">
        <v>41825</v>
      </c>
      <c r="AF896" s="498">
        <v>8.9592000000000005E-2</v>
      </c>
      <c r="AG896" s="498">
        <v>8.6884422110552764E-2</v>
      </c>
      <c r="AH896" s="236">
        <v>28.096499999999999</v>
      </c>
      <c r="AI896" s="236"/>
      <c r="AJ896" s="522">
        <v>0</v>
      </c>
      <c r="AK896" s="522">
        <v>9.1694610833160904E-3</v>
      </c>
      <c r="AL896" s="236">
        <v>0.10639761522586565</v>
      </c>
      <c r="AM896" s="236">
        <v>45.9</v>
      </c>
      <c r="AN896" s="522">
        <v>0</v>
      </c>
      <c r="AR896" s="452"/>
      <c r="AS896" s="145"/>
      <c r="AT896" s="223"/>
      <c r="AU896" s="22"/>
    </row>
    <row r="897" spans="1:47" ht="15.75">
      <c r="A897" s="263" t="s">
        <v>604</v>
      </c>
      <c r="B897" t="s">
        <v>605</v>
      </c>
      <c r="C897" t="s">
        <v>1343</v>
      </c>
      <c r="D897" s="554">
        <v>61660000000</v>
      </c>
      <c r="E897">
        <v>1.28</v>
      </c>
      <c r="F897" s="620">
        <v>3.46</v>
      </c>
      <c r="G897" s="57"/>
      <c r="H897" s="636"/>
      <c r="I897" s="267"/>
      <c r="J897" s="587">
        <v>74.87</v>
      </c>
      <c r="K897" s="236">
        <v>69.599999999999994</v>
      </c>
      <c r="L897" s="236">
        <v>76.56</v>
      </c>
      <c r="M897" s="236">
        <v>1</v>
      </c>
      <c r="N897" s="236">
        <v>0.71</v>
      </c>
      <c r="O897" s="236"/>
      <c r="P897" s="236"/>
      <c r="Q897" s="236">
        <v>12.95</v>
      </c>
      <c r="R897" s="236">
        <v>0.72</v>
      </c>
      <c r="S897" s="236">
        <v>0.39</v>
      </c>
      <c r="T897" s="236">
        <v>0.57999999999999996</v>
      </c>
      <c r="U897" s="236">
        <v>0</v>
      </c>
      <c r="V897" s="236"/>
      <c r="W897" s="522">
        <v>1.7</v>
      </c>
      <c r="X897" s="236">
        <v>89.62</v>
      </c>
      <c r="Y897" s="522">
        <v>3</v>
      </c>
      <c r="Z897" s="236"/>
      <c r="AA897" s="236"/>
      <c r="AB897" s="236">
        <v>5.8233215547703242E-2</v>
      </c>
      <c r="AC897" s="522">
        <v>9.5452576384333684E-3</v>
      </c>
      <c r="AD897" s="522">
        <v>3.3968859852651554</v>
      </c>
      <c r="AE897" s="57">
        <v>41825</v>
      </c>
      <c r="AF897" s="498">
        <v>0.10334400000000001</v>
      </c>
      <c r="AG897" s="498">
        <v>0.17986111111111111</v>
      </c>
      <c r="AH897" s="236">
        <v>71.867900000000006</v>
      </c>
      <c r="AI897" s="236"/>
      <c r="AJ897" s="522">
        <v>0</v>
      </c>
      <c r="AK897" s="522">
        <v>9.5452576384333684E-3</v>
      </c>
      <c r="AL897" s="236">
        <v>-8.0816110227874861E-3</v>
      </c>
      <c r="AM897" s="236">
        <v>72.7</v>
      </c>
      <c r="AN897" s="522">
        <v>25.555555555555827</v>
      </c>
      <c r="AR897" s="452"/>
      <c r="AS897" s="145"/>
      <c r="AT897" s="223"/>
      <c r="AU897" s="22"/>
    </row>
    <row r="898" spans="1:47" ht="15.75">
      <c r="A898" s="263" t="s">
        <v>2920</v>
      </c>
      <c r="B898" t="s">
        <v>2921</v>
      </c>
      <c r="C898" t="s">
        <v>1343</v>
      </c>
      <c r="D898" s="554">
        <v>4030000000</v>
      </c>
      <c r="E898">
        <v>1.81</v>
      </c>
      <c r="F898" s="620">
        <v>4.92</v>
      </c>
      <c r="G898" s="57"/>
      <c r="H898" s="636"/>
      <c r="I898" s="267"/>
      <c r="J898" s="587">
        <v>69.45</v>
      </c>
      <c r="K898" s="236">
        <v>48.72</v>
      </c>
      <c r="L898" s="236">
        <v>69.72</v>
      </c>
      <c r="M898" s="236">
        <v>1.4</v>
      </c>
      <c r="N898" s="236">
        <v>0.96</v>
      </c>
      <c r="O898" s="236"/>
      <c r="P898" s="236"/>
      <c r="Q898" s="236">
        <v>13.08</v>
      </c>
      <c r="R898" s="236">
        <v>1.42</v>
      </c>
      <c r="S898" s="236">
        <v>1.36</v>
      </c>
      <c r="T898" s="236">
        <v>1.28</v>
      </c>
      <c r="U898" s="236">
        <v>0</v>
      </c>
      <c r="V898" s="236"/>
      <c r="W898" s="522">
        <v>3</v>
      </c>
      <c r="X898" s="236">
        <v>70</v>
      </c>
      <c r="Y898" s="522">
        <v>8</v>
      </c>
      <c r="Z898" s="236"/>
      <c r="AA898" s="236"/>
      <c r="AB898" s="236">
        <v>0.30251312828207055</v>
      </c>
      <c r="AC898" s="522">
        <v>1.1514846266777019E-2</v>
      </c>
      <c r="AD898" s="522">
        <v>25.70969265429984</v>
      </c>
      <c r="AE898" s="57">
        <v>41825</v>
      </c>
      <c r="AF898" s="498">
        <v>0.13371300000000003</v>
      </c>
      <c r="AG898" s="498">
        <v>9.2112676056338036E-2</v>
      </c>
      <c r="AH898" s="236">
        <v>51.8551</v>
      </c>
      <c r="AI898" s="236"/>
      <c r="AJ898" s="522">
        <v>0</v>
      </c>
      <c r="AK898" s="522">
        <v>1.1514846266777019E-2</v>
      </c>
      <c r="AL898" s="236">
        <v>0.3660503540519276</v>
      </c>
      <c r="AM898" s="236">
        <v>63.12</v>
      </c>
      <c r="AN898" s="522">
        <v>50</v>
      </c>
      <c r="AR898" s="452"/>
      <c r="AS898" s="145"/>
      <c r="AT898" s="223"/>
      <c r="AU898" s="22"/>
    </row>
    <row r="899" spans="1:47" ht="15.75">
      <c r="A899" s="263" t="s">
        <v>2922</v>
      </c>
      <c r="B899" t="s">
        <v>2923</v>
      </c>
      <c r="C899" t="s">
        <v>2924</v>
      </c>
      <c r="D899" s="554">
        <v>422080000</v>
      </c>
      <c r="E899">
        <v>1.82</v>
      </c>
      <c r="F899" s="620">
        <v>0.45</v>
      </c>
      <c r="G899" s="57"/>
      <c r="H899" s="636"/>
      <c r="I899" s="267"/>
      <c r="J899" s="587">
        <v>8.82</v>
      </c>
      <c r="K899" s="236">
        <v>8</v>
      </c>
      <c r="L899" s="236">
        <v>9.24</v>
      </c>
      <c r="M899" s="236">
        <v>0</v>
      </c>
      <c r="N899" s="236">
        <v>0</v>
      </c>
      <c r="O899" s="236"/>
      <c r="P899" s="236"/>
      <c r="Q899" s="236">
        <v>16.96</v>
      </c>
      <c r="R899" s="236">
        <v>2.14</v>
      </c>
      <c r="S899" s="236">
        <v>1.28</v>
      </c>
      <c r="T899" s="236">
        <v>0.89</v>
      </c>
      <c r="U899" s="236">
        <v>0</v>
      </c>
      <c r="V899" s="236"/>
      <c r="W899" s="522">
        <v>2.2000000000000002</v>
      </c>
      <c r="X899" s="236">
        <v>10.5</v>
      </c>
      <c r="Y899" s="522">
        <v>4</v>
      </c>
      <c r="Z899" s="236">
        <v>1</v>
      </c>
      <c r="AA899" s="236"/>
      <c r="AB899" s="236">
        <v>2.2016222479721841E-2</v>
      </c>
      <c r="AC899" s="522">
        <v>1.1607682112880931E-2</v>
      </c>
      <c r="AD899" s="522">
        <v>3.2955574691396792</v>
      </c>
      <c r="AE899" s="57">
        <v>41825</v>
      </c>
      <c r="AF899" s="498">
        <v>0.13428600000000002</v>
      </c>
      <c r="AG899" s="498">
        <v>7.9252336448598137E-2</v>
      </c>
      <c r="AH899" s="236">
        <v>5.6124999999999998</v>
      </c>
      <c r="AI899" s="236"/>
      <c r="AJ899" s="522">
        <v>0</v>
      </c>
      <c r="AK899" s="522">
        <v>1.1607682112880931E-2</v>
      </c>
      <c r="AL899" s="236">
        <v>-1.1210762331838525E-2</v>
      </c>
      <c r="AM899" s="236">
        <v>8.5399999999999991</v>
      </c>
      <c r="AN899" s="522">
        <v>30.434782608695713</v>
      </c>
      <c r="AR899" s="452"/>
      <c r="AS899" s="145"/>
      <c r="AT899" s="223"/>
      <c r="AU899" s="22"/>
    </row>
    <row r="900" spans="1:47" ht="15.75">
      <c r="A900" s="263" t="s">
        <v>2925</v>
      </c>
      <c r="B900" t="s">
        <v>2926</v>
      </c>
      <c r="C900" t="s">
        <v>1343</v>
      </c>
      <c r="D900" s="554">
        <v>1810000000</v>
      </c>
      <c r="E900">
        <v>1.75</v>
      </c>
      <c r="F900" s="620">
        <v>0.1</v>
      </c>
      <c r="G900" s="57"/>
      <c r="H900" s="636"/>
      <c r="I900" s="267"/>
      <c r="J900" s="587">
        <v>40.9</v>
      </c>
      <c r="K900" s="236">
        <v>39.74</v>
      </c>
      <c r="L900" s="236">
        <v>42.2</v>
      </c>
      <c r="M900" s="236">
        <v>3.2</v>
      </c>
      <c r="N900" s="236">
        <v>1.32</v>
      </c>
      <c r="O900" s="236"/>
      <c r="P900" s="236"/>
      <c r="Q900" s="236">
        <v>0</v>
      </c>
      <c r="R900" s="236">
        <v>0</v>
      </c>
      <c r="S900" s="236">
        <v>11.38</v>
      </c>
      <c r="T900" s="236">
        <v>1.53</v>
      </c>
      <c r="U900" s="236">
        <v>0</v>
      </c>
      <c r="V900" s="236"/>
      <c r="W900" s="522">
        <v>2.9</v>
      </c>
      <c r="X900" s="236">
        <v>15.5</v>
      </c>
      <c r="Y900" s="522">
        <v>13</v>
      </c>
      <c r="Z900" s="236"/>
      <c r="AA900" s="236"/>
      <c r="AB900" s="236">
        <v>8.3826429980275226E-3</v>
      </c>
      <c r="AC900" s="522">
        <v>7.0507844815898817E-3</v>
      </c>
      <c r="AD900" s="522">
        <v>3.8985549737237291</v>
      </c>
      <c r="AE900" s="57">
        <v>41825</v>
      </c>
      <c r="AH900" s="236"/>
      <c r="AI900" s="236"/>
      <c r="AJ900" s="522">
        <v>0</v>
      </c>
      <c r="AK900" s="522">
        <v>7.0507844815898817E-3</v>
      </c>
      <c r="AL900" s="236">
        <v>2.4509803921568978E-3</v>
      </c>
      <c r="AM900" s="236">
        <v>41.23</v>
      </c>
      <c r="AN900" s="522">
        <v>69.230769230769653</v>
      </c>
      <c r="AR900" s="452"/>
      <c r="AS900" s="145"/>
      <c r="AT900" s="223"/>
      <c r="AU900" s="22"/>
    </row>
    <row r="901" spans="1:47" ht="15.75">
      <c r="A901" s="263" t="s">
        <v>2927</v>
      </c>
      <c r="B901" t="s">
        <v>2928</v>
      </c>
      <c r="C901" t="s">
        <v>1343</v>
      </c>
      <c r="D901" s="554">
        <v>2710000000</v>
      </c>
      <c r="E901">
        <v>1.4</v>
      </c>
      <c r="F901" s="620">
        <v>2.93</v>
      </c>
      <c r="G901" s="57"/>
      <c r="H901" s="636"/>
      <c r="I901" s="267"/>
      <c r="J901" s="587">
        <v>85.38</v>
      </c>
      <c r="K901" s="236">
        <v>82.67</v>
      </c>
      <c r="L901" s="236">
        <v>90.73</v>
      </c>
      <c r="M901" s="236">
        <v>1.3</v>
      </c>
      <c r="N901" s="236">
        <v>1.1000000000000001</v>
      </c>
      <c r="O901" s="236"/>
      <c r="P901" s="236"/>
      <c r="Q901" s="236">
        <v>22.06</v>
      </c>
      <c r="R901" s="236">
        <v>2.14</v>
      </c>
      <c r="S901" s="236">
        <v>3.44</v>
      </c>
      <c r="T901" s="236">
        <v>5.1100000000000003</v>
      </c>
      <c r="U901" s="236">
        <v>0</v>
      </c>
      <c r="V901" s="236"/>
      <c r="W901" s="522">
        <v>2.2999999999999998</v>
      </c>
      <c r="X901" s="236">
        <v>85</v>
      </c>
      <c r="Y901" s="522">
        <v>9</v>
      </c>
      <c r="Z901" s="236"/>
      <c r="AA901" s="236"/>
      <c r="AB901" s="236">
        <v>-5.636604774535818E-2</v>
      </c>
      <c r="AC901" s="522">
        <v>8.5106296511372123E-3</v>
      </c>
      <c r="AD901" s="522">
        <v>2.8467165835998376</v>
      </c>
      <c r="AE901" s="57">
        <v>41825</v>
      </c>
      <c r="AF901" s="498">
        <v>0.11022</v>
      </c>
      <c r="AG901" s="498">
        <v>0.10308411214953268</v>
      </c>
      <c r="AH901" s="236">
        <v>32.728499999999997</v>
      </c>
      <c r="AI901" s="236"/>
      <c r="AJ901" s="522">
        <v>0</v>
      </c>
      <c r="AK901" s="522">
        <v>8.5106296511372123E-3</v>
      </c>
      <c r="AL901" s="236">
        <v>1.290019936671742E-3</v>
      </c>
      <c r="AM901" s="236">
        <v>85.31</v>
      </c>
      <c r="AN901" s="522">
        <v>64.375000000000313</v>
      </c>
      <c r="AR901" s="452"/>
      <c r="AS901" s="145"/>
      <c r="AT901" s="223"/>
      <c r="AU901" s="22"/>
    </row>
    <row r="902" spans="1:47" ht="15.75">
      <c r="A902" s="263" t="s">
        <v>2929</v>
      </c>
      <c r="B902" t="s">
        <v>2930</v>
      </c>
      <c r="C902" t="s">
        <v>1343</v>
      </c>
      <c r="D902" s="554">
        <v>818610000</v>
      </c>
      <c r="E902">
        <v>1.72</v>
      </c>
      <c r="F902" s="620">
        <v>2.59</v>
      </c>
      <c r="G902" s="57"/>
      <c r="H902" s="636"/>
      <c r="I902" s="267"/>
      <c r="J902" s="587">
        <v>49.66</v>
      </c>
      <c r="K902" s="236">
        <v>41.43</v>
      </c>
      <c r="L902" s="236">
        <v>49.66</v>
      </c>
      <c r="M902" s="236">
        <v>1.3</v>
      </c>
      <c r="N902" s="236">
        <v>0.6</v>
      </c>
      <c r="O902" s="236"/>
      <c r="P902" s="236"/>
      <c r="Q902" s="236">
        <v>14.65</v>
      </c>
      <c r="R902" s="236">
        <v>1.39</v>
      </c>
      <c r="S902" s="236">
        <v>2.5</v>
      </c>
      <c r="T902" s="236">
        <v>2.93</v>
      </c>
      <c r="U902" s="236">
        <v>0</v>
      </c>
      <c r="V902" s="236"/>
      <c r="W902" s="522">
        <v>2.1</v>
      </c>
      <c r="X902" s="236">
        <v>53</v>
      </c>
      <c r="Y902" s="522">
        <v>7</v>
      </c>
      <c r="Z902" s="236"/>
      <c r="AA902" s="236"/>
      <c r="AB902" s="236">
        <v>0.1047830923248052</v>
      </c>
      <c r="AC902" s="522">
        <v>1.2416623487011664E-2</v>
      </c>
      <c r="AD902" s="522">
        <v>4.2843765359236814</v>
      </c>
      <c r="AE902" s="57">
        <v>41825</v>
      </c>
      <c r="AF902" s="498">
        <v>0.128556</v>
      </c>
      <c r="AG902" s="498">
        <v>0.10539568345323742</v>
      </c>
      <c r="AH902" s="236">
        <v>28.270199999999999</v>
      </c>
      <c r="AI902" s="236"/>
      <c r="AJ902" s="522">
        <v>0</v>
      </c>
      <c r="AK902" s="522">
        <v>1.2416623487011664E-2</v>
      </c>
      <c r="AL902" s="236">
        <v>0.11897251013970243</v>
      </c>
      <c r="AM902" s="236">
        <v>46.15</v>
      </c>
      <c r="AN902" s="522">
        <v>0</v>
      </c>
      <c r="AR902" s="452"/>
      <c r="AS902" s="145"/>
      <c r="AT902" s="223"/>
      <c r="AU902" s="22"/>
    </row>
    <row r="903" spans="1:47" ht="15.75">
      <c r="A903" s="263" t="s">
        <v>2931</v>
      </c>
      <c r="B903" t="s">
        <v>2932</v>
      </c>
      <c r="C903" t="s">
        <v>1343</v>
      </c>
      <c r="D903" s="554">
        <v>30550000000</v>
      </c>
      <c r="E903">
        <v>0.97</v>
      </c>
      <c r="F903" s="620">
        <v>5.16</v>
      </c>
      <c r="G903" s="57"/>
      <c r="H903" s="636"/>
      <c r="I903" s="267"/>
      <c r="J903" s="587">
        <v>85.69</v>
      </c>
      <c r="K903" s="236">
        <v>81.36</v>
      </c>
      <c r="L903" s="236">
        <v>90.39</v>
      </c>
      <c r="M903" s="236">
        <v>4.0999999999999996</v>
      </c>
      <c r="N903" s="236">
        <v>3.76</v>
      </c>
      <c r="O903" s="236"/>
      <c r="P903" s="236"/>
      <c r="Q903" s="236">
        <v>15.33</v>
      </c>
      <c r="R903" s="236">
        <v>2.4500000000000002</v>
      </c>
      <c r="S903" s="236">
        <v>4.37</v>
      </c>
      <c r="T903" s="236">
        <v>0</v>
      </c>
      <c r="U903" s="236">
        <v>0</v>
      </c>
      <c r="V903" s="236"/>
      <c r="W903" s="522">
        <v>2.2000000000000002</v>
      </c>
      <c r="X903" s="236">
        <v>90</v>
      </c>
      <c r="Y903" s="522">
        <v>13</v>
      </c>
      <c r="Z903" s="236"/>
      <c r="AA903" s="236"/>
      <c r="AB903" s="236">
        <v>5.3220255653883955E-2</v>
      </c>
      <c r="AC903" s="522">
        <v>5.0096617176199395E-3</v>
      </c>
      <c r="AD903" s="522">
        <v>6.181631175542436</v>
      </c>
      <c r="AE903" s="57">
        <v>41825</v>
      </c>
      <c r="AF903" s="498">
        <v>8.5581000000000004E-2</v>
      </c>
      <c r="AG903" s="498">
        <v>6.257142857142857E-2</v>
      </c>
      <c r="AH903" s="236">
        <v>37.730600000000003</v>
      </c>
      <c r="AI903" s="236"/>
      <c r="AJ903" s="522">
        <v>0</v>
      </c>
      <c r="AK903" s="522">
        <v>5.0096617176199395E-3</v>
      </c>
      <c r="AL903" s="236">
        <v>9.8998232174425885E-3</v>
      </c>
      <c r="AM903" s="236">
        <v>87.54</v>
      </c>
      <c r="AN903" s="522">
        <v>60.638297872340374</v>
      </c>
      <c r="AR903" s="452"/>
      <c r="AS903" s="145"/>
      <c r="AT903" s="223"/>
      <c r="AU903" s="22"/>
    </row>
    <row r="904" spans="1:47" ht="15.75">
      <c r="A904" s="263" t="s">
        <v>232</v>
      </c>
      <c r="B904" t="s">
        <v>233</v>
      </c>
      <c r="C904" t="s">
        <v>1343</v>
      </c>
      <c r="D904" s="554">
        <v>15270000000</v>
      </c>
      <c r="E904">
        <v>0.96</v>
      </c>
      <c r="F904" s="620">
        <v>7.48</v>
      </c>
      <c r="G904" s="57"/>
      <c r="H904" s="636"/>
      <c r="I904" s="267"/>
      <c r="J904" s="587">
        <v>89.97</v>
      </c>
      <c r="K904" s="236">
        <v>81.14</v>
      </c>
      <c r="L904" s="236">
        <v>89.97</v>
      </c>
      <c r="M904" s="236">
        <v>2.1</v>
      </c>
      <c r="N904" s="236">
        <v>1.92</v>
      </c>
      <c r="O904" s="236"/>
      <c r="P904" s="236"/>
      <c r="Q904" s="236">
        <v>11.85</v>
      </c>
      <c r="R904" s="236">
        <v>1.97</v>
      </c>
      <c r="S904" s="236">
        <v>3.11</v>
      </c>
      <c r="T904" s="236">
        <v>1.21</v>
      </c>
      <c r="U904" s="236">
        <v>0</v>
      </c>
      <c r="V904" s="236"/>
      <c r="W904" s="522">
        <v>2.4</v>
      </c>
      <c r="X904" s="236">
        <v>92</v>
      </c>
      <c r="Y904" s="522">
        <v>27</v>
      </c>
      <c r="Z904" s="236"/>
      <c r="AA904" s="236"/>
      <c r="AB904" s="236">
        <v>3.7118155619596527E-2</v>
      </c>
      <c r="AC904" s="522">
        <v>7.4716085060876928E-3</v>
      </c>
      <c r="AD904" s="522">
        <v>4.3319157157540422</v>
      </c>
      <c r="AE904" s="57">
        <v>41825</v>
      </c>
      <c r="AF904" s="498">
        <v>8.5008E-2</v>
      </c>
      <c r="AG904" s="498">
        <v>6.0152284263959382E-2</v>
      </c>
      <c r="AH904" s="236">
        <v>128.29599999999999</v>
      </c>
      <c r="AI904" s="236"/>
      <c r="AJ904" s="522">
        <v>0</v>
      </c>
      <c r="AK904" s="522">
        <v>7.4716085060876928E-3</v>
      </c>
      <c r="AL904" s="236">
        <v>8.1240235548612011E-2</v>
      </c>
      <c r="AM904" s="236">
        <v>86.8</v>
      </c>
      <c r="AN904" s="522">
        <v>25.475285171102769</v>
      </c>
      <c r="AR904" s="452"/>
      <c r="AS904" s="145"/>
      <c r="AT904" s="223"/>
      <c r="AU904" s="22"/>
    </row>
    <row r="905" spans="1:47" ht="15.75">
      <c r="A905" s="263" t="s">
        <v>470</v>
      </c>
      <c r="B905" t="s">
        <v>471</v>
      </c>
      <c r="C905" t="s">
        <v>1343</v>
      </c>
      <c r="D905" s="554">
        <v>3450000000</v>
      </c>
      <c r="E905">
        <v>0.38</v>
      </c>
      <c r="F905" s="620">
        <v>3.58</v>
      </c>
      <c r="G905" s="57"/>
      <c r="H905" s="636"/>
      <c r="I905" s="267"/>
      <c r="J905" s="587">
        <v>56.44</v>
      </c>
      <c r="K905" s="236">
        <v>53.53</v>
      </c>
      <c r="L905" s="236">
        <v>57.84</v>
      </c>
      <c r="M905" s="236">
        <v>4</v>
      </c>
      <c r="N905" s="236">
        <v>2.27</v>
      </c>
      <c r="O905" s="236"/>
      <c r="P905" s="236"/>
      <c r="Q905" s="236">
        <v>14.66</v>
      </c>
      <c r="R905" s="236">
        <v>3.56</v>
      </c>
      <c r="S905" s="236">
        <v>1.82</v>
      </c>
      <c r="T905" s="236">
        <v>1.49</v>
      </c>
      <c r="U905" s="236">
        <v>0</v>
      </c>
      <c r="V905" s="236"/>
      <c r="W905" s="522">
        <v>2.7</v>
      </c>
      <c r="X905" s="236">
        <v>57</v>
      </c>
      <c r="Y905" s="522">
        <v>14</v>
      </c>
      <c r="Z905" s="236"/>
      <c r="AA905" s="236"/>
      <c r="AB905" s="236">
        <v>5.0437372045412265E-2</v>
      </c>
      <c r="AC905" s="522">
        <v>7.2293993478526677E-3</v>
      </c>
      <c r="AD905" s="522">
        <v>4.9243412221745793</v>
      </c>
      <c r="AE905" s="57">
        <v>41825</v>
      </c>
      <c r="AF905" s="498">
        <v>5.1774000000000001E-2</v>
      </c>
      <c r="AG905" s="498">
        <v>4.1179775280898882E-2</v>
      </c>
      <c r="AH905" s="236">
        <v>86.176299999999998</v>
      </c>
      <c r="AI905" s="236"/>
      <c r="AJ905" s="522">
        <v>0</v>
      </c>
      <c r="AK905" s="522">
        <v>7.2293993478526677E-3</v>
      </c>
      <c r="AL905" s="236">
        <v>3.1432748538011673E-2</v>
      </c>
      <c r="AM905" s="236">
        <v>55.4</v>
      </c>
      <c r="AN905" s="522">
        <v>47.781569965870389</v>
      </c>
      <c r="AR905" s="452"/>
      <c r="AS905" s="145"/>
      <c r="AT905" s="223"/>
      <c r="AU905" s="22"/>
    </row>
    <row r="906" spans="1:47" ht="15.75">
      <c r="A906" s="263" t="s">
        <v>166</v>
      </c>
      <c r="B906" t="s">
        <v>167</v>
      </c>
      <c r="C906" t="s">
        <v>1343</v>
      </c>
      <c r="D906" s="554">
        <v>3970000000</v>
      </c>
      <c r="E906">
        <v>1.36</v>
      </c>
      <c r="F906" s="620">
        <v>2.65</v>
      </c>
      <c r="G906" s="57"/>
      <c r="H906" s="636"/>
      <c r="I906" s="267"/>
      <c r="J906" s="587">
        <v>43.14</v>
      </c>
      <c r="K906" s="236">
        <v>36.159999999999997</v>
      </c>
      <c r="L906" s="236">
        <v>43.14</v>
      </c>
      <c r="M906" s="236">
        <v>0.8</v>
      </c>
      <c r="N906" s="236">
        <v>0.32</v>
      </c>
      <c r="O906" s="236"/>
      <c r="P906" s="236"/>
      <c r="Q906" s="236">
        <v>17.68</v>
      </c>
      <c r="R906" s="236">
        <v>0.99</v>
      </c>
      <c r="S906" s="236">
        <v>1.01</v>
      </c>
      <c r="T906" s="236">
        <v>4.25</v>
      </c>
      <c r="U906" s="236">
        <v>0</v>
      </c>
      <c r="V906" s="236"/>
      <c r="W906" s="522">
        <v>1.8</v>
      </c>
      <c r="X906" s="236">
        <v>46</v>
      </c>
      <c r="Y906" s="522">
        <v>7</v>
      </c>
      <c r="Z906" s="236"/>
      <c r="AA906" s="236"/>
      <c r="AB906" s="236">
        <v>0.14856230031948878</v>
      </c>
      <c r="AC906" s="522">
        <v>1.2712396472924738E-2</v>
      </c>
      <c r="AD906" s="522">
        <v>3.0839702581490567</v>
      </c>
      <c r="AE906" s="57">
        <v>41825</v>
      </c>
      <c r="AF906" s="498">
        <v>0.107928</v>
      </c>
      <c r="AG906" s="498">
        <v>0.17858585858585857</v>
      </c>
      <c r="AH906" s="236">
        <v>56.742600000000003</v>
      </c>
      <c r="AI906" s="236"/>
      <c r="AJ906" s="522">
        <v>0</v>
      </c>
      <c r="AK906" s="522">
        <v>1.2712396472924738E-2</v>
      </c>
      <c r="AL906" s="236">
        <v>0.1316894018887724</v>
      </c>
      <c r="AM906" s="236">
        <v>40.53</v>
      </c>
      <c r="AN906" s="522">
        <v>5.1194539249146231</v>
      </c>
      <c r="AR906" s="452"/>
      <c r="AS906" s="145"/>
      <c r="AT906" s="223"/>
      <c r="AU906" s="22"/>
    </row>
    <row r="907" spans="1:47" ht="15.75">
      <c r="A907" s="263" t="s">
        <v>2933</v>
      </c>
      <c r="B907" t="s">
        <v>2934</v>
      </c>
      <c r="C907" t="s">
        <v>1343</v>
      </c>
      <c r="D907" s="554">
        <v>4820000000</v>
      </c>
      <c r="E907">
        <v>0.19</v>
      </c>
      <c r="F907" s="620">
        <v>1.17</v>
      </c>
      <c r="G907" s="57"/>
      <c r="H907" s="636"/>
      <c r="I907" s="267"/>
      <c r="J907" s="587">
        <v>27.69</v>
      </c>
      <c r="K907" s="236">
        <v>19.940000000000001</v>
      </c>
      <c r="L907" s="236">
        <v>27.69</v>
      </c>
      <c r="M907" s="236">
        <v>3.9</v>
      </c>
      <c r="N907" s="236">
        <v>1.08</v>
      </c>
      <c r="O907" s="236"/>
      <c r="P907" s="236"/>
      <c r="Q907" s="236">
        <v>21.14</v>
      </c>
      <c r="R907" s="236">
        <v>2.5499999999999998</v>
      </c>
      <c r="S907" s="236">
        <v>1.44</v>
      </c>
      <c r="T907" s="236">
        <v>1.6</v>
      </c>
      <c r="U907" s="236">
        <v>0</v>
      </c>
      <c r="V907" s="236"/>
      <c r="W907" s="522">
        <v>3.2</v>
      </c>
      <c r="X907" s="236">
        <v>27</v>
      </c>
      <c r="Y907" s="522">
        <v>9</v>
      </c>
      <c r="Z907" s="236"/>
      <c r="AA907" s="236"/>
      <c r="AB907" s="236">
        <v>0.38104738154613466</v>
      </c>
      <c r="AC907" s="522">
        <v>6.326957815772436E-3</v>
      </c>
      <c r="AD907" s="522">
        <v>44.801427836121469</v>
      </c>
      <c r="AE907" s="57">
        <v>41825</v>
      </c>
      <c r="AF907" s="498">
        <v>4.0887E-2</v>
      </c>
      <c r="AG907" s="498">
        <v>8.2901960784313736E-2</v>
      </c>
      <c r="AH907" s="236">
        <v>22.956199999999999</v>
      </c>
      <c r="AI907" s="236"/>
      <c r="AJ907" s="522">
        <v>0</v>
      </c>
      <c r="AK907" s="522">
        <v>6.326957815772436E-3</v>
      </c>
      <c r="AL907" s="236">
        <v>1.4285714285714306E-2</v>
      </c>
      <c r="AM907" s="236">
        <v>27.53</v>
      </c>
      <c r="AN907" s="522">
        <v>0</v>
      </c>
      <c r="AR907" s="452"/>
      <c r="AS907" s="145"/>
      <c r="AT907" s="223"/>
      <c r="AU907" s="22"/>
    </row>
    <row r="908" spans="1:47" ht="15.75">
      <c r="A908" s="263" t="s">
        <v>2935</v>
      </c>
      <c r="C908" t="s">
        <v>1343</v>
      </c>
      <c r="D908" s="554">
        <v>6300000000</v>
      </c>
      <c r="E908">
        <v>1.03</v>
      </c>
      <c r="F908" s="620">
        <v>1.81</v>
      </c>
      <c r="G908" s="57"/>
      <c r="H908" s="636"/>
      <c r="I908" s="267"/>
      <c r="J908" s="587">
        <v>37.99</v>
      </c>
      <c r="K908" s="236">
        <v>33.33</v>
      </c>
      <c r="L908" s="236">
        <v>38.42</v>
      </c>
      <c r="M908" s="236">
        <v>3.6</v>
      </c>
      <c r="N908" s="236">
        <v>1.4</v>
      </c>
      <c r="O908" s="236"/>
      <c r="P908" s="236"/>
      <c r="Q908" s="236">
        <v>18.53</v>
      </c>
      <c r="R908" s="236">
        <v>4.57</v>
      </c>
      <c r="S908" s="236">
        <v>5.09</v>
      </c>
      <c r="T908" s="236">
        <v>3.42</v>
      </c>
      <c r="U908" s="236">
        <v>0</v>
      </c>
      <c r="V908" s="236"/>
      <c r="W908" s="522">
        <v>2.7</v>
      </c>
      <c r="X908" s="236">
        <v>34</v>
      </c>
      <c r="Y908" s="522">
        <v>29</v>
      </c>
      <c r="Z908" s="236">
        <v>1</v>
      </c>
      <c r="AA908" s="236"/>
      <c r="AB908" s="236">
        <v>8.6981402002861197E-2</v>
      </c>
      <c r="AC908" s="522">
        <v>8.0430100083960648E-3</v>
      </c>
      <c r="AD908" s="522">
        <v>3.9269208617680329</v>
      </c>
      <c r="AE908" s="57">
        <v>41825</v>
      </c>
      <c r="AF908" s="498">
        <v>8.9019000000000001E-2</v>
      </c>
      <c r="AG908" s="498">
        <v>4.0547045951859949E-2</v>
      </c>
      <c r="AH908" s="236">
        <v>8.6682000000000006</v>
      </c>
      <c r="AI908" s="236"/>
      <c r="AJ908" s="522">
        <v>0</v>
      </c>
      <c r="AK908" s="522">
        <v>8.0430100083960648E-3</v>
      </c>
      <c r="AL908" s="236">
        <v>2.9539295392954024E-2</v>
      </c>
      <c r="AM908" s="236">
        <v>36.909999999999997</v>
      </c>
      <c r="AN908" s="522">
        <v>39.473684210525683</v>
      </c>
      <c r="AR908" s="452"/>
      <c r="AS908" s="145"/>
      <c r="AT908" s="223"/>
      <c r="AU908" s="22"/>
    </row>
    <row r="909" spans="1:47" ht="15.75">
      <c r="A909" s="263" t="s">
        <v>2936</v>
      </c>
      <c r="B909" t="s">
        <v>2937</v>
      </c>
      <c r="C909" t="s">
        <v>1343</v>
      </c>
      <c r="D909" s="554">
        <v>353120000</v>
      </c>
      <c r="E909">
        <v>1.01</v>
      </c>
      <c r="F909" s="620">
        <v>1.91</v>
      </c>
      <c r="G909" s="57"/>
      <c r="H909" s="636"/>
      <c r="I909" s="267"/>
      <c r="J909" s="587">
        <v>59.27</v>
      </c>
      <c r="K909" s="236">
        <v>47.14</v>
      </c>
      <c r="L909" s="236">
        <v>66.47</v>
      </c>
      <c r="M909" s="236">
        <v>0.7</v>
      </c>
      <c r="N909" s="236">
        <v>0.4</v>
      </c>
      <c r="O909" s="236"/>
      <c r="P909" s="236"/>
      <c r="Q909" s="236">
        <v>21.4</v>
      </c>
      <c r="R909" s="236">
        <v>0.82</v>
      </c>
      <c r="S909" s="236">
        <v>5.0599999999999996</v>
      </c>
      <c r="T909" s="236">
        <v>3.91</v>
      </c>
      <c r="U909" s="236">
        <v>0</v>
      </c>
      <c r="V909" s="236"/>
      <c r="W909" s="522">
        <v>1.8</v>
      </c>
      <c r="X909" s="236">
        <v>62.5</v>
      </c>
      <c r="Y909" s="522">
        <v>6</v>
      </c>
      <c r="Z909" s="236"/>
      <c r="AA909" s="236"/>
      <c r="AB909" s="236">
        <v>-0.10831954265081986</v>
      </c>
      <c r="AC909" s="522">
        <v>1.981863719758576E-2</v>
      </c>
      <c r="AD909" s="522">
        <v>22.677429424847865</v>
      </c>
      <c r="AE909" s="57">
        <v>41825</v>
      </c>
      <c r="AF909" s="498">
        <v>8.7873000000000007E-2</v>
      </c>
      <c r="AG909" s="498">
        <v>0.26097560975609757</v>
      </c>
      <c r="AH909" s="236">
        <v>70.572100000000006</v>
      </c>
      <c r="AI909" s="236"/>
      <c r="AJ909" s="522">
        <v>0</v>
      </c>
      <c r="AK909" s="522">
        <v>1.981863719758576E-2</v>
      </c>
      <c r="AL909" s="236">
        <v>0.18327011379516869</v>
      </c>
      <c r="AM909" s="236">
        <v>54.43</v>
      </c>
      <c r="AN909" s="522">
        <v>8.8235294117647669</v>
      </c>
      <c r="AR909" s="452"/>
      <c r="AS909" s="145"/>
      <c r="AT909" s="223"/>
      <c r="AU909" s="22"/>
    </row>
    <row r="910" spans="1:47" ht="15.75">
      <c r="A910" s="263" t="s">
        <v>472</v>
      </c>
      <c r="B910" t="s">
        <v>473</v>
      </c>
      <c r="C910" t="s">
        <v>1343</v>
      </c>
      <c r="D910" s="554">
        <v>15640000000</v>
      </c>
      <c r="E910">
        <v>1.28</v>
      </c>
      <c r="F910" s="620">
        <v>14.54</v>
      </c>
      <c r="G910" s="57"/>
      <c r="H910" s="636"/>
      <c r="I910" s="267"/>
      <c r="J910" s="587">
        <v>210.16</v>
      </c>
      <c r="K910" s="236">
        <v>187.19</v>
      </c>
      <c r="L910" s="236">
        <v>210.16</v>
      </c>
      <c r="M910" s="236">
        <v>1.3</v>
      </c>
      <c r="N910" s="236">
        <v>2.68</v>
      </c>
      <c r="O910" s="236"/>
      <c r="P910" s="236"/>
      <c r="Q910" s="236">
        <v>18.920000000000002</v>
      </c>
      <c r="R910" s="236">
        <v>2.13</v>
      </c>
      <c r="S910" s="236">
        <v>1.84</v>
      </c>
      <c r="T910" s="236">
        <v>4.8099999999999996</v>
      </c>
      <c r="U910" s="236">
        <v>0</v>
      </c>
      <c r="V910" s="236"/>
      <c r="W910" s="522">
        <v>1.8</v>
      </c>
      <c r="X910" s="236">
        <v>225</v>
      </c>
      <c r="Y910" s="522">
        <v>15</v>
      </c>
      <c r="Z910" s="236"/>
      <c r="AA910" s="236"/>
      <c r="AB910" s="236">
        <v>7.2354321869578561E-2</v>
      </c>
      <c r="AC910" s="522">
        <v>7.4459740742424214E-3</v>
      </c>
      <c r="AD910" s="522">
        <v>5.8949336698230042</v>
      </c>
      <c r="AE910" s="57">
        <v>41825</v>
      </c>
      <c r="AF910" s="498">
        <v>0.10334400000000001</v>
      </c>
      <c r="AG910" s="498">
        <v>8.8826291079812214E-2</v>
      </c>
      <c r="AH910" s="236">
        <v>221.6078</v>
      </c>
      <c r="AI910" s="236"/>
      <c r="AJ910" s="522">
        <v>0</v>
      </c>
      <c r="AK910" s="522">
        <v>7.4459740742424214E-3</v>
      </c>
      <c r="AL910" s="236">
        <v>7.2026117118955346E-2</v>
      </c>
      <c r="AM910" s="236">
        <v>202.52</v>
      </c>
      <c r="AN910" s="522">
        <v>16.341030195381933</v>
      </c>
      <c r="AR910" s="452"/>
      <c r="AS910" s="145"/>
      <c r="AT910" s="223"/>
      <c r="AU910" s="22"/>
    </row>
    <row r="911" spans="1:47" ht="15.75">
      <c r="A911" s="263" t="s">
        <v>474</v>
      </c>
      <c r="B911" t="s">
        <v>475</v>
      </c>
      <c r="C911" t="s">
        <v>1343</v>
      </c>
      <c r="D911" s="554">
        <v>10630000000</v>
      </c>
      <c r="E911">
        <v>0.16</v>
      </c>
      <c r="F911" s="620">
        <v>1.6</v>
      </c>
      <c r="G911" s="57"/>
      <c r="H911" s="636"/>
      <c r="I911" s="267"/>
      <c r="J911" s="587">
        <v>34.03</v>
      </c>
      <c r="K911" s="236">
        <v>32.07</v>
      </c>
      <c r="L911" s="236">
        <v>35.53</v>
      </c>
      <c r="M911" s="236">
        <v>4.3</v>
      </c>
      <c r="N911" s="236">
        <v>1.49</v>
      </c>
      <c r="O911" s="236"/>
      <c r="P911" s="236"/>
      <c r="Q911" s="236">
        <v>15.19</v>
      </c>
      <c r="R911" s="236">
        <v>21.9</v>
      </c>
      <c r="S911" s="236">
        <v>2.04</v>
      </c>
      <c r="T911" s="236">
        <v>1.7</v>
      </c>
      <c r="U911" s="236">
        <v>0</v>
      </c>
      <c r="V911" s="236"/>
      <c r="W911" s="522">
        <v>2.2000000000000002</v>
      </c>
      <c r="X911" s="236">
        <v>37</v>
      </c>
      <c r="Y911" s="522">
        <v>15</v>
      </c>
      <c r="Z911" s="236"/>
      <c r="AA911" s="236"/>
      <c r="AB911" s="236">
        <v>4.9660703269586652E-2</v>
      </c>
      <c r="AC911" s="522">
        <v>8.9055798672809747E-3</v>
      </c>
      <c r="AD911" s="522">
        <v>3.1498551528580143</v>
      </c>
      <c r="AE911" s="57">
        <v>41825</v>
      </c>
      <c r="AF911" s="498">
        <v>3.9168000000000001E-2</v>
      </c>
      <c r="AG911" s="498">
        <v>6.9360730593607308E-3</v>
      </c>
      <c r="AH911" s="236">
        <v>37.505899999999997</v>
      </c>
      <c r="AI911" s="236"/>
      <c r="AJ911" s="522">
        <v>0</v>
      </c>
      <c r="AK911" s="522">
        <v>8.9055798672809747E-3</v>
      </c>
      <c r="AL911" s="236">
        <v>2.4382901866345643E-2</v>
      </c>
      <c r="AM911" s="236">
        <v>32.64</v>
      </c>
      <c r="AN911" s="522">
        <v>66.079295154184933</v>
      </c>
      <c r="AR911" s="452"/>
      <c r="AS911" s="145"/>
      <c r="AT911" s="223"/>
      <c r="AU911" s="22"/>
    </row>
    <row r="912" spans="1:47" ht="15.75">
      <c r="A912" s="263" t="s">
        <v>168</v>
      </c>
      <c r="B912" t="s">
        <v>169</v>
      </c>
      <c r="C912" t="s">
        <v>1343</v>
      </c>
      <c r="D912" s="554">
        <v>759500000</v>
      </c>
      <c r="E912">
        <v>1.17</v>
      </c>
      <c r="F912" s="620">
        <v>3.51</v>
      </c>
      <c r="G912" s="57"/>
      <c r="H912" s="636"/>
      <c r="I912" s="267"/>
      <c r="J912" s="587">
        <v>60.17</v>
      </c>
      <c r="K912" s="236">
        <v>51.19</v>
      </c>
      <c r="L912" s="236">
        <v>60.31</v>
      </c>
      <c r="M912" s="236">
        <v>0</v>
      </c>
      <c r="N912" s="236">
        <v>0</v>
      </c>
      <c r="O912" s="236"/>
      <c r="P912" s="236"/>
      <c r="Q912" s="236">
        <v>12.61</v>
      </c>
      <c r="R912" s="236">
        <v>1.01</v>
      </c>
      <c r="S912" s="236">
        <v>3.96</v>
      </c>
      <c r="T912" s="236">
        <v>3.3</v>
      </c>
      <c r="U912" s="236">
        <v>0</v>
      </c>
      <c r="V912" s="236"/>
      <c r="W912" s="522">
        <v>1.6</v>
      </c>
      <c r="X912" s="236">
        <v>72</v>
      </c>
      <c r="Y912" s="522">
        <v>5</v>
      </c>
      <c r="Z912" s="236"/>
      <c r="AA912" s="236"/>
      <c r="AB912" s="236">
        <v>3.938504059423046E-2</v>
      </c>
      <c r="AC912" s="522">
        <v>8.3782862365923728E-3</v>
      </c>
      <c r="AD912" s="522">
        <v>4.6561249885920999</v>
      </c>
      <c r="AE912" s="57">
        <v>41825</v>
      </c>
      <c r="AF912" s="498">
        <v>9.7041000000000002E-2</v>
      </c>
      <c r="AG912" s="498">
        <v>0.12485148514851484</v>
      </c>
      <c r="AH912" s="236">
        <v>83.632599999999996</v>
      </c>
      <c r="AI912" s="236"/>
      <c r="AJ912" s="522">
        <v>0</v>
      </c>
      <c r="AK912" s="522">
        <v>8.3782862365923728E-3</v>
      </c>
      <c r="AL912" s="236">
        <v>0.15822906641000958</v>
      </c>
      <c r="AM912" s="236">
        <v>56.97</v>
      </c>
      <c r="AN912" s="522">
        <v>18.421052631578977</v>
      </c>
      <c r="AR912" s="452"/>
      <c r="AS912" s="145"/>
      <c r="AT912" s="223"/>
      <c r="AU912" s="22"/>
    </row>
    <row r="913" spans="1:47" ht="15.75">
      <c r="A913" s="263" t="s">
        <v>2938</v>
      </c>
      <c r="B913" t="s">
        <v>2939</v>
      </c>
      <c r="C913" t="s">
        <v>1343</v>
      </c>
      <c r="D913" s="554">
        <v>323920000</v>
      </c>
      <c r="E913">
        <v>1.99</v>
      </c>
      <c r="F913" s="620">
        <v>1.02</v>
      </c>
      <c r="G913" s="57"/>
      <c r="H913" s="636"/>
      <c r="I913" s="267"/>
      <c r="J913" s="587">
        <v>24.07</v>
      </c>
      <c r="K913" s="236">
        <v>20.66</v>
      </c>
      <c r="L913" s="236">
        <v>24.35</v>
      </c>
      <c r="M913" s="236">
        <v>0</v>
      </c>
      <c r="N913" s="236">
        <v>0</v>
      </c>
      <c r="O913" s="236"/>
      <c r="P913" s="236"/>
      <c r="Q913" s="236">
        <v>16.489999999999998</v>
      </c>
      <c r="R913" s="236">
        <v>1.7</v>
      </c>
      <c r="S913" s="236">
        <v>3.78</v>
      </c>
      <c r="T913" s="236">
        <v>2.36</v>
      </c>
      <c r="U913" s="236">
        <v>0</v>
      </c>
      <c r="V913" s="236"/>
      <c r="W913" s="522">
        <v>2.4</v>
      </c>
      <c r="X913" s="236">
        <v>29</v>
      </c>
      <c r="Y913" s="522">
        <v>3</v>
      </c>
      <c r="Z913" s="236"/>
      <c r="AA913" s="236"/>
      <c r="AB913" s="236">
        <v>8.4234234234234276E-2</v>
      </c>
      <c r="AC913" s="522">
        <v>1.2450207249783091E-2</v>
      </c>
      <c r="AD913" s="522">
        <v>11.777323683708802</v>
      </c>
      <c r="AE913" s="57">
        <v>41825</v>
      </c>
      <c r="AF913" s="498">
        <v>0.14402700000000002</v>
      </c>
      <c r="AG913" s="498">
        <v>9.7000000000000003E-2</v>
      </c>
      <c r="AH913" s="236">
        <v>12.3521</v>
      </c>
      <c r="AI913" s="236"/>
      <c r="AJ913" s="522">
        <v>0</v>
      </c>
      <c r="AK913" s="522">
        <v>1.2450207249783091E-2</v>
      </c>
      <c r="AL913" s="236">
        <v>9.5584888484296845E-2</v>
      </c>
      <c r="AM913" s="236">
        <v>22.21</v>
      </c>
      <c r="AN913" s="522">
        <v>15.985130111524242</v>
      </c>
      <c r="AR913" s="452"/>
      <c r="AS913" s="145"/>
      <c r="AT913" s="223"/>
      <c r="AU913" s="22"/>
    </row>
    <row r="914" spans="1:47" ht="15.75">
      <c r="A914" s="263" t="s">
        <v>2940</v>
      </c>
      <c r="B914" t="s">
        <v>2941</v>
      </c>
      <c r="C914" t="s">
        <v>1343</v>
      </c>
      <c r="D914" s="554">
        <v>1130000000</v>
      </c>
      <c r="E914">
        <v>1.04</v>
      </c>
      <c r="F914" s="620">
        <v>1.36</v>
      </c>
      <c r="G914" s="57"/>
      <c r="H914" s="636"/>
      <c r="I914" s="267"/>
      <c r="J914" s="587">
        <v>37.56</v>
      </c>
      <c r="K914" s="236">
        <v>36.25</v>
      </c>
      <c r="L914" s="236">
        <v>42.7</v>
      </c>
      <c r="M914" s="236">
        <v>73.8</v>
      </c>
      <c r="N914" s="236">
        <v>21.31</v>
      </c>
      <c r="O914" s="236"/>
      <c r="P914" s="236"/>
      <c r="Q914" s="236">
        <v>16.12</v>
      </c>
      <c r="R914" s="236">
        <v>1.35</v>
      </c>
      <c r="S914" s="236">
        <v>0.46</v>
      </c>
      <c r="T914" s="236">
        <v>3.38</v>
      </c>
      <c r="U914" s="236">
        <v>0</v>
      </c>
      <c r="V914" s="236"/>
      <c r="W914" s="522">
        <v>1.5</v>
      </c>
      <c r="X914" s="236">
        <v>49</v>
      </c>
      <c r="Y914" s="522">
        <v>4</v>
      </c>
      <c r="Z914" s="236"/>
      <c r="AA914" s="236"/>
      <c r="AB914" s="236">
        <v>-1.1578947368420993E-2</v>
      </c>
      <c r="AC914" s="522">
        <v>1.2394640163503929E-2</v>
      </c>
      <c r="AD914" s="522">
        <v>9.4748924517880884</v>
      </c>
      <c r="AE914" s="57">
        <v>41825</v>
      </c>
      <c r="AF914" s="498">
        <v>8.9592000000000005E-2</v>
      </c>
      <c r="AG914" s="498">
        <v>0.11940740740740742</v>
      </c>
      <c r="AH914" s="236">
        <v>-702.14009999999996</v>
      </c>
      <c r="AI914" s="236"/>
      <c r="AJ914" s="522">
        <v>0</v>
      </c>
      <c r="AK914" s="522">
        <v>1.2394640163503929E-2</v>
      </c>
      <c r="AL914" s="236">
        <v>-6.2406390414378426E-2</v>
      </c>
      <c r="AM914" s="236">
        <v>38.14</v>
      </c>
      <c r="AN914" s="522">
        <v>22.033898305084502</v>
      </c>
      <c r="AR914" s="452"/>
      <c r="AS914" s="145"/>
      <c r="AT914" s="223"/>
      <c r="AU914" s="22"/>
    </row>
    <row r="915" spans="1:47" ht="15.75">
      <c r="A915" s="263" t="s">
        <v>2942</v>
      </c>
      <c r="B915" t="s">
        <v>2943</v>
      </c>
      <c r="C915" t="s">
        <v>1602</v>
      </c>
      <c r="D915" s="554">
        <v>44510000000</v>
      </c>
      <c r="E915">
        <v>1.79</v>
      </c>
      <c r="F915" s="620">
        <v>2.74</v>
      </c>
      <c r="G915" s="57"/>
      <c r="H915" s="636"/>
      <c r="I915" s="267"/>
      <c r="J915" s="587">
        <v>91.51</v>
      </c>
      <c r="K915" s="236">
        <v>77.099999999999994</v>
      </c>
      <c r="L915" s="236">
        <v>91.51</v>
      </c>
      <c r="M915" s="236">
        <v>2.2999999999999998</v>
      </c>
      <c r="N915" s="236">
        <v>2.12</v>
      </c>
      <c r="O915" s="236"/>
      <c r="P915" s="236"/>
      <c r="Q915" s="236">
        <v>9.08</v>
      </c>
      <c r="R915" s="236">
        <v>0.98</v>
      </c>
      <c r="S915" s="236">
        <v>0.94</v>
      </c>
      <c r="T915" s="236">
        <v>1.0900000000000001</v>
      </c>
      <c r="U915" s="236">
        <v>0</v>
      </c>
      <c r="V915" s="236"/>
      <c r="W915" s="522">
        <v>2</v>
      </c>
      <c r="X915" s="236">
        <v>100</v>
      </c>
      <c r="Y915" s="522">
        <v>17</v>
      </c>
      <c r="Z915" s="236">
        <v>1</v>
      </c>
      <c r="AA915" s="236"/>
      <c r="AB915" s="236">
        <v>7.3305184142622562E-2</v>
      </c>
      <c r="AC915" s="522">
        <v>1.1746843504717127E-2</v>
      </c>
      <c r="AD915" s="522">
        <v>3.3335153961644282</v>
      </c>
      <c r="AE915" s="57">
        <v>41825</v>
      </c>
      <c r="AF915" s="498">
        <v>0.13256699999999999</v>
      </c>
      <c r="AG915" s="498">
        <v>9.2653061224489797E-2</v>
      </c>
      <c r="AH915" s="236">
        <v>8.4583999999999993</v>
      </c>
      <c r="AI915" s="236"/>
      <c r="AJ915" s="522">
        <v>0</v>
      </c>
      <c r="AK915" s="522">
        <v>1.1746843504717127E-2</v>
      </c>
      <c r="AL915" s="236">
        <v>0.13761810044753864</v>
      </c>
      <c r="AM915" s="236">
        <v>86.62</v>
      </c>
      <c r="AN915" s="522">
        <v>13.761467889908303</v>
      </c>
      <c r="AR915" s="452"/>
      <c r="AS915" s="145"/>
      <c r="AT915" s="223"/>
      <c r="AU915" s="22"/>
    </row>
    <row r="916" spans="1:47" ht="15.75">
      <c r="A916" s="263" t="s">
        <v>2944</v>
      </c>
      <c r="B916" t="s">
        <v>2945</v>
      </c>
      <c r="C916" t="s">
        <v>1343</v>
      </c>
      <c r="D916" s="554">
        <v>1890000000</v>
      </c>
      <c r="E916">
        <v>1.26</v>
      </c>
      <c r="F916" s="620">
        <v>2.06</v>
      </c>
      <c r="G916" s="57"/>
      <c r="H916" s="636"/>
      <c r="I916" s="267"/>
      <c r="J916" s="587">
        <v>53.7</v>
      </c>
      <c r="K916" s="236">
        <v>43.94</v>
      </c>
      <c r="L916" s="236">
        <v>55.47</v>
      </c>
      <c r="M916" s="236">
        <v>0</v>
      </c>
      <c r="N916" s="236">
        <v>0</v>
      </c>
      <c r="O916" s="236"/>
      <c r="P916" s="236"/>
      <c r="Q916" s="236">
        <v>20.34</v>
      </c>
      <c r="R916" s="236">
        <v>1.25</v>
      </c>
      <c r="S916" s="236">
        <v>1.61</v>
      </c>
      <c r="T916" s="236">
        <v>4.54</v>
      </c>
      <c r="U916" s="236">
        <v>0</v>
      </c>
      <c r="V916" s="236"/>
      <c r="W916" s="522">
        <v>2.1</v>
      </c>
      <c r="X916" s="236">
        <v>60</v>
      </c>
      <c r="Y916" s="522">
        <v>13</v>
      </c>
      <c r="Z916" s="236"/>
      <c r="AA916" s="236"/>
      <c r="AB916" s="236">
        <v>-1.3592946362968312E-2</v>
      </c>
      <c r="AC916" s="522">
        <v>1.5528425524153445E-2</v>
      </c>
      <c r="AD916" s="522">
        <v>4.4636346603426977</v>
      </c>
      <c r="AE916" s="57">
        <v>41825</v>
      </c>
      <c r="AF916" s="498">
        <v>0.102198</v>
      </c>
      <c r="AG916" s="498">
        <v>0.16271999999999998</v>
      </c>
      <c r="AH916" s="236">
        <v>52.148699999999998</v>
      </c>
      <c r="AI916" s="236"/>
      <c r="AJ916" s="522">
        <v>0</v>
      </c>
      <c r="AK916" s="522">
        <v>1.5528425524153445E-2</v>
      </c>
      <c r="AL916" s="236">
        <v>0.11758584807492208</v>
      </c>
      <c r="AM916" s="236">
        <v>51.98</v>
      </c>
      <c r="AN916" s="522">
        <v>29.285714285714079</v>
      </c>
      <c r="AR916" s="452"/>
      <c r="AS916" s="145"/>
      <c r="AT916" s="223"/>
      <c r="AU916" s="22"/>
    </row>
    <row r="917" spans="1:47" ht="15.75">
      <c r="A917" s="263" t="s">
        <v>2946</v>
      </c>
      <c r="B917" t="s">
        <v>2947</v>
      </c>
      <c r="C917" t="s">
        <v>1343</v>
      </c>
      <c r="D917" s="554">
        <v>2090000000</v>
      </c>
      <c r="E917">
        <v>0.74</v>
      </c>
      <c r="F917" s="620">
        <v>4.96</v>
      </c>
      <c r="G917" s="57"/>
      <c r="H917" s="636"/>
      <c r="I917" s="267"/>
      <c r="J917" s="587">
        <v>170.87</v>
      </c>
      <c r="K917" s="236">
        <v>167.11</v>
      </c>
      <c r="L917" s="236">
        <v>174.75</v>
      </c>
      <c r="M917" s="236">
        <v>3.3</v>
      </c>
      <c r="N917" s="236">
        <v>5.6</v>
      </c>
      <c r="O917" s="236"/>
      <c r="P917" s="236"/>
      <c r="Q917" s="236">
        <v>20.079999999999998</v>
      </c>
      <c r="R917" s="236">
        <v>4.26</v>
      </c>
      <c r="S917" s="236">
        <v>14.16</v>
      </c>
      <c r="T917" s="236">
        <v>5.71</v>
      </c>
      <c r="U917" s="236">
        <v>0</v>
      </c>
      <c r="V917" s="236"/>
      <c r="W917" s="522">
        <v>2.8</v>
      </c>
      <c r="X917" s="236">
        <v>173.5</v>
      </c>
      <c r="Y917" s="522">
        <v>16</v>
      </c>
      <c r="Z917" s="236"/>
      <c r="AA917" s="236"/>
      <c r="AB917" s="236">
        <v>1.6417821664386358E-2</v>
      </c>
      <c r="AC917" s="522">
        <v>6.3004488097787199E-3</v>
      </c>
      <c r="AD917" s="522">
        <v>6.2756911382269376</v>
      </c>
      <c r="AE917" s="57">
        <v>41825</v>
      </c>
      <c r="AF917" s="498">
        <v>7.2401999999999994E-2</v>
      </c>
      <c r="AG917" s="498">
        <v>4.7136150234741783E-2</v>
      </c>
      <c r="AH917" s="236">
        <v>-19.786899999999999</v>
      </c>
      <c r="AI917" s="236"/>
      <c r="AJ917" s="522">
        <v>0</v>
      </c>
      <c r="AK917" s="522">
        <v>6.3004488097787199E-3</v>
      </c>
      <c r="AL917" s="236">
        <v>1.9937840849117657E-3</v>
      </c>
      <c r="AM917" s="236">
        <v>171.12</v>
      </c>
      <c r="AN917" s="522">
        <v>36.379928315412123</v>
      </c>
      <c r="AR917" s="452"/>
      <c r="AS917" s="145"/>
      <c r="AT917" s="223"/>
      <c r="AU917" s="22"/>
    </row>
    <row r="918" spans="1:47" ht="15.75">
      <c r="A918" s="263" t="s">
        <v>2948</v>
      </c>
      <c r="B918" t="s">
        <v>2949</v>
      </c>
      <c r="C918" t="s">
        <v>1809</v>
      </c>
      <c r="F918" s="620"/>
      <c r="G918" s="57"/>
      <c r="H918" s="636"/>
      <c r="I918" s="267"/>
      <c r="J918" s="587">
        <v>54.1</v>
      </c>
      <c r="K918" s="236">
        <v>49.2</v>
      </c>
      <c r="L918" s="236">
        <v>54.49</v>
      </c>
      <c r="M918" s="236">
        <v>0.04</v>
      </c>
      <c r="N918" s="236"/>
      <c r="O918" s="236"/>
      <c r="P918" s="236"/>
      <c r="Q918" s="236"/>
      <c r="R918" s="236"/>
      <c r="S918" s="236"/>
      <c r="T918" s="236"/>
      <c r="U918" s="236">
        <v>0</v>
      </c>
      <c r="V918" s="236"/>
      <c r="X918" s="236"/>
      <c r="Z918" s="236"/>
      <c r="AA918" s="236"/>
      <c r="AB918" s="236">
        <v>5.7880328509972642E-2</v>
      </c>
      <c r="AC918" s="522">
        <v>1.0613537463973395E-2</v>
      </c>
      <c r="AD918" s="522">
        <v>3.0939851084431877</v>
      </c>
      <c r="AE918" s="57">
        <v>41825</v>
      </c>
      <c r="AH918" s="236"/>
      <c r="AI918" s="236"/>
      <c r="AJ918" s="522">
        <v>0</v>
      </c>
      <c r="AK918" s="522">
        <v>1.0613537463973395E-2</v>
      </c>
      <c r="AL918" s="236">
        <v>7.9624825384154899E-2</v>
      </c>
      <c r="AM918" s="236"/>
      <c r="AN918" s="522">
        <v>36.526946107784362</v>
      </c>
      <c r="AR918" s="452"/>
      <c r="AS918" s="145"/>
      <c r="AT918" s="223"/>
      <c r="AU918" s="22"/>
    </row>
    <row r="919" spans="1:47" ht="15.75">
      <c r="A919" s="263" t="s">
        <v>2950</v>
      </c>
      <c r="B919" t="s">
        <v>2951</v>
      </c>
      <c r="C919" t="s">
        <v>2952</v>
      </c>
      <c r="D919" s="554">
        <v>3670000</v>
      </c>
      <c r="E919">
        <v>1.1499999999999999</v>
      </c>
      <c r="F919" s="620">
        <v>-0.52</v>
      </c>
      <c r="G919" s="57"/>
      <c r="H919" s="636"/>
      <c r="I919" s="267"/>
      <c r="J919" s="587">
        <v>4.6500000000000004</v>
      </c>
      <c r="K919" s="236">
        <v>3.4</v>
      </c>
      <c r="L919" s="236">
        <v>4.6900000000000004</v>
      </c>
      <c r="M919" s="236">
        <v>0</v>
      </c>
      <c r="N919" s="236">
        <v>0</v>
      </c>
      <c r="O919" s="236"/>
      <c r="P919" s="236"/>
      <c r="Q919" s="236">
        <v>16.03</v>
      </c>
      <c r="R919" s="236">
        <v>0</v>
      </c>
      <c r="S919" s="236">
        <v>37.35</v>
      </c>
      <c r="T919" s="236">
        <v>7.48</v>
      </c>
      <c r="U919" s="236">
        <v>0</v>
      </c>
      <c r="V919" s="236"/>
      <c r="W919" s="522">
        <v>2</v>
      </c>
      <c r="X919" s="236">
        <v>6.75</v>
      </c>
      <c r="Y919" s="522">
        <v>2</v>
      </c>
      <c r="Z919" s="236"/>
      <c r="AA919" s="236"/>
      <c r="AB919" s="236">
        <v>0.12864077669902918</v>
      </c>
      <c r="AC919" s="522">
        <v>2.5945603754769352E-2</v>
      </c>
      <c r="AD919" s="522">
        <v>3.7462964471176989</v>
      </c>
      <c r="AE919" s="57">
        <v>41825</v>
      </c>
      <c r="AH919" s="236"/>
      <c r="AI919" s="236"/>
      <c r="AJ919" s="522">
        <v>0</v>
      </c>
      <c r="AK919" s="522">
        <v>2.5945603754769352E-2</v>
      </c>
      <c r="AL919" s="236">
        <v>0.2433155080213904</v>
      </c>
      <c r="AM919" s="236">
        <v>3.93</v>
      </c>
      <c r="AN919" s="522">
        <v>7.3529411764705657</v>
      </c>
      <c r="AR919" s="452"/>
      <c r="AS919" s="145"/>
      <c r="AT919" s="223"/>
      <c r="AU919" s="22"/>
    </row>
    <row r="920" spans="1:47" ht="15.75">
      <c r="A920" s="263" t="s">
        <v>2953</v>
      </c>
      <c r="C920" t="s">
        <v>2896</v>
      </c>
      <c r="F920" s="620"/>
      <c r="G920" s="57"/>
      <c r="H920" s="636"/>
      <c r="I920" s="267"/>
      <c r="J920" s="587">
        <v>43.51</v>
      </c>
      <c r="K920" s="236">
        <v>41.95</v>
      </c>
      <c r="L920" s="236">
        <v>43.72</v>
      </c>
      <c r="M920" s="236">
        <v>6.51</v>
      </c>
      <c r="N920" s="236"/>
      <c r="O920" s="236"/>
      <c r="P920" s="236"/>
      <c r="Q920" s="236"/>
      <c r="R920" s="236"/>
      <c r="S920" s="236"/>
      <c r="T920" s="236"/>
      <c r="U920" s="236">
        <v>0</v>
      </c>
      <c r="V920" s="236"/>
      <c r="X920" s="236"/>
      <c r="Z920" s="236"/>
      <c r="AA920" s="236"/>
      <c r="AB920" s="236">
        <v>3.3491686460807517E-2</v>
      </c>
      <c r="AC920" s="522">
        <v>1.6335260517219795E-3</v>
      </c>
      <c r="AD920" s="522">
        <v>4.2725753078287996</v>
      </c>
      <c r="AE920" s="57">
        <v>41825</v>
      </c>
      <c r="AH920" s="236"/>
      <c r="AI920" s="236"/>
      <c r="AJ920" s="522">
        <v>0</v>
      </c>
      <c r="AK920" s="522">
        <v>1.6335260517219795E-3</v>
      </c>
      <c r="AL920" s="236">
        <v>9.2785896543725044E-3</v>
      </c>
      <c r="AM920" s="236"/>
      <c r="AN920" s="522">
        <v>58.333333333333663</v>
      </c>
      <c r="AR920" s="452"/>
      <c r="AS920" s="145"/>
      <c r="AT920" s="223"/>
      <c r="AU920" s="22"/>
    </row>
    <row r="921" spans="1:47" ht="15.75">
      <c r="A921" s="263" t="s">
        <v>984</v>
      </c>
      <c r="B921" t="s">
        <v>2954</v>
      </c>
      <c r="C921" t="s">
        <v>1350</v>
      </c>
      <c r="D921" s="554">
        <v>2440000000</v>
      </c>
      <c r="E921">
        <v>1.0900000000000001</v>
      </c>
      <c r="F921" s="620">
        <v>2.94</v>
      </c>
      <c r="G921" s="57"/>
      <c r="H921" s="636"/>
      <c r="I921" s="267"/>
      <c r="J921" s="587">
        <v>89.73</v>
      </c>
      <c r="K921" s="236">
        <v>86.02</v>
      </c>
      <c r="L921" s="236">
        <v>106.99</v>
      </c>
      <c r="M921" s="236">
        <v>0.8</v>
      </c>
      <c r="N921" s="236">
        <v>0.7</v>
      </c>
      <c r="O921" s="236"/>
      <c r="P921" s="236"/>
      <c r="Q921" s="236">
        <v>25.06</v>
      </c>
      <c r="R921" s="236">
        <v>1.91</v>
      </c>
      <c r="S921" s="236">
        <v>1.08</v>
      </c>
      <c r="T921" s="236">
        <v>5.3</v>
      </c>
      <c r="U921" s="236">
        <v>0</v>
      </c>
      <c r="V921" s="236"/>
      <c r="W921" s="522">
        <v>2.8</v>
      </c>
      <c r="X921" s="236">
        <v>90</v>
      </c>
      <c r="Y921" s="522">
        <v>3</v>
      </c>
      <c r="Z921" s="236"/>
      <c r="AA921" s="236"/>
      <c r="AB921" s="236">
        <v>-0.1431436210847975</v>
      </c>
      <c r="AC921" s="522">
        <v>1.8269157520765165E-2</v>
      </c>
      <c r="AD921" s="522">
        <v>10.135021370857739</v>
      </c>
      <c r="AE921" s="57">
        <v>41825</v>
      </c>
      <c r="AF921" s="498">
        <v>9.2456999999999998E-2</v>
      </c>
      <c r="AG921" s="498">
        <v>0.13120418848167539</v>
      </c>
      <c r="AH921" s="236">
        <v>58.780799999999999</v>
      </c>
      <c r="AI921" s="236"/>
      <c r="AJ921" s="522">
        <v>0</v>
      </c>
      <c r="AK921" s="522">
        <v>1.8269157520765165E-2</v>
      </c>
      <c r="AL921" s="236">
        <v>-1.9772776928118879E-2</v>
      </c>
      <c r="AM921" s="236">
        <v>89.46</v>
      </c>
      <c r="AN921" s="522">
        <v>0</v>
      </c>
      <c r="AR921" s="452"/>
      <c r="AS921" s="145"/>
      <c r="AT921" s="223"/>
      <c r="AU921" s="22"/>
    </row>
    <row r="922" spans="1:47" ht="15.75">
      <c r="A922" s="263" t="s">
        <v>2955</v>
      </c>
      <c r="B922" t="s">
        <v>2956</v>
      </c>
      <c r="C922" t="s">
        <v>2040</v>
      </c>
      <c r="F922" s="620"/>
      <c r="G922" s="57"/>
      <c r="H922" s="636"/>
      <c r="I922" s="267"/>
      <c r="J922" s="587">
        <v>12.49</v>
      </c>
      <c r="K922" s="236">
        <v>11.56</v>
      </c>
      <c r="L922" s="236">
        <v>12.49</v>
      </c>
      <c r="M922" s="236">
        <v>11.01</v>
      </c>
      <c r="N922" s="236"/>
      <c r="O922" s="236"/>
      <c r="P922" s="236"/>
      <c r="Q922" s="236"/>
      <c r="R922" s="236"/>
      <c r="S922" s="236"/>
      <c r="T922" s="236"/>
      <c r="U922" s="236">
        <v>0</v>
      </c>
      <c r="V922" s="236"/>
      <c r="X922" s="236"/>
      <c r="Z922" s="236"/>
      <c r="AA922" s="236"/>
      <c r="AB922" s="236">
        <v>2.4610336341263389E-2</v>
      </c>
      <c r="AC922" s="522">
        <v>6.2027459426124898E-3</v>
      </c>
      <c r="AD922" s="522">
        <v>3.9771214051835262</v>
      </c>
      <c r="AE922" s="57">
        <v>41825</v>
      </c>
      <c r="AH922" s="236"/>
      <c r="AI922" s="236"/>
      <c r="AJ922" s="522">
        <v>0</v>
      </c>
      <c r="AK922" s="522">
        <v>6.2027459426124898E-3</v>
      </c>
      <c r="AL922" s="236">
        <v>7.3024054982817832E-2</v>
      </c>
      <c r="AM922" s="236"/>
      <c r="AN922" s="522">
        <v>0</v>
      </c>
      <c r="AR922" s="452"/>
      <c r="AS922" s="145"/>
      <c r="AT922" s="223"/>
      <c r="AU922" s="22"/>
    </row>
    <row r="923" spans="1:47" ht="15.75">
      <c r="A923" s="263" t="s">
        <v>2957</v>
      </c>
      <c r="B923" t="s">
        <v>2958</v>
      </c>
      <c r="C923" t="s">
        <v>1343</v>
      </c>
      <c r="D923" s="554">
        <v>2000000000</v>
      </c>
      <c r="E923">
        <v>0</v>
      </c>
      <c r="F923" s="620">
        <v>-1.5</v>
      </c>
      <c r="G923" s="57"/>
      <c r="H923" s="636"/>
      <c r="I923" s="267"/>
      <c r="J923" s="587">
        <v>15.7</v>
      </c>
      <c r="K923" s="236">
        <v>15.65</v>
      </c>
      <c r="L923" s="236">
        <v>17</v>
      </c>
      <c r="M923" s="236">
        <v>0</v>
      </c>
      <c r="N923" s="236">
        <v>0</v>
      </c>
      <c r="O923" s="236"/>
      <c r="P923" s="236"/>
      <c r="Q923" s="236">
        <v>0</v>
      </c>
      <c r="R923" s="236">
        <v>0</v>
      </c>
      <c r="S923" s="236">
        <v>0.85</v>
      </c>
      <c r="T923" s="236">
        <v>1.25</v>
      </c>
      <c r="U923" s="236">
        <v>0</v>
      </c>
      <c r="V923" s="236"/>
      <c r="W923" s="522">
        <v>0</v>
      </c>
      <c r="X923" s="236">
        <v>33.5</v>
      </c>
      <c r="Y923" s="522">
        <v>1</v>
      </c>
      <c r="Z923" s="236"/>
      <c r="AA923" s="236"/>
      <c r="AB923" s="236">
        <v>-7.6470588235294165E-2</v>
      </c>
      <c r="AC923" s="522">
        <v>4.7221920916667451E-2</v>
      </c>
      <c r="AD923" s="522">
        <v>2.348705294811964</v>
      </c>
      <c r="AE923" s="57">
        <v>41830</v>
      </c>
      <c r="AH923" s="236"/>
      <c r="AI923" s="236"/>
      <c r="AJ923" s="522">
        <v>0</v>
      </c>
      <c r="AK923" s="522">
        <v>4.7221920916667451E-2</v>
      </c>
      <c r="AL923" s="236">
        <v>-7.6470588235294165E-2</v>
      </c>
      <c r="AM923" s="236">
        <v>16.02</v>
      </c>
      <c r="AN923" s="522">
        <v>56.474820143884877</v>
      </c>
      <c r="AR923" s="452"/>
      <c r="AS923" s="145"/>
      <c r="AT923" s="223"/>
      <c r="AU923" s="22"/>
    </row>
    <row r="924" spans="1:47" ht="15.75">
      <c r="A924" s="263" t="s">
        <v>91</v>
      </c>
      <c r="B924" t="s">
        <v>92</v>
      </c>
      <c r="C924" t="s">
        <v>1354</v>
      </c>
      <c r="D924" s="554">
        <v>361690000000</v>
      </c>
      <c r="E924">
        <v>1.07</v>
      </c>
      <c r="F924" s="620">
        <v>11.2</v>
      </c>
      <c r="G924" s="57"/>
      <c r="H924" s="636"/>
      <c r="I924" s="267"/>
      <c r="J924" s="587">
        <v>127.44</v>
      </c>
      <c r="K924" s="236">
        <v>108.16</v>
      </c>
      <c r="L924" s="236">
        <v>127.8</v>
      </c>
      <c r="M924" s="236">
        <v>3.6</v>
      </c>
      <c r="N924" s="236">
        <v>4.51</v>
      </c>
      <c r="O924" s="236"/>
      <c r="P924" s="236"/>
      <c r="Q924" s="236">
        <v>10.68</v>
      </c>
      <c r="R924" s="236">
        <v>7.85</v>
      </c>
      <c r="S924" s="236">
        <v>0.64</v>
      </c>
      <c r="T924" s="236">
        <v>1.23</v>
      </c>
      <c r="U924" s="236">
        <v>0</v>
      </c>
      <c r="V924" s="236"/>
      <c r="W924" s="522">
        <v>2</v>
      </c>
      <c r="X924" s="236">
        <v>147.04</v>
      </c>
      <c r="Y924" s="522">
        <v>3</v>
      </c>
      <c r="Z924" s="236"/>
      <c r="AA924" s="236"/>
      <c r="AB924" s="236">
        <v>0.17337261762268666</v>
      </c>
      <c r="AC924" s="522">
        <v>6.9439520815358351E-3</v>
      </c>
      <c r="AD924" s="522">
        <v>4.3782218199468179</v>
      </c>
      <c r="AE924" s="57">
        <v>41825</v>
      </c>
      <c r="AF924" s="498">
        <v>9.1311000000000003E-2</v>
      </c>
      <c r="AG924" s="498">
        <v>1.3605095541401274E-2</v>
      </c>
      <c r="AH924" s="236">
        <v>111.3053</v>
      </c>
      <c r="AI924" s="236"/>
      <c r="AJ924" s="522">
        <v>0</v>
      </c>
      <c r="AK924" s="522">
        <v>6.9439520815358351E-3</v>
      </c>
      <c r="AL924" s="236">
        <v>9.1563169164882205E-2</v>
      </c>
      <c r="AM924" s="236">
        <v>122.18</v>
      </c>
      <c r="AN924" s="522">
        <v>32.634730538922227</v>
      </c>
      <c r="AR924" s="452"/>
      <c r="AS924" s="145"/>
      <c r="AT924" s="223"/>
      <c r="AU924" s="22"/>
    </row>
    <row r="925" spans="1:47" ht="15.75">
      <c r="A925" s="263" t="s">
        <v>901</v>
      </c>
      <c r="B925" t="s">
        <v>2959</v>
      </c>
      <c r="C925" t="s">
        <v>1350</v>
      </c>
      <c r="D925" s="554">
        <v>6790000000</v>
      </c>
      <c r="E925">
        <v>1.68</v>
      </c>
      <c r="F925" s="620">
        <v>-0.38</v>
      </c>
      <c r="G925" s="57"/>
      <c r="H925" s="636"/>
      <c r="I925" s="267"/>
      <c r="J925" s="587">
        <v>17.38</v>
      </c>
      <c r="K925" s="236">
        <v>13.63</v>
      </c>
      <c r="L925" s="236">
        <v>17.38</v>
      </c>
      <c r="M925" s="236">
        <v>0</v>
      </c>
      <c r="N925" s="236">
        <v>0</v>
      </c>
      <c r="O925" s="236"/>
      <c r="P925" s="236"/>
      <c r="Q925" s="236">
        <v>25.94</v>
      </c>
      <c r="R925" s="236">
        <v>21.73</v>
      </c>
      <c r="S925" s="236">
        <v>0.06</v>
      </c>
      <c r="T925" s="236">
        <v>1.27</v>
      </c>
      <c r="U925" s="236">
        <v>0</v>
      </c>
      <c r="V925" s="236"/>
      <c r="W925" s="522">
        <v>2.2999999999999998</v>
      </c>
      <c r="X925" s="236">
        <v>16</v>
      </c>
      <c r="Y925" s="522">
        <v>5</v>
      </c>
      <c r="Z925" s="236"/>
      <c r="AA925" s="236"/>
      <c r="AB925" s="236">
        <v>0.14719471947194709</v>
      </c>
      <c r="AC925" s="522">
        <v>1.9200819358924578E-2</v>
      </c>
      <c r="AD925" s="522">
        <v>5.9816085330573401</v>
      </c>
      <c r="AE925" s="57">
        <v>41825</v>
      </c>
      <c r="AF925" s="498">
        <v>0.12626399999999999</v>
      </c>
      <c r="AG925" s="498">
        <v>1.193741371375978E-2</v>
      </c>
      <c r="AH925" s="236">
        <v>-4.0166000000000004</v>
      </c>
      <c r="AI925" s="236"/>
      <c r="AJ925" s="522">
        <v>0</v>
      </c>
      <c r="AK925" s="522">
        <v>1.9200819358924578E-2</v>
      </c>
      <c r="AL925" s="236">
        <v>0.24409448818897625</v>
      </c>
      <c r="AM925" s="236">
        <v>15.97</v>
      </c>
      <c r="AN925" s="522">
        <v>11.36363636363636</v>
      </c>
      <c r="AR925" s="452"/>
      <c r="AS925" s="145"/>
      <c r="AT925" s="223"/>
      <c r="AU925" s="22"/>
    </row>
    <row r="926" spans="1:47" ht="15.75">
      <c r="A926" s="263" t="s">
        <v>2960</v>
      </c>
      <c r="B926" t="s">
        <v>2961</v>
      </c>
      <c r="C926" t="s">
        <v>1343</v>
      </c>
      <c r="D926" s="554">
        <v>89850000000</v>
      </c>
      <c r="E926">
        <v>2.0299999999999998</v>
      </c>
      <c r="F926" s="620">
        <v>1.77</v>
      </c>
      <c r="G926" s="57"/>
      <c r="H926" s="636"/>
      <c r="I926" s="267"/>
      <c r="J926" s="587">
        <v>47.49</v>
      </c>
      <c r="K926" s="236">
        <v>42.99</v>
      </c>
      <c r="L926" s="236">
        <v>47.61</v>
      </c>
      <c r="M926" s="236">
        <v>3.5</v>
      </c>
      <c r="N926" s="236">
        <v>1.58</v>
      </c>
      <c r="O926" s="236"/>
      <c r="P926" s="236"/>
      <c r="Q926" s="236">
        <v>13.05</v>
      </c>
      <c r="R926" s="236">
        <v>1.62</v>
      </c>
      <c r="S926" s="236">
        <v>0.67</v>
      </c>
      <c r="T926" s="236">
        <v>3.64</v>
      </c>
      <c r="U926" s="236">
        <v>0</v>
      </c>
      <c r="V926" s="236"/>
      <c r="W926" s="522">
        <v>1</v>
      </c>
      <c r="X926" s="236">
        <v>50.82</v>
      </c>
      <c r="Y926" s="522">
        <v>2</v>
      </c>
      <c r="Z926" s="236"/>
      <c r="AA926" s="236"/>
      <c r="AB926" s="236">
        <v>8.1776765375854293E-2</v>
      </c>
      <c r="AC926" s="522">
        <v>8.7426697130560879E-3</v>
      </c>
      <c r="AD926" s="522">
        <v>2.7399871852954827</v>
      </c>
      <c r="AE926" s="57">
        <v>41825</v>
      </c>
      <c r="AF926" s="498">
        <v>0.14631899999999998</v>
      </c>
      <c r="AG926" s="498">
        <v>8.0555555555555547E-2</v>
      </c>
      <c r="AH926" s="236">
        <v>1.2083999999999999</v>
      </c>
      <c r="AI926" s="236"/>
      <c r="AJ926" s="522">
        <v>0</v>
      </c>
      <c r="AK926" s="522">
        <v>8.7426697130560879E-3</v>
      </c>
      <c r="AL926" s="236">
        <v>9.7809908568998686E-3</v>
      </c>
      <c r="AM926" s="236">
        <v>46.36</v>
      </c>
      <c r="AN926" s="522">
        <v>0</v>
      </c>
      <c r="AR926" s="452"/>
      <c r="AS926" s="145"/>
      <c r="AT926" s="223"/>
      <c r="AU926" s="22"/>
    </row>
    <row r="927" spans="1:47" ht="15.75">
      <c r="A927" s="263" t="s">
        <v>2962</v>
      </c>
      <c r="B927" t="s">
        <v>3607</v>
      </c>
      <c r="C927" t="s">
        <v>1354</v>
      </c>
      <c r="D927" s="554">
        <v>481060000</v>
      </c>
      <c r="E927">
        <v>1.97</v>
      </c>
      <c r="F927" s="620">
        <v>-1.76</v>
      </c>
      <c r="G927" s="57"/>
      <c r="H927" s="636"/>
      <c r="I927" s="267"/>
      <c r="J927" s="587">
        <v>16.34</v>
      </c>
      <c r="K927" s="236">
        <v>14.11</v>
      </c>
      <c r="L927" s="236">
        <v>17.91</v>
      </c>
      <c r="M927" s="236">
        <v>0</v>
      </c>
      <c r="N927" s="236">
        <v>0</v>
      </c>
      <c r="O927" s="236"/>
      <c r="P927" s="236"/>
      <c r="Q927" s="236">
        <v>34.770000000000003</v>
      </c>
      <c r="R927" s="236">
        <v>-46.69</v>
      </c>
      <c r="S927" s="236">
        <v>2.27</v>
      </c>
      <c r="T927" s="236">
        <v>1.35</v>
      </c>
      <c r="U927" s="236">
        <v>0</v>
      </c>
      <c r="V927" s="236"/>
      <c r="W927" s="522">
        <v>1.8</v>
      </c>
      <c r="X927" s="236">
        <v>21.5</v>
      </c>
      <c r="Y927" s="522">
        <v>14</v>
      </c>
      <c r="Z927" s="236"/>
      <c r="AA927" s="236"/>
      <c r="AB927" s="236">
        <v>-3.8257798705120576E-2</v>
      </c>
      <c r="AC927" s="522">
        <v>2.8264762705915596E-2</v>
      </c>
      <c r="AD927" s="522">
        <v>4.2998799930116531</v>
      </c>
      <c r="AE927" s="57">
        <v>41825</v>
      </c>
      <c r="AF927" s="498">
        <v>0.14288100000000001</v>
      </c>
      <c r="AG927" s="498">
        <v>-7.4469907903191267E-3</v>
      </c>
      <c r="AH927" s="236">
        <v>-14.9053</v>
      </c>
      <c r="AI927" s="236"/>
      <c r="AJ927" s="522">
        <v>0</v>
      </c>
      <c r="AK927" s="522">
        <v>2.8264762705915596E-2</v>
      </c>
      <c r="AL927" s="236">
        <v>0.14106145251396646</v>
      </c>
      <c r="AM927" s="236">
        <v>15.35</v>
      </c>
      <c r="AN927" s="522">
        <v>57.480314960629975</v>
      </c>
      <c r="AR927" s="452"/>
      <c r="AS927" s="145"/>
      <c r="AT927" s="223"/>
      <c r="AU927" s="22"/>
    </row>
    <row r="928" spans="1:47" ht="15.75">
      <c r="A928" s="263" t="s">
        <v>476</v>
      </c>
      <c r="B928" t="s">
        <v>477</v>
      </c>
      <c r="C928" t="s">
        <v>1343</v>
      </c>
      <c r="D928" s="554">
        <v>6700000000</v>
      </c>
      <c r="E928">
        <v>0.56000000000000005</v>
      </c>
      <c r="F928" s="620">
        <v>1.78</v>
      </c>
      <c r="G928" s="57"/>
      <c r="H928" s="636"/>
      <c r="I928" s="267"/>
      <c r="J928" s="587">
        <v>35.47</v>
      </c>
      <c r="K928" s="236">
        <v>32.6</v>
      </c>
      <c r="L928" s="236">
        <v>37.04</v>
      </c>
      <c r="M928" s="236">
        <v>0</v>
      </c>
      <c r="N928" s="236">
        <v>0</v>
      </c>
      <c r="O928" s="236"/>
      <c r="P928" s="236"/>
      <c r="Q928" s="236">
        <v>15.56</v>
      </c>
      <c r="R928" s="236">
        <v>1.69</v>
      </c>
      <c r="S928" s="236">
        <v>1.1499999999999999</v>
      </c>
      <c r="T928" s="236">
        <v>1.79</v>
      </c>
      <c r="U928" s="236">
        <v>0</v>
      </c>
      <c r="V928" s="236"/>
      <c r="W928" s="522">
        <v>1.6</v>
      </c>
      <c r="X928" s="236">
        <v>41</v>
      </c>
      <c r="Y928" s="522">
        <v>18</v>
      </c>
      <c r="Z928" s="236"/>
      <c r="AA928" s="236"/>
      <c r="AB928" s="236">
        <v>-4.2386609071274305E-2</v>
      </c>
      <c r="AC928" s="522">
        <v>1.1146271343559125E-2</v>
      </c>
      <c r="AD928" s="522">
        <v>2.4001849395390153</v>
      </c>
      <c r="AE928" s="57">
        <v>41825</v>
      </c>
      <c r="AF928" s="498">
        <v>6.2087999999999997E-2</v>
      </c>
      <c r="AG928" s="498">
        <v>9.2071005917159762E-2</v>
      </c>
      <c r="AH928" s="236">
        <v>87.837699999999998</v>
      </c>
      <c r="AI928" s="236"/>
      <c r="AJ928" s="522">
        <v>0</v>
      </c>
      <c r="AK928" s="522">
        <v>1.1146271343559125E-2</v>
      </c>
      <c r="AL928" s="236">
        <v>7.0307785153892521E-2</v>
      </c>
      <c r="AM928" s="236">
        <v>34.049999999999997</v>
      </c>
      <c r="AN928" s="522">
        <v>12.328767123287632</v>
      </c>
      <c r="AR928" s="452"/>
      <c r="AS928" s="145"/>
      <c r="AT928" s="223"/>
      <c r="AU928" s="22"/>
    </row>
    <row r="929" spans="1:47" ht="15.75">
      <c r="A929" s="263" t="s">
        <v>657</v>
      </c>
      <c r="C929" t="s">
        <v>1343</v>
      </c>
      <c r="D929" s="554">
        <v>534600000</v>
      </c>
      <c r="E929">
        <v>2.23</v>
      </c>
      <c r="F929" s="620">
        <v>1.97</v>
      </c>
      <c r="G929" s="57"/>
      <c r="H929" s="636"/>
      <c r="I929" s="267"/>
      <c r="J929" s="587">
        <v>19.739999999999998</v>
      </c>
      <c r="K929" s="236">
        <v>16.670000000000002</v>
      </c>
      <c r="L929" s="236">
        <v>21.54</v>
      </c>
      <c r="M929" s="236">
        <v>2.5</v>
      </c>
      <c r="N929" s="236">
        <v>0.46</v>
      </c>
      <c r="O929" s="236"/>
      <c r="P929" s="236"/>
      <c r="Q929" s="236">
        <v>9.1</v>
      </c>
      <c r="R929" s="236">
        <v>0.71</v>
      </c>
      <c r="S929" s="236">
        <v>1.84</v>
      </c>
      <c r="T929" s="236">
        <v>1.34</v>
      </c>
      <c r="U929" s="236">
        <v>0</v>
      </c>
      <c r="V929" s="236"/>
      <c r="W929" s="522">
        <v>2.2000000000000002</v>
      </c>
      <c r="X929" s="236">
        <v>23.5</v>
      </c>
      <c r="Y929" s="522">
        <v>8</v>
      </c>
      <c r="Z929" s="236"/>
      <c r="AA929" s="236"/>
      <c r="AB929" s="236">
        <v>-8.3565459610027898E-2</v>
      </c>
      <c r="AC929" s="522">
        <v>1.9824267664574138E-2</v>
      </c>
      <c r="AD929" s="522">
        <v>4.7495184168796296</v>
      </c>
      <c r="AE929" s="57">
        <v>41825</v>
      </c>
      <c r="AF929" s="498">
        <v>0.157779</v>
      </c>
      <c r="AG929" s="498">
        <v>0.12816901408450704</v>
      </c>
      <c r="AH929" s="236">
        <v>17.665700000000001</v>
      </c>
      <c r="AI929" s="236"/>
      <c r="AJ929" s="522">
        <v>0</v>
      </c>
      <c r="AK929" s="522">
        <v>1.9824267664574138E-2</v>
      </c>
      <c r="AL929" s="236">
        <v>7.6335877862595339E-2</v>
      </c>
      <c r="AM929" s="236">
        <v>18.34</v>
      </c>
      <c r="AN929" s="522">
        <v>14.000000000000057</v>
      </c>
      <c r="AR929" s="452"/>
      <c r="AS929" s="145"/>
      <c r="AT929" s="223"/>
      <c r="AU929" s="22"/>
    </row>
    <row r="930" spans="1:47" ht="15.75">
      <c r="A930" s="263" t="s">
        <v>478</v>
      </c>
      <c r="B930" t="s">
        <v>479</v>
      </c>
      <c r="C930" t="s">
        <v>1343</v>
      </c>
      <c r="D930" s="554">
        <v>12060000000</v>
      </c>
      <c r="E930">
        <v>0.72</v>
      </c>
      <c r="F930" s="620">
        <v>6.08</v>
      </c>
      <c r="G930" s="57"/>
      <c r="H930" s="636"/>
      <c r="I930" s="267"/>
      <c r="J930" s="587">
        <v>133.30000000000001</v>
      </c>
      <c r="K930" s="236">
        <v>126.38</v>
      </c>
      <c r="L930" s="236">
        <v>134.66999999999999</v>
      </c>
      <c r="M930" s="236">
        <v>2</v>
      </c>
      <c r="N930" s="236">
        <v>2.6</v>
      </c>
      <c r="O930" s="236"/>
      <c r="P930" s="236"/>
      <c r="Q930" s="236">
        <v>18.510000000000002</v>
      </c>
      <c r="R930" s="236">
        <v>1.82</v>
      </c>
      <c r="S930" s="236">
        <v>3.22</v>
      </c>
      <c r="T930" s="236">
        <v>5.89</v>
      </c>
      <c r="U930" s="236">
        <v>0</v>
      </c>
      <c r="V930" s="236"/>
      <c r="W930" s="522">
        <v>2.2999999999999998</v>
      </c>
      <c r="X930" s="236">
        <v>145</v>
      </c>
      <c r="Y930" s="522">
        <v>20</v>
      </c>
      <c r="Z930" s="236"/>
      <c r="AA930" s="236"/>
      <c r="AB930" s="236">
        <v>2.2082502683637664E-2</v>
      </c>
      <c r="AC930" s="522">
        <v>6.3662425763695314E-3</v>
      </c>
      <c r="AD930" s="522">
        <v>2.944699057251837</v>
      </c>
      <c r="AE930" s="57">
        <v>41825</v>
      </c>
      <c r="AF930" s="498">
        <v>7.1256E-2</v>
      </c>
      <c r="AG930" s="498">
        <v>0.10170329670329673</v>
      </c>
      <c r="AH930" s="236">
        <v>129.46889999999999</v>
      </c>
      <c r="AI930" s="236"/>
      <c r="AJ930" s="522">
        <v>0</v>
      </c>
      <c r="AK930" s="522">
        <v>6.3662425763695314E-3</v>
      </c>
      <c r="AL930" s="236">
        <v>1.8334606569900731E-2</v>
      </c>
      <c r="AM930" s="236">
        <v>131.94999999999999</v>
      </c>
      <c r="AN930" s="522">
        <v>4.4176706827313978</v>
      </c>
      <c r="AR930" s="452"/>
      <c r="AS930" s="145"/>
      <c r="AT930" s="223"/>
      <c r="AU930" s="22"/>
    </row>
    <row r="931" spans="1:47" ht="15.75">
      <c r="A931" s="263" t="s">
        <v>2963</v>
      </c>
      <c r="B931" t="s">
        <v>2964</v>
      </c>
      <c r="C931" t="s">
        <v>1343</v>
      </c>
      <c r="D931" s="554">
        <v>3760000000</v>
      </c>
      <c r="E931">
        <v>1.79</v>
      </c>
      <c r="F931" s="620">
        <v>-5.85</v>
      </c>
      <c r="G931" s="57"/>
      <c r="H931" s="636"/>
      <c r="I931" s="267"/>
      <c r="J931" s="587">
        <v>224.98</v>
      </c>
      <c r="K931" s="236">
        <v>181.6</v>
      </c>
      <c r="L931" s="236">
        <v>233.07</v>
      </c>
      <c r="M931" s="236">
        <v>0</v>
      </c>
      <c r="N931" s="236">
        <v>0.08</v>
      </c>
      <c r="O931" s="236"/>
      <c r="P931" s="236"/>
      <c r="Q931" s="236">
        <v>32.19</v>
      </c>
      <c r="R931" s="236">
        <v>2.2599999999999998</v>
      </c>
      <c r="S931" s="236">
        <v>8.5399999999999991</v>
      </c>
      <c r="T931" s="236">
        <v>4.78</v>
      </c>
      <c r="U931" s="236">
        <v>0</v>
      </c>
      <c r="V931" s="236"/>
      <c r="W931" s="522">
        <v>2.1</v>
      </c>
      <c r="X931" s="236">
        <v>240</v>
      </c>
      <c r="Y931" s="522">
        <v>37</v>
      </c>
      <c r="Z931" s="236"/>
      <c r="AA931" s="236"/>
      <c r="AB931" s="236">
        <v>0.21145872597059923</v>
      </c>
      <c r="AC931" s="522">
        <v>1.4222495065131922E-2</v>
      </c>
      <c r="AD931" s="522">
        <v>3.6506767446293429</v>
      </c>
      <c r="AE931" s="57">
        <v>41825</v>
      </c>
      <c r="AF931" s="498">
        <v>0.13256699999999999</v>
      </c>
      <c r="AG931" s="498">
        <v>0.14243362831858408</v>
      </c>
      <c r="AH931" s="236">
        <v>-93.028899999999993</v>
      </c>
      <c r="AI931" s="236"/>
      <c r="AJ931" s="522">
        <v>0</v>
      </c>
      <c r="AK931" s="522">
        <v>1.4222495065131922E-2</v>
      </c>
      <c r="AL931" s="236">
        <v>0.10904071773636978</v>
      </c>
      <c r="AM931" s="236">
        <v>217.86</v>
      </c>
      <c r="AN931" s="522">
        <v>64.35018050541521</v>
      </c>
      <c r="AR931" s="452"/>
      <c r="AS931" s="145"/>
      <c r="AT931" s="223"/>
      <c r="AU931" s="22"/>
    </row>
    <row r="932" spans="1:47" ht="15.75">
      <c r="A932" s="263" t="s">
        <v>2965</v>
      </c>
      <c r="B932" t="s">
        <v>2966</v>
      </c>
      <c r="C932" t="s">
        <v>1809</v>
      </c>
      <c r="F932" s="620"/>
      <c r="G932" s="57"/>
      <c r="H932" s="636"/>
      <c r="I932" s="267"/>
      <c r="J932" s="587">
        <v>20.57</v>
      </c>
      <c r="K932" s="236">
        <v>17.48</v>
      </c>
      <c r="L932" s="236">
        <v>20.98</v>
      </c>
      <c r="M932" s="236">
        <v>0.35</v>
      </c>
      <c r="N932" s="236"/>
      <c r="O932" s="236"/>
      <c r="P932" s="236"/>
      <c r="Q932" s="236"/>
      <c r="R932" s="236"/>
      <c r="S932" s="236"/>
      <c r="T932" s="236"/>
      <c r="U932" s="236">
        <v>0</v>
      </c>
      <c r="V932" s="236"/>
      <c r="X932" s="236"/>
      <c r="Z932" s="236"/>
      <c r="AA932" s="236"/>
      <c r="AB932" s="236">
        <v>-1.2007684918347744E-2</v>
      </c>
      <c r="AC932" s="522">
        <v>1.3898429809271765E-2</v>
      </c>
      <c r="AD932" s="522">
        <v>2.8684305400417363</v>
      </c>
      <c r="AE932" s="57">
        <v>41825</v>
      </c>
      <c r="AH932" s="236"/>
      <c r="AI932" s="236"/>
      <c r="AJ932" s="522">
        <v>0</v>
      </c>
      <c r="AK932" s="522">
        <v>1.3898429809271765E-2</v>
      </c>
      <c r="AL932" s="236">
        <v>0.16018048505358148</v>
      </c>
      <c r="AM932" s="236"/>
      <c r="AN932" s="522">
        <v>26.229508196721369</v>
      </c>
      <c r="AR932" s="452"/>
      <c r="AS932" s="145"/>
      <c r="AT932" s="223"/>
      <c r="AU932" s="22"/>
    </row>
    <row r="933" spans="1:47" ht="15.75">
      <c r="A933" s="263" t="s">
        <v>480</v>
      </c>
      <c r="B933" t="s">
        <v>481</v>
      </c>
      <c r="C933" t="s">
        <v>1343</v>
      </c>
      <c r="D933" s="554">
        <v>25710000000</v>
      </c>
      <c r="E933">
        <v>0.88</v>
      </c>
      <c r="F933" s="620">
        <v>3.99</v>
      </c>
      <c r="G933" s="57"/>
      <c r="H933" s="636"/>
      <c r="I933" s="267"/>
      <c r="J933" s="587">
        <v>80.989999999999995</v>
      </c>
      <c r="K933" s="236">
        <v>77.2</v>
      </c>
      <c r="L933" s="236">
        <v>80.989999999999995</v>
      </c>
      <c r="M933" s="236">
        <v>2.1</v>
      </c>
      <c r="N933" s="236">
        <v>1.68</v>
      </c>
      <c r="O933" s="236"/>
      <c r="P933" s="236"/>
      <c r="Q933" s="236">
        <v>14.11</v>
      </c>
      <c r="R933" s="236">
        <v>1.04</v>
      </c>
      <c r="S933" s="236">
        <v>5.26</v>
      </c>
      <c r="T933" s="236">
        <v>3.53</v>
      </c>
      <c r="U933" s="236">
        <v>0</v>
      </c>
      <c r="V933" s="236"/>
      <c r="W933" s="522">
        <v>2</v>
      </c>
      <c r="X933" s="236">
        <v>87</v>
      </c>
      <c r="Y933" s="522">
        <v>34</v>
      </c>
      <c r="Z933" s="236">
        <v>1</v>
      </c>
      <c r="AA933" s="236"/>
      <c r="AB933" s="236">
        <v>1.6440763052208682E-2</v>
      </c>
      <c r="AC933" s="522">
        <v>5.7292018250000853E-3</v>
      </c>
      <c r="AD933" s="522">
        <v>7.6895812571686246</v>
      </c>
      <c r="AE933" s="57">
        <v>41825</v>
      </c>
      <c r="AF933" s="498">
        <v>8.0423999999999995E-2</v>
      </c>
      <c r="AG933" s="498">
        <v>0.13567307692307692</v>
      </c>
      <c r="AH933" s="236">
        <v>78.802700000000002</v>
      </c>
      <c r="AI933" s="236" t="s">
        <v>1353</v>
      </c>
      <c r="AJ933" s="522">
        <v>0</v>
      </c>
      <c r="AK933" s="522">
        <v>5.7292018250000853E-3</v>
      </c>
      <c r="AL933" s="236">
        <v>2.0153671747071347E-2</v>
      </c>
      <c r="AM933" s="236">
        <v>79.650000000000006</v>
      </c>
      <c r="AN933" s="522">
        <v>0</v>
      </c>
      <c r="AR933" s="452"/>
      <c r="AS933" s="145"/>
      <c r="AT933" s="223"/>
      <c r="AU933" s="22"/>
    </row>
    <row r="934" spans="1:47" ht="15.75">
      <c r="A934" s="263" t="s">
        <v>2967</v>
      </c>
      <c r="B934" t="s">
        <v>2968</v>
      </c>
      <c r="C934" t="s">
        <v>1772</v>
      </c>
      <c r="F934" s="620"/>
      <c r="G934" s="57"/>
      <c r="H934" s="636"/>
      <c r="I934" s="267"/>
      <c r="J934" s="587">
        <v>21.71</v>
      </c>
      <c r="K934" s="236">
        <v>19.899999999999999</v>
      </c>
      <c r="L934" s="236">
        <v>21.81</v>
      </c>
      <c r="M934" s="236"/>
      <c r="N934" s="236"/>
      <c r="O934" s="236"/>
      <c r="P934" s="236"/>
      <c r="Q934" s="236"/>
      <c r="R934" s="236"/>
      <c r="S934" s="236"/>
      <c r="T934" s="236"/>
      <c r="U934" s="236">
        <v>0</v>
      </c>
      <c r="V934" s="236"/>
      <c r="X934" s="236"/>
      <c r="Z934" s="236"/>
      <c r="AA934" s="236"/>
      <c r="AB934" s="236">
        <v>8.4415584415584485E-2</v>
      </c>
      <c r="AC934" s="522">
        <v>1.0573986891139664E-2</v>
      </c>
      <c r="AD934" s="522">
        <v>2.8589396688818041</v>
      </c>
      <c r="AE934" s="57">
        <v>41726</v>
      </c>
      <c r="AH934" s="236"/>
      <c r="AI934" s="236"/>
      <c r="AJ934" s="522">
        <v>0</v>
      </c>
      <c r="AK934" s="522">
        <v>1.0573986891139664E-2</v>
      </c>
      <c r="AL934" s="236">
        <v>5.8508044856167681E-2</v>
      </c>
      <c r="AM934" s="236"/>
      <c r="AN934" s="522">
        <v>43.478260869565105</v>
      </c>
      <c r="AR934" s="452"/>
      <c r="AS934" s="145"/>
      <c r="AT934" s="223"/>
      <c r="AU934" s="22"/>
    </row>
    <row r="935" spans="1:47" ht="15.75">
      <c r="A935" s="263" t="s">
        <v>2969</v>
      </c>
      <c r="B935" t="s">
        <v>2970</v>
      </c>
      <c r="C935" t="s">
        <v>1343</v>
      </c>
      <c r="F935" s="620"/>
      <c r="G935" s="57"/>
      <c r="H935" s="636"/>
      <c r="I935" s="267"/>
      <c r="J935" s="587">
        <v>48.07</v>
      </c>
      <c r="K935" s="236">
        <v>48.07</v>
      </c>
      <c r="L935" s="236">
        <v>63.16</v>
      </c>
      <c r="M935" s="236"/>
      <c r="N935" s="236"/>
      <c r="O935" s="236"/>
      <c r="P935" s="236"/>
      <c r="Q935" s="236"/>
      <c r="R935" s="236"/>
      <c r="S935" s="236"/>
      <c r="T935" s="236"/>
      <c r="U935" s="236">
        <v>0</v>
      </c>
      <c r="V935" s="236"/>
      <c r="X935" s="236"/>
      <c r="Z935" s="236"/>
      <c r="AA935" s="236"/>
      <c r="AB935" s="236">
        <v>-0.14995579133510165</v>
      </c>
      <c r="AC935" s="522">
        <v>1.2929143068953791E-2</v>
      </c>
      <c r="AD935" s="522">
        <v>6.0566824538510886</v>
      </c>
      <c r="AE935" s="57">
        <v>41825</v>
      </c>
      <c r="AH935" s="236"/>
      <c r="AI935" s="236"/>
      <c r="AJ935" s="522">
        <v>0</v>
      </c>
      <c r="AK935" s="522">
        <v>1.2929143068953791E-2</v>
      </c>
      <c r="AL935" s="236">
        <v>-0.1556297207096434</v>
      </c>
      <c r="AM935" s="236"/>
      <c r="AN935" s="522">
        <v>100</v>
      </c>
      <c r="AR935" s="452"/>
      <c r="AS935" s="145"/>
      <c r="AT935" s="223"/>
      <c r="AU935" s="22"/>
    </row>
    <row r="936" spans="1:47" ht="15.75">
      <c r="A936" s="263" t="s">
        <v>2971</v>
      </c>
      <c r="B936" t="s">
        <v>2972</v>
      </c>
      <c r="C936" t="s">
        <v>2973</v>
      </c>
      <c r="F936" s="620"/>
      <c r="G936" s="57"/>
      <c r="H936" s="636"/>
      <c r="I936" s="267"/>
      <c r="J936" s="587">
        <v>117.93</v>
      </c>
      <c r="K936" s="236">
        <v>91.15</v>
      </c>
      <c r="L936" s="236">
        <v>117.93</v>
      </c>
      <c r="M936" s="236">
        <v>0.16</v>
      </c>
      <c r="N936" s="236"/>
      <c r="O936" s="236"/>
      <c r="P936" s="236"/>
      <c r="Q936" s="236"/>
      <c r="R936" s="236"/>
      <c r="S936" s="236"/>
      <c r="T936" s="236"/>
      <c r="U936" s="236">
        <v>0</v>
      </c>
      <c r="V936" s="236"/>
      <c r="X936" s="236"/>
      <c r="Z936" s="236"/>
      <c r="AA936" s="236"/>
      <c r="AB936" s="236">
        <v>0.14773722627737232</v>
      </c>
      <c r="AC936" s="522">
        <v>1.282846605127543E-2</v>
      </c>
      <c r="AD936" s="522">
        <v>6.2011652567561057</v>
      </c>
      <c r="AE936" s="57">
        <v>41825</v>
      </c>
      <c r="AH936" s="236"/>
      <c r="AI936" s="236"/>
      <c r="AJ936" s="522">
        <v>0</v>
      </c>
      <c r="AK936" s="522">
        <v>1.282846605127543E-2</v>
      </c>
      <c r="AL936" s="236">
        <v>0.17647645650438959</v>
      </c>
      <c r="AM936" s="236"/>
      <c r="AN936" s="522">
        <v>0</v>
      </c>
      <c r="AR936" s="452"/>
      <c r="AS936" s="145"/>
      <c r="AT936" s="223"/>
      <c r="AU936" s="22"/>
    </row>
    <row r="937" spans="1:47" ht="15.75">
      <c r="A937" s="263" t="s">
        <v>2974</v>
      </c>
      <c r="B937" t="s">
        <v>2975</v>
      </c>
      <c r="C937" t="s">
        <v>1343</v>
      </c>
      <c r="D937" s="554">
        <v>460910000</v>
      </c>
      <c r="E937">
        <v>1.52</v>
      </c>
      <c r="F937" s="620">
        <v>-0.21</v>
      </c>
      <c r="G937" s="57"/>
      <c r="H937" s="636"/>
      <c r="I937" s="267"/>
      <c r="J937" s="587">
        <v>10.42</v>
      </c>
      <c r="K937" s="236">
        <v>9.7100000000000009</v>
      </c>
      <c r="L937" s="236">
        <v>12.97</v>
      </c>
      <c r="M937" s="236">
        <v>0</v>
      </c>
      <c r="N937" s="236">
        <v>0</v>
      </c>
      <c r="O937" s="236"/>
      <c r="P937" s="236"/>
      <c r="Q937" s="236">
        <v>10.32</v>
      </c>
      <c r="R937" s="236">
        <v>0.52</v>
      </c>
      <c r="S937" s="236">
        <v>1.94</v>
      </c>
      <c r="T937" s="236">
        <v>1.29</v>
      </c>
      <c r="U937" s="236">
        <v>0</v>
      </c>
      <c r="V937" s="236"/>
      <c r="W937" s="522">
        <v>3.1</v>
      </c>
      <c r="X937" s="236">
        <v>12</v>
      </c>
      <c r="Y937" s="522">
        <v>12</v>
      </c>
      <c r="Z937" s="236"/>
      <c r="AA937" s="236"/>
      <c r="AB937" s="236">
        <v>-0.18973561430793151</v>
      </c>
      <c r="AC937" s="522">
        <v>1.267105088396777E-2</v>
      </c>
      <c r="AD937" s="522">
        <v>8.9301457116493079</v>
      </c>
      <c r="AE937" s="57">
        <v>41825</v>
      </c>
      <c r="AF937" s="498">
        <v>0.11709600000000001</v>
      </c>
      <c r="AG937" s="498">
        <v>0.19846153846153847</v>
      </c>
      <c r="AH937" s="236">
        <v>-4.8948</v>
      </c>
      <c r="AI937" s="236"/>
      <c r="AJ937" s="522">
        <v>0</v>
      </c>
      <c r="AK937" s="522">
        <v>1.267105088396777E-2</v>
      </c>
      <c r="AL937" s="236">
        <v>4.8289738430583547E-2</v>
      </c>
      <c r="AM937" s="236">
        <v>10</v>
      </c>
      <c r="AN937" s="522">
        <v>1.5873015873015677</v>
      </c>
      <c r="AR937" s="452"/>
      <c r="AS937" s="145"/>
      <c r="AT937" s="223"/>
      <c r="AU937" s="22"/>
    </row>
    <row r="938" spans="1:47" ht="15.75">
      <c r="A938" s="263" t="s">
        <v>2976</v>
      </c>
      <c r="B938" t="s">
        <v>2977</v>
      </c>
      <c r="C938" t="s">
        <v>1343</v>
      </c>
      <c r="D938" s="554">
        <v>934880000</v>
      </c>
      <c r="E938">
        <v>2.0699999999999998</v>
      </c>
      <c r="F938" s="620">
        <v>-1.8</v>
      </c>
      <c r="G938" s="57"/>
      <c r="H938" s="636"/>
      <c r="I938" s="267"/>
      <c r="J938" s="587">
        <v>15.46</v>
      </c>
      <c r="K938" s="236">
        <v>12.38</v>
      </c>
      <c r="L938" s="236">
        <v>15.55</v>
      </c>
      <c r="M938" s="236">
        <v>0</v>
      </c>
      <c r="N938" s="236">
        <v>0</v>
      </c>
      <c r="O938" s="236"/>
      <c r="P938" s="236"/>
      <c r="Q938" s="236">
        <v>14.05</v>
      </c>
      <c r="R938" s="236">
        <v>1.43</v>
      </c>
      <c r="S938" s="236">
        <v>0.44</v>
      </c>
      <c r="T938" s="236">
        <v>0</v>
      </c>
      <c r="U938" s="236">
        <v>0</v>
      </c>
      <c r="V938" s="236"/>
      <c r="W938" s="522">
        <v>1.7</v>
      </c>
      <c r="X938" s="236">
        <v>17</v>
      </c>
      <c r="Y938" s="522">
        <v>8</v>
      </c>
      <c r="Z938" s="236"/>
      <c r="AA938" s="236"/>
      <c r="AB938" s="236">
        <v>0.15115413253909168</v>
      </c>
      <c r="AC938" s="522">
        <v>1.5382904735477368E-2</v>
      </c>
      <c r="AD938" s="522">
        <v>2.9382542021668816</v>
      </c>
      <c r="AE938" s="57">
        <v>41825</v>
      </c>
      <c r="AF938" s="498">
        <v>0.14861099999999999</v>
      </c>
      <c r="AG938" s="498">
        <v>9.8251748251748261E-2</v>
      </c>
      <c r="AH938" s="236">
        <v>-21.018899999999999</v>
      </c>
      <c r="AI938" s="236"/>
      <c r="AJ938" s="522">
        <v>0</v>
      </c>
      <c r="AK938" s="522">
        <v>1.5382904735477368E-2</v>
      </c>
      <c r="AL938" s="236">
        <v>0.15718562874251507</v>
      </c>
      <c r="AM938" s="236">
        <v>14.62</v>
      </c>
      <c r="AN938" s="522">
        <v>21.80451127819552</v>
      </c>
      <c r="AR938" s="452"/>
      <c r="AS938" s="145"/>
      <c r="AT938" s="223"/>
      <c r="AU938" s="22"/>
    </row>
    <row r="939" spans="1:47" ht="15.75">
      <c r="A939" s="263" t="s">
        <v>2978</v>
      </c>
      <c r="B939" t="s">
        <v>2979</v>
      </c>
      <c r="C939" t="s">
        <v>1343</v>
      </c>
      <c r="D939" s="554">
        <v>444670000</v>
      </c>
      <c r="E939">
        <v>0.49</v>
      </c>
      <c r="F939" s="620">
        <v>0.26</v>
      </c>
      <c r="G939" s="57"/>
      <c r="H939" s="636"/>
      <c r="I939" s="267"/>
      <c r="J939" s="587">
        <v>16.37</v>
      </c>
      <c r="K939" s="236">
        <v>14.32</v>
      </c>
      <c r="L939" s="236">
        <v>17.059999999999999</v>
      </c>
      <c r="M939" s="236">
        <v>4.3</v>
      </c>
      <c r="N939" s="236">
        <v>0.7</v>
      </c>
      <c r="O939" s="236"/>
      <c r="P939" s="236"/>
      <c r="Q939" s="236">
        <v>21.83</v>
      </c>
      <c r="R939" s="236">
        <v>2.44</v>
      </c>
      <c r="S939" s="236">
        <v>2.19</v>
      </c>
      <c r="T939" s="236">
        <v>3.29</v>
      </c>
      <c r="U939" s="236">
        <v>0</v>
      </c>
      <c r="V939" s="236"/>
      <c r="W939" s="522">
        <v>3</v>
      </c>
      <c r="X939" s="236">
        <v>16.75</v>
      </c>
      <c r="Y939" s="522">
        <v>20</v>
      </c>
      <c r="Z939" s="236"/>
      <c r="AA939" s="236"/>
      <c r="AB939" s="236">
        <v>-4.044548651817103E-2</v>
      </c>
      <c r="AC939" s="522">
        <v>1.6578216917204801E-2</v>
      </c>
      <c r="AD939" s="522">
        <v>3.8492738151774391</v>
      </c>
      <c r="AE939" s="57">
        <v>41825</v>
      </c>
      <c r="AF939" s="498">
        <v>5.8076999999999997E-2</v>
      </c>
      <c r="AG939" s="498">
        <v>8.9467213114754085E-2</v>
      </c>
      <c r="AH939" s="236">
        <v>-25.627500000000001</v>
      </c>
      <c r="AI939" s="236"/>
      <c r="AJ939" s="522">
        <v>0</v>
      </c>
      <c r="AK939" s="522">
        <v>1.6578216917204801E-2</v>
      </c>
      <c r="AL939" s="236">
        <v>9.5716198125836802E-2</v>
      </c>
      <c r="AM939" s="236">
        <v>16.079999999999998</v>
      </c>
      <c r="AN939" s="522">
        <v>32.835820895522303</v>
      </c>
      <c r="AR939" s="452"/>
      <c r="AS939" s="145"/>
      <c r="AT939" s="223"/>
      <c r="AU939" s="22"/>
    </row>
    <row r="940" spans="1:47" ht="15.75">
      <c r="A940" s="263" t="s">
        <v>2980</v>
      </c>
      <c r="B940" t="s">
        <v>2981</v>
      </c>
      <c r="C940" t="s">
        <v>2982</v>
      </c>
      <c r="D940" s="554">
        <v>553160000</v>
      </c>
      <c r="E940">
        <v>2.48</v>
      </c>
      <c r="F940" s="620">
        <v>-0.09</v>
      </c>
      <c r="G940" s="57"/>
      <c r="H940" s="636"/>
      <c r="I940" s="267"/>
      <c r="J940" s="587">
        <v>1.31</v>
      </c>
      <c r="K940" s="236">
        <v>0.99</v>
      </c>
      <c r="L940" s="236">
        <v>1.31</v>
      </c>
      <c r="M940" s="236">
        <v>0</v>
      </c>
      <c r="N940" s="236">
        <v>0</v>
      </c>
      <c r="O940" s="236"/>
      <c r="P940" s="236"/>
      <c r="Q940" s="236">
        <v>13.1</v>
      </c>
      <c r="R940" s="236">
        <v>1.0900000000000001</v>
      </c>
      <c r="S940" s="236">
        <v>0.57999999999999996</v>
      </c>
      <c r="T940" s="236">
        <v>0</v>
      </c>
      <c r="U940" s="236">
        <v>0</v>
      </c>
      <c r="V940" s="236"/>
      <c r="W940" s="522">
        <v>2.2999999999999998</v>
      </c>
      <c r="X940" s="236">
        <v>1.75</v>
      </c>
      <c r="Y940" s="522">
        <v>4</v>
      </c>
      <c r="Z940" s="236">
        <v>1</v>
      </c>
      <c r="AA940" s="236"/>
      <c r="AB940" s="236">
        <v>7.3770491803278757E-2</v>
      </c>
      <c r="AC940" s="522">
        <v>1.7294528135408199E-2</v>
      </c>
      <c r="AD940" s="522">
        <v>4.4190508342522499</v>
      </c>
      <c r="AE940" s="57">
        <v>41825</v>
      </c>
      <c r="AF940" s="498">
        <v>0.17210400000000001</v>
      </c>
      <c r="AG940" s="498">
        <v>0.1201834862385321</v>
      </c>
      <c r="AH940" s="236">
        <v>-0.93910000000000005</v>
      </c>
      <c r="AI940" s="236"/>
      <c r="AJ940" s="522">
        <v>0</v>
      </c>
      <c r="AK940" s="522">
        <v>1.7294528135408199E-2</v>
      </c>
      <c r="AL940" s="236">
        <v>0.12931034482758633</v>
      </c>
      <c r="AM940" s="236">
        <v>1.17</v>
      </c>
      <c r="AN940" s="522">
        <v>16.666666666666657</v>
      </c>
      <c r="AR940" s="452"/>
      <c r="AS940" s="145"/>
      <c r="AT940" s="223"/>
      <c r="AU940" s="22"/>
    </row>
    <row r="941" spans="1:47" ht="15.75">
      <c r="A941" s="263" t="s">
        <v>2983</v>
      </c>
      <c r="B941" t="s">
        <v>2984</v>
      </c>
      <c r="C941" t="s">
        <v>1343</v>
      </c>
      <c r="D941" s="554">
        <v>6470000000</v>
      </c>
      <c r="E941">
        <v>1.9</v>
      </c>
      <c r="F941" s="620">
        <v>4.6500000000000004</v>
      </c>
      <c r="G941" s="57"/>
      <c r="H941" s="636"/>
      <c r="I941" s="267"/>
      <c r="J941" s="587">
        <v>89.25</v>
      </c>
      <c r="K941" s="236">
        <v>77.88</v>
      </c>
      <c r="L941" s="236">
        <v>89.25</v>
      </c>
      <c r="M941" s="236">
        <v>1.6</v>
      </c>
      <c r="N941" s="236">
        <v>1.36</v>
      </c>
      <c r="O941" s="236"/>
      <c r="P941" s="236"/>
      <c r="Q941" s="236">
        <v>13.86</v>
      </c>
      <c r="R941" s="236">
        <v>1.88</v>
      </c>
      <c r="S941" s="236">
        <v>0.73</v>
      </c>
      <c r="T941" s="236">
        <v>2.4900000000000002</v>
      </c>
      <c r="U941" s="236">
        <v>0</v>
      </c>
      <c r="V941" s="236"/>
      <c r="W941" s="522">
        <v>1.6</v>
      </c>
      <c r="X941" s="236">
        <v>98</v>
      </c>
      <c r="Y941" s="522">
        <v>13</v>
      </c>
      <c r="Z941" s="236"/>
      <c r="AA941" s="236"/>
      <c r="AB941" s="236">
        <v>0.10266864343958491</v>
      </c>
      <c r="AC941" s="522">
        <v>9.3787394638341088E-3</v>
      </c>
      <c r="AD941" s="522">
        <v>3.2194886412130468</v>
      </c>
      <c r="AE941" s="57">
        <v>41825</v>
      </c>
      <c r="AF941" s="498">
        <v>0.13886999999999999</v>
      </c>
      <c r="AG941" s="498">
        <v>7.3723404255319147E-2</v>
      </c>
      <c r="AH941" s="236">
        <v>37.700099999999999</v>
      </c>
      <c r="AI941" s="236"/>
      <c r="AJ941" s="522">
        <v>0</v>
      </c>
      <c r="AK941" s="522">
        <v>9.3787394638341088E-3</v>
      </c>
      <c r="AL941" s="236">
        <v>7.0400575677620592E-2</v>
      </c>
      <c r="AM941" s="236">
        <v>86.23</v>
      </c>
      <c r="AN941" s="522">
        <v>7.7519379844961946</v>
      </c>
      <c r="AR941" s="452"/>
      <c r="AS941" s="145"/>
      <c r="AT941" s="223"/>
      <c r="AU941" s="22"/>
    </row>
    <row r="942" spans="1:47" ht="15.75">
      <c r="A942" s="263" t="s">
        <v>2985</v>
      </c>
      <c r="B942" t="s">
        <v>2986</v>
      </c>
      <c r="C942" t="s">
        <v>1343</v>
      </c>
      <c r="D942" s="554">
        <v>8290000000</v>
      </c>
      <c r="E942">
        <v>0.28000000000000003</v>
      </c>
      <c r="F942" s="620">
        <v>2.9</v>
      </c>
      <c r="G942" s="57"/>
      <c r="H942" s="636"/>
      <c r="I942" s="267"/>
      <c r="J942" s="587">
        <v>61.56</v>
      </c>
      <c r="K942" s="236">
        <v>52.66</v>
      </c>
      <c r="L942" s="236">
        <v>62.55</v>
      </c>
      <c r="M942" s="236">
        <v>4.3</v>
      </c>
      <c r="N942" s="236">
        <v>2.68</v>
      </c>
      <c r="O942" s="236"/>
      <c r="P942" s="236"/>
      <c r="Q942" s="236">
        <v>17.010000000000002</v>
      </c>
      <c r="R942" s="236">
        <v>2.48</v>
      </c>
      <c r="S942" s="236">
        <v>3.89</v>
      </c>
      <c r="T942" s="236">
        <v>6.43</v>
      </c>
      <c r="U942" s="236">
        <v>0</v>
      </c>
      <c r="V942" s="236"/>
      <c r="W942" s="522">
        <v>2.8</v>
      </c>
      <c r="X942" s="236">
        <v>52</v>
      </c>
      <c r="Y942" s="522">
        <v>7</v>
      </c>
      <c r="Z942" s="236"/>
      <c r="AA942" s="236"/>
      <c r="AB942" s="236">
        <v>0.15954040308909395</v>
      </c>
      <c r="AC942" s="522">
        <v>9.2502151930318483E-3</v>
      </c>
      <c r="AD942" s="522">
        <v>4.7107063602377215</v>
      </c>
      <c r="AE942" s="57">
        <v>41825</v>
      </c>
      <c r="AF942" s="498">
        <v>4.6044000000000002E-2</v>
      </c>
      <c r="AG942" s="498">
        <v>6.8588709677419354E-2</v>
      </c>
      <c r="AH942" s="236">
        <v>29.334599999999998</v>
      </c>
      <c r="AI942" s="236"/>
      <c r="AJ942" s="522">
        <v>0</v>
      </c>
      <c r="AK942" s="522">
        <v>9.2502151930318483E-3</v>
      </c>
      <c r="AL942" s="236">
        <v>8.3040112596762819E-2</v>
      </c>
      <c r="AM942" s="236">
        <v>59.68</v>
      </c>
      <c r="AN942" s="522">
        <v>17.241379310344996</v>
      </c>
      <c r="AR942" s="452"/>
      <c r="AS942" s="145"/>
      <c r="AT942" s="223"/>
      <c r="AU942" s="22"/>
    </row>
    <row r="943" spans="1:47" ht="15.75">
      <c r="A943" s="263" t="s">
        <v>2987</v>
      </c>
      <c r="B943" t="s">
        <v>2988</v>
      </c>
      <c r="C943" t="s">
        <v>1343</v>
      </c>
      <c r="D943" s="554">
        <v>393510000</v>
      </c>
      <c r="E943">
        <v>1.05</v>
      </c>
      <c r="F943" s="620">
        <v>1.0900000000000001</v>
      </c>
      <c r="G943" s="57"/>
      <c r="H943" s="636"/>
      <c r="I943" s="267"/>
      <c r="J943" s="587">
        <v>33.369999999999997</v>
      </c>
      <c r="K943" s="236">
        <v>29.46</v>
      </c>
      <c r="L943" s="236">
        <v>34.42</v>
      </c>
      <c r="M943" s="236">
        <v>1.4</v>
      </c>
      <c r="N943" s="236">
        <v>0.48</v>
      </c>
      <c r="O943" s="236"/>
      <c r="P943" s="236"/>
      <c r="Q943" s="236">
        <v>23.67</v>
      </c>
      <c r="R943" s="236">
        <v>1.84</v>
      </c>
      <c r="S943" s="236">
        <v>3.04</v>
      </c>
      <c r="T943" s="236">
        <v>4.62</v>
      </c>
      <c r="U943" s="236">
        <v>0</v>
      </c>
      <c r="V943" s="236"/>
      <c r="W943" s="522">
        <v>1</v>
      </c>
      <c r="X943" s="236">
        <v>40.5</v>
      </c>
      <c r="Y943" s="522">
        <v>2</v>
      </c>
      <c r="Z943" s="236"/>
      <c r="AA943" s="236"/>
      <c r="AB943" s="236">
        <v>9.3768905021172164E-3</v>
      </c>
      <c r="AC943" s="522">
        <v>1.6167428377699519E-2</v>
      </c>
      <c r="AD943" s="522">
        <v>2.6654469470677311</v>
      </c>
      <c r="AE943" s="57">
        <v>41825</v>
      </c>
      <c r="AF943" s="498">
        <v>9.0164999999999995E-2</v>
      </c>
      <c r="AG943" s="498">
        <v>0.12864130434782609</v>
      </c>
      <c r="AH943" s="236">
        <v>17.017900000000001</v>
      </c>
      <c r="AI943" s="236"/>
      <c r="AJ943" s="522">
        <v>0</v>
      </c>
      <c r="AK943" s="522">
        <v>1.6167428377699519E-2</v>
      </c>
      <c r="AL943" s="236">
        <v>9.2665356908971805E-2</v>
      </c>
      <c r="AM943" s="236">
        <v>33.46</v>
      </c>
      <c r="AN943" s="522">
        <v>40.254237288135542</v>
      </c>
      <c r="AR943" s="452"/>
      <c r="AS943" s="145"/>
      <c r="AT943" s="223"/>
      <c r="AU943" s="22"/>
    </row>
    <row r="944" spans="1:47" ht="15.75">
      <c r="A944" s="263" t="s">
        <v>2989</v>
      </c>
      <c r="B944" t="s">
        <v>2990</v>
      </c>
      <c r="C944" t="s">
        <v>1343</v>
      </c>
      <c r="D944" s="554">
        <v>1590000000</v>
      </c>
      <c r="E944">
        <v>1.42</v>
      </c>
      <c r="F944" s="620">
        <v>0.6</v>
      </c>
      <c r="G944" s="57"/>
      <c r="H944" s="636"/>
      <c r="I944" s="267"/>
      <c r="J944" s="587">
        <v>35.86</v>
      </c>
      <c r="K944" s="236">
        <v>26.28</v>
      </c>
      <c r="L944" s="236">
        <v>38.28</v>
      </c>
      <c r="M944" s="236">
        <v>0</v>
      </c>
      <c r="N944" s="236">
        <v>0</v>
      </c>
      <c r="O944" s="236"/>
      <c r="P944" s="236"/>
      <c r="Q944" s="236">
        <v>40.75</v>
      </c>
      <c r="R944" s="236">
        <v>2.75</v>
      </c>
      <c r="S944" s="236">
        <v>3.2</v>
      </c>
      <c r="T944" s="236">
        <v>4.63</v>
      </c>
      <c r="U944" s="236">
        <v>0</v>
      </c>
      <c r="V944" s="236"/>
      <c r="W944" s="522">
        <v>2.5</v>
      </c>
      <c r="X944" s="236">
        <v>39</v>
      </c>
      <c r="Y944" s="522">
        <v>19</v>
      </c>
      <c r="Z944" s="236"/>
      <c r="AA944" s="236"/>
      <c r="AB944" s="236">
        <v>0.11056054506039024</v>
      </c>
      <c r="AC944" s="522">
        <v>1.9276309235065073E-2</v>
      </c>
      <c r="AD944" s="522">
        <v>13.649709082324271</v>
      </c>
      <c r="AE944" s="57">
        <v>41825</v>
      </c>
      <c r="AF944" s="498">
        <v>0.11136600000000001</v>
      </c>
      <c r="AG944" s="498">
        <v>0.14818181818181819</v>
      </c>
      <c r="AH944" s="236">
        <v>12.5755</v>
      </c>
      <c r="AI944" s="236" t="s">
        <v>2201</v>
      </c>
      <c r="AJ944" s="522">
        <v>0</v>
      </c>
      <c r="AK944" s="522">
        <v>1.9276309235065073E-2</v>
      </c>
      <c r="AL944" s="236">
        <v>-4.994450610432845E-3</v>
      </c>
      <c r="AM944" s="236">
        <v>36.07</v>
      </c>
      <c r="AN944" s="522">
        <v>54.268292682926848</v>
      </c>
      <c r="AR944" s="452"/>
      <c r="AS944" s="145"/>
      <c r="AT944" s="223"/>
      <c r="AU944" s="22"/>
    </row>
    <row r="945" spans="1:47" ht="15.75">
      <c r="A945" s="263" t="s">
        <v>2991</v>
      </c>
      <c r="B945" t="s">
        <v>2992</v>
      </c>
      <c r="C945" t="s">
        <v>2993</v>
      </c>
      <c r="D945" s="554">
        <v>7940000000</v>
      </c>
      <c r="E945">
        <v>2.31</v>
      </c>
      <c r="F945" s="620">
        <v>1.91</v>
      </c>
      <c r="G945" s="57"/>
      <c r="H945" s="636"/>
      <c r="I945" s="267"/>
      <c r="J945" s="587">
        <v>57.13</v>
      </c>
      <c r="K945" s="236">
        <v>50.51</v>
      </c>
      <c r="L945" s="236">
        <v>57.13</v>
      </c>
      <c r="M945" s="236">
        <v>1.8</v>
      </c>
      <c r="N945" s="236">
        <v>1</v>
      </c>
      <c r="O945" s="236"/>
      <c r="P945" s="236"/>
      <c r="Q945" s="236">
        <v>13.32</v>
      </c>
      <c r="R945" s="236">
        <v>0.78</v>
      </c>
      <c r="S945" s="236">
        <v>1.58</v>
      </c>
      <c r="T945" s="236">
        <v>1.42</v>
      </c>
      <c r="U945" s="236">
        <v>0</v>
      </c>
      <c r="V945" s="236"/>
      <c r="W945" s="522">
        <v>1.9</v>
      </c>
      <c r="X945" s="236">
        <v>58</v>
      </c>
      <c r="Y945" s="522">
        <v>21</v>
      </c>
      <c r="Z945" s="236"/>
      <c r="AA945" s="236"/>
      <c r="AB945" s="236">
        <v>2.2918531781557765E-2</v>
      </c>
      <c r="AC945" s="522">
        <v>1.1450796492148209E-2</v>
      </c>
      <c r="AD945" s="522">
        <v>4.1161463092942343</v>
      </c>
      <c r="AE945" s="57">
        <v>41825</v>
      </c>
      <c r="AF945" s="498">
        <v>0.16236300000000001</v>
      </c>
      <c r="AG945" s="498">
        <v>0.17076923076923076</v>
      </c>
      <c r="AH945" s="236">
        <v>11.7057</v>
      </c>
      <c r="AI945" s="236"/>
      <c r="AJ945" s="522">
        <v>0</v>
      </c>
      <c r="AK945" s="522">
        <v>1.1450796492148209E-2</v>
      </c>
      <c r="AL945" s="236">
        <v>8.591522524234943E-2</v>
      </c>
      <c r="AM945" s="236">
        <v>55.16</v>
      </c>
      <c r="AN945" s="522">
        <v>22.335025380710562</v>
      </c>
      <c r="AR945" s="452"/>
      <c r="AS945" s="145"/>
      <c r="AT945" s="223"/>
      <c r="AU945" s="22"/>
    </row>
    <row r="946" spans="1:47" ht="15.75">
      <c r="A946" s="263" t="s">
        <v>482</v>
      </c>
      <c r="B946" t="s">
        <v>483</v>
      </c>
      <c r="C946" t="s">
        <v>1343</v>
      </c>
      <c r="D946" s="554">
        <v>1560000000</v>
      </c>
      <c r="E946">
        <v>1.35</v>
      </c>
      <c r="F946" s="620">
        <v>1.96</v>
      </c>
      <c r="G946" s="57"/>
      <c r="H946" s="636"/>
      <c r="I946" s="267"/>
      <c r="J946" s="587">
        <v>31.7</v>
      </c>
      <c r="K946" s="236">
        <v>29.64</v>
      </c>
      <c r="L946" s="236">
        <v>33.270000000000003</v>
      </c>
      <c r="M946" s="236">
        <v>1.2</v>
      </c>
      <c r="N946" s="236">
        <v>0.4</v>
      </c>
      <c r="O946" s="236"/>
      <c r="P946" s="236"/>
      <c r="Q946" s="236">
        <v>7.48</v>
      </c>
      <c r="R946" s="236">
        <v>0.39</v>
      </c>
      <c r="S946" s="236">
        <v>2.5299999999999998</v>
      </c>
      <c r="T946" s="236">
        <v>0.8</v>
      </c>
      <c r="U946" s="236">
        <v>0</v>
      </c>
      <c r="V946" s="236"/>
      <c r="W946" s="522">
        <v>2.5</v>
      </c>
      <c r="X946" s="236">
        <v>36</v>
      </c>
      <c r="Y946" s="522">
        <v>29</v>
      </c>
      <c r="Z946" s="236"/>
      <c r="AA946" s="236"/>
      <c r="AB946" s="236">
        <v>-4.7189660354673993E-2</v>
      </c>
      <c r="AC946" s="522">
        <v>1.0311159050291672E-2</v>
      </c>
      <c r="AD946" s="522">
        <v>3.7816250631571879</v>
      </c>
      <c r="AE946" s="57">
        <v>41825</v>
      </c>
      <c r="AF946" s="498">
        <v>0.10735500000000001</v>
      </c>
      <c r="AG946" s="498">
        <v>0.19179487179487181</v>
      </c>
      <c r="AH946" s="236">
        <v>41.164499999999997</v>
      </c>
      <c r="AI946" s="236"/>
      <c r="AJ946" s="522">
        <v>0</v>
      </c>
      <c r="AK946" s="522">
        <v>1.0311159050291672E-2</v>
      </c>
      <c r="AL946" s="236">
        <v>5.2107534019249925E-2</v>
      </c>
      <c r="AM946" s="236">
        <v>31.45</v>
      </c>
      <c r="AN946" s="522">
        <v>40.350877192982509</v>
      </c>
      <c r="AR946" s="452"/>
      <c r="AS946" s="145"/>
      <c r="AT946" s="223"/>
      <c r="AU946" s="22"/>
    </row>
    <row r="947" spans="1:47" ht="15.75">
      <c r="A947" s="263" t="s">
        <v>2994</v>
      </c>
      <c r="B947" t="s">
        <v>2995</v>
      </c>
      <c r="C947" t="s">
        <v>1343</v>
      </c>
      <c r="D947" s="554">
        <v>1240000000</v>
      </c>
      <c r="E947">
        <v>1.1200000000000001</v>
      </c>
      <c r="F947" s="620">
        <v>0.17</v>
      </c>
      <c r="G947" s="57"/>
      <c r="H947" s="636"/>
      <c r="I947" s="267"/>
      <c r="J947" s="587">
        <v>20.49</v>
      </c>
      <c r="K947" s="236">
        <v>20.32</v>
      </c>
      <c r="L947" s="236">
        <v>37.21</v>
      </c>
      <c r="M947" s="236">
        <v>0</v>
      </c>
      <c r="N947" s="236">
        <v>0</v>
      </c>
      <c r="O947" s="236"/>
      <c r="P947" s="236"/>
      <c r="Q947" s="236">
        <v>21.8</v>
      </c>
      <c r="R947" s="236">
        <v>11.71</v>
      </c>
      <c r="S947" s="236">
        <v>0.49</v>
      </c>
      <c r="T947" s="236">
        <v>1.1499999999999999</v>
      </c>
      <c r="U947" s="236">
        <v>0</v>
      </c>
      <c r="V947" s="236"/>
      <c r="W947" s="522">
        <v>2.9</v>
      </c>
      <c r="X947" s="236">
        <v>24</v>
      </c>
      <c r="Y947" s="522">
        <v>5</v>
      </c>
      <c r="Z947" s="236"/>
      <c r="AA947" s="236"/>
      <c r="AB947" s="236">
        <v>-0.30234933605720132</v>
      </c>
      <c r="AC947" s="522">
        <v>1.9558308314637125E-2</v>
      </c>
      <c r="AD947" s="522">
        <v>11.599094138955468</v>
      </c>
      <c r="AE947" s="57">
        <v>41825</v>
      </c>
      <c r="AF947" s="498">
        <v>9.4175999999999996E-2</v>
      </c>
      <c r="AG947" s="498">
        <v>1.8616567036720752E-2</v>
      </c>
      <c r="AH947" s="236">
        <v>2.7837000000000001</v>
      </c>
      <c r="AI947" s="236"/>
      <c r="AJ947" s="522">
        <v>0</v>
      </c>
      <c r="AK947" s="522">
        <v>1.9558308314637125E-2</v>
      </c>
      <c r="AL947" s="236">
        <v>-0.21161985378991921</v>
      </c>
      <c r="AM947" s="236">
        <v>25.79</v>
      </c>
      <c r="AN947" s="522">
        <v>92.477876106194756</v>
      </c>
      <c r="AR947" s="452"/>
      <c r="AS947" s="145"/>
      <c r="AT947" s="223"/>
      <c r="AU947" s="22"/>
    </row>
    <row r="948" spans="1:47" ht="15.75">
      <c r="A948" s="263" t="s">
        <v>65</v>
      </c>
      <c r="B948" t="s">
        <v>66</v>
      </c>
      <c r="C948" t="s">
        <v>1343</v>
      </c>
      <c r="D948" s="554">
        <v>2200000000</v>
      </c>
      <c r="E948">
        <v>1.2</v>
      </c>
      <c r="F948" s="620">
        <v>2.13</v>
      </c>
      <c r="G948" s="57"/>
      <c r="H948" s="636"/>
      <c r="I948" s="267"/>
      <c r="J948" s="587">
        <v>44.02</v>
      </c>
      <c r="K948" s="236">
        <v>38.67</v>
      </c>
      <c r="L948" s="236">
        <v>46.08</v>
      </c>
      <c r="M948" s="236">
        <v>0.7</v>
      </c>
      <c r="N948" s="236">
        <v>0.28000000000000003</v>
      </c>
      <c r="O948" s="236"/>
      <c r="P948" s="236"/>
      <c r="Q948" s="236">
        <v>18.809999999999999</v>
      </c>
      <c r="R948" s="236">
        <v>0</v>
      </c>
      <c r="S948" s="236">
        <v>3.42</v>
      </c>
      <c r="T948" s="236">
        <v>4.95</v>
      </c>
      <c r="U948" s="236">
        <v>0</v>
      </c>
      <c r="V948" s="236"/>
      <c r="W948" s="522">
        <v>3</v>
      </c>
      <c r="X948" s="236">
        <v>48.75</v>
      </c>
      <c r="Y948" s="522">
        <v>2</v>
      </c>
      <c r="Z948" s="236"/>
      <c r="AA948" s="236"/>
      <c r="AB948" s="236">
        <v>2.505124117513244E-3</v>
      </c>
      <c r="AC948" s="522">
        <v>1.2333991763303263E-2</v>
      </c>
      <c r="AD948" s="522">
        <v>4.3580863512441379</v>
      </c>
      <c r="AE948" s="57">
        <v>41825</v>
      </c>
      <c r="AH948" s="236"/>
      <c r="AI948" s="236"/>
      <c r="AJ948" s="522">
        <v>0</v>
      </c>
      <c r="AK948" s="522">
        <v>1.2333991763303263E-2</v>
      </c>
      <c r="AL948" s="236">
        <v>0.13278435409161102</v>
      </c>
      <c r="AM948" s="236">
        <v>40.549999999999997</v>
      </c>
      <c r="AN948" s="522">
        <v>0</v>
      </c>
      <c r="AR948" s="452"/>
      <c r="AS948" s="145"/>
      <c r="AT948" s="223"/>
      <c r="AU948" s="22"/>
    </row>
    <row r="949" spans="1:47" ht="15.75">
      <c r="A949" s="263" t="s">
        <v>2996</v>
      </c>
      <c r="B949" t="s">
        <v>2997</v>
      </c>
      <c r="C949" t="s">
        <v>1343</v>
      </c>
      <c r="D949" s="554">
        <v>16250000</v>
      </c>
      <c r="E949">
        <v>3.5</v>
      </c>
      <c r="F949" s="620">
        <v>-0.22</v>
      </c>
      <c r="G949" s="57"/>
      <c r="H949" s="636"/>
      <c r="I949" s="267"/>
      <c r="J949" s="587">
        <v>3.03</v>
      </c>
      <c r="K949" s="236">
        <v>2.04</v>
      </c>
      <c r="L949" s="236">
        <v>3.62</v>
      </c>
      <c r="M949" s="236">
        <v>0</v>
      </c>
      <c r="N949" s="236">
        <v>0</v>
      </c>
      <c r="O949" s="236"/>
      <c r="P949" s="236"/>
      <c r="Q949" s="236">
        <v>0</v>
      </c>
      <c r="R949" s="236">
        <v>0</v>
      </c>
      <c r="S949" s="236">
        <v>5.35</v>
      </c>
      <c r="T949" s="236">
        <v>0</v>
      </c>
      <c r="U949" s="236">
        <v>0</v>
      </c>
      <c r="V949" s="236"/>
      <c r="X949" s="236"/>
      <c r="Z949" s="236">
        <v>1</v>
      </c>
      <c r="AA949" s="236"/>
      <c r="AB949" s="236">
        <v>0.35874439461883401</v>
      </c>
      <c r="AC949" s="522">
        <v>3.2751522849477403E-2</v>
      </c>
      <c r="AD949" s="522">
        <v>10.242300622407178</v>
      </c>
      <c r="AE949" s="57">
        <v>41825</v>
      </c>
      <c r="AH949" s="236"/>
      <c r="AI949" s="236"/>
      <c r="AJ949" s="522">
        <v>0</v>
      </c>
      <c r="AK949" s="522">
        <v>3.2751522849477403E-2</v>
      </c>
      <c r="AL949" s="236">
        <v>0.39631336405529949</v>
      </c>
      <c r="AM949" s="236">
        <v>2.84</v>
      </c>
      <c r="AN949" s="522">
        <v>51.612903225806491</v>
      </c>
      <c r="AR949" s="452"/>
      <c r="AS949" s="145"/>
      <c r="AT949" s="223"/>
      <c r="AU949" s="22"/>
    </row>
    <row r="950" spans="1:47" ht="15.75">
      <c r="A950" s="263" t="s">
        <v>2998</v>
      </c>
      <c r="B950" t="s">
        <v>2999</v>
      </c>
      <c r="C950" t="s">
        <v>1343</v>
      </c>
      <c r="D950" s="554">
        <v>137760000</v>
      </c>
      <c r="E950">
        <v>0.18</v>
      </c>
      <c r="F950" s="620">
        <v>0.12</v>
      </c>
      <c r="G950" s="57"/>
      <c r="H950" s="636"/>
      <c r="I950" s="267"/>
      <c r="J950" s="587">
        <v>10.63</v>
      </c>
      <c r="K950" s="236">
        <v>9.93</v>
      </c>
      <c r="L950" s="236">
        <v>10.89</v>
      </c>
      <c r="M950" s="236">
        <v>2.4</v>
      </c>
      <c r="N950" s="236">
        <v>0.24</v>
      </c>
      <c r="O950" s="236"/>
      <c r="P950" s="236"/>
      <c r="Q950" s="236">
        <v>0</v>
      </c>
      <c r="R950" s="236">
        <v>3.13</v>
      </c>
      <c r="S950" s="236">
        <v>1.06</v>
      </c>
      <c r="T950" s="236">
        <v>0.82</v>
      </c>
      <c r="U950" s="236">
        <v>0</v>
      </c>
      <c r="V950" s="236"/>
      <c r="W950" s="522">
        <v>5</v>
      </c>
      <c r="X950" s="236">
        <v>0</v>
      </c>
      <c r="Y950" s="522">
        <v>0</v>
      </c>
      <c r="Z950" s="236"/>
      <c r="AA950" s="236"/>
      <c r="AB950" s="236">
        <v>-1.39146567717995E-2</v>
      </c>
      <c r="AC950" s="522">
        <v>1.1112427556682569E-2</v>
      </c>
      <c r="AD950" s="522">
        <v>8.7686695988227861</v>
      </c>
      <c r="AE950" s="57">
        <v>41825</v>
      </c>
      <c r="AF950" s="498">
        <v>4.0314000000000003E-2</v>
      </c>
      <c r="AG950" s="498">
        <v>0</v>
      </c>
      <c r="AH950" s="236">
        <v>-26.330200000000001</v>
      </c>
      <c r="AI950" s="236"/>
      <c r="AJ950" s="522">
        <v>0</v>
      </c>
      <c r="AK950" s="522">
        <v>1.1112427556682569E-2</v>
      </c>
      <c r="AL950" s="236">
        <v>2.2115384615384655E-2</v>
      </c>
      <c r="AM950" s="236">
        <v>10.17</v>
      </c>
      <c r="AN950" s="522">
        <v>12.79069767441854</v>
      </c>
      <c r="AR950" s="452"/>
      <c r="AS950" s="145"/>
      <c r="AT950" s="223"/>
      <c r="AU950" s="22"/>
    </row>
    <row r="951" spans="1:47" ht="15.75">
      <c r="A951" s="263" t="s">
        <v>3000</v>
      </c>
      <c r="B951" t="s">
        <v>3001</v>
      </c>
      <c r="C951" t="s">
        <v>2040</v>
      </c>
      <c r="F951" s="620"/>
      <c r="G951" s="57"/>
      <c r="H951" s="636"/>
      <c r="I951" s="267"/>
      <c r="J951" s="587">
        <v>12.44</v>
      </c>
      <c r="K951" s="236">
        <v>11.93</v>
      </c>
      <c r="L951" s="236">
        <v>12.64</v>
      </c>
      <c r="M951" s="236">
        <v>13.4</v>
      </c>
      <c r="N951" s="236"/>
      <c r="O951" s="236"/>
      <c r="P951" s="236"/>
      <c r="Q951" s="236"/>
      <c r="R951" s="236"/>
      <c r="S951" s="236"/>
      <c r="T951" s="236"/>
      <c r="U951" s="236">
        <v>0</v>
      </c>
      <c r="V951" s="236"/>
      <c r="X951" s="236"/>
      <c r="Z951" s="236"/>
      <c r="AA951" s="236"/>
      <c r="AB951" s="236">
        <v>3.2365145228215667E-2</v>
      </c>
      <c r="AC951" s="522">
        <v>4.1598282939321954E-3</v>
      </c>
      <c r="AD951" s="522">
        <v>3.0509353833375124</v>
      </c>
      <c r="AE951" s="57">
        <v>41825</v>
      </c>
      <c r="AH951" s="236"/>
      <c r="AI951" s="236"/>
      <c r="AJ951" s="522">
        <v>0</v>
      </c>
      <c r="AK951" s="522">
        <v>4.1598282939321954E-3</v>
      </c>
      <c r="AL951" s="236">
        <v>1.6339869281045694E-2</v>
      </c>
      <c r="AM951" s="236"/>
      <c r="AN951" s="522">
        <v>90.909090909090395</v>
      </c>
      <c r="AR951" s="452"/>
      <c r="AS951" s="145"/>
      <c r="AT951" s="223"/>
      <c r="AU951" s="22"/>
    </row>
    <row r="952" spans="1:47" ht="15.75">
      <c r="A952" s="263" t="s">
        <v>3002</v>
      </c>
      <c r="B952" t="s">
        <v>3003</v>
      </c>
      <c r="C952" t="s">
        <v>1754</v>
      </c>
      <c r="F952" s="620"/>
      <c r="G952" s="57"/>
      <c r="H952" s="636"/>
      <c r="I952" s="267"/>
      <c r="J952" s="587">
        <v>36.24</v>
      </c>
      <c r="K952" s="236">
        <v>34.03</v>
      </c>
      <c r="L952" s="236">
        <v>37.340000000000003</v>
      </c>
      <c r="M952" s="236">
        <v>0.23</v>
      </c>
      <c r="N952" s="236"/>
      <c r="O952" s="236"/>
      <c r="P952" s="236"/>
      <c r="Q952" s="236"/>
      <c r="R952" s="236"/>
      <c r="S952" s="236"/>
      <c r="T952" s="236"/>
      <c r="U952" s="236">
        <v>0</v>
      </c>
      <c r="V952" s="236"/>
      <c r="X952" s="236"/>
      <c r="Z952" s="236"/>
      <c r="AA952" s="236"/>
      <c r="AB952" s="236">
        <v>7.5062552126773183E-3</v>
      </c>
      <c r="AC952" s="522">
        <v>7.9010724595491265E-3</v>
      </c>
      <c r="AD952" s="522">
        <v>3.9017594737525338</v>
      </c>
      <c r="AE952" s="57">
        <v>41825</v>
      </c>
      <c r="AH952" s="236"/>
      <c r="AI952" s="236"/>
      <c r="AJ952" s="522">
        <v>0</v>
      </c>
      <c r="AK952" s="522">
        <v>7.9010724595491265E-3</v>
      </c>
      <c r="AL952" s="236">
        <v>4.0781160252728363E-2</v>
      </c>
      <c r="AM952" s="236"/>
      <c r="AN952" s="522">
        <v>10.752688172043079</v>
      </c>
      <c r="AR952" s="452"/>
      <c r="AS952" s="145"/>
      <c r="AT952" s="223"/>
      <c r="AU952" s="22"/>
    </row>
    <row r="953" spans="1:47" ht="15.75">
      <c r="A953" s="263" t="s">
        <v>3004</v>
      </c>
      <c r="B953" t="s">
        <v>3005</v>
      </c>
      <c r="C953" t="s">
        <v>3006</v>
      </c>
      <c r="F953" s="620"/>
      <c r="G953" s="57"/>
      <c r="H953" s="636"/>
      <c r="I953" s="267"/>
      <c r="J953" s="587">
        <v>68.849999999999994</v>
      </c>
      <c r="K953" s="236">
        <v>57.79</v>
      </c>
      <c r="L953" s="236">
        <v>69.5</v>
      </c>
      <c r="M953" s="236">
        <v>0</v>
      </c>
      <c r="N953" s="236"/>
      <c r="O953" s="236"/>
      <c r="P953" s="236"/>
      <c r="Q953" s="236"/>
      <c r="R953" s="236"/>
      <c r="S953" s="236"/>
      <c r="T953" s="236"/>
      <c r="U953" s="236">
        <v>0</v>
      </c>
      <c r="V953" s="236"/>
      <c r="X953" s="236"/>
      <c r="Z953" s="236"/>
      <c r="AA953" s="236"/>
      <c r="AB953" s="236">
        <v>7.0206230802982265E-3</v>
      </c>
      <c r="AC953" s="522">
        <v>2.2794001558589079E-2</v>
      </c>
      <c r="AD953" s="522">
        <v>2.9632198823834188</v>
      </c>
      <c r="AE953" s="57">
        <v>41825</v>
      </c>
      <c r="AH953" s="236"/>
      <c r="AI953" s="236"/>
      <c r="AJ953" s="522">
        <v>0</v>
      </c>
      <c r="AK953" s="522">
        <v>2.2794001558589079E-2</v>
      </c>
      <c r="AL953" s="236">
        <v>0.14749999999999991</v>
      </c>
      <c r="AM953" s="236"/>
      <c r="AN953" s="522">
        <v>0.74074074074060547</v>
      </c>
      <c r="AR953" s="452"/>
      <c r="AS953" s="145"/>
      <c r="AT953" s="223"/>
      <c r="AU953" s="22"/>
    </row>
    <row r="954" spans="1:47" ht="15.75">
      <c r="A954" s="263" t="s">
        <v>3007</v>
      </c>
      <c r="B954" t="s">
        <v>3008</v>
      </c>
      <c r="C954" t="s">
        <v>3009</v>
      </c>
      <c r="D954" s="554">
        <v>1640000000</v>
      </c>
      <c r="E954">
        <v>1.49</v>
      </c>
      <c r="F954" s="620">
        <v>0.12</v>
      </c>
      <c r="G954" s="57"/>
      <c r="H954" s="636"/>
      <c r="I954" s="267"/>
      <c r="J954" s="587">
        <v>30.92</v>
      </c>
      <c r="K954" s="236">
        <v>25.4</v>
      </c>
      <c r="L954" s="236">
        <v>31.52</v>
      </c>
      <c r="M954" s="236">
        <v>0</v>
      </c>
      <c r="N954" s="236">
        <v>0</v>
      </c>
      <c r="O954" s="236"/>
      <c r="P954" s="236"/>
      <c r="Q954" s="236">
        <v>15.46</v>
      </c>
      <c r="R954" s="236">
        <v>3.53</v>
      </c>
      <c r="S954" s="236">
        <v>0.98</v>
      </c>
      <c r="T954" s="236">
        <v>0</v>
      </c>
      <c r="U954" s="236">
        <v>0</v>
      </c>
      <c r="V954" s="236"/>
      <c r="W954" s="522">
        <v>3</v>
      </c>
      <c r="X954" s="236">
        <v>25</v>
      </c>
      <c r="Y954" s="522">
        <v>1</v>
      </c>
      <c r="Z954" s="236">
        <v>1</v>
      </c>
      <c r="AA954" s="236"/>
      <c r="AB954" s="236">
        <v>0.1984496124031008</v>
      </c>
      <c r="AC954" s="522">
        <v>1.260234769056626E-2</v>
      </c>
      <c r="AD954" s="522">
        <v>4.6424452066886941</v>
      </c>
      <c r="AE954" s="57">
        <v>41825</v>
      </c>
      <c r="AF954" s="498">
        <v>0.11537699999999999</v>
      </c>
      <c r="AG954" s="498">
        <v>4.379603399433428E-2</v>
      </c>
      <c r="AH954" s="236">
        <v>1.6128</v>
      </c>
      <c r="AI954" s="236"/>
      <c r="AJ954" s="522">
        <v>0</v>
      </c>
      <c r="AK954" s="522">
        <v>1.260234769056626E-2</v>
      </c>
      <c r="AL954" s="236">
        <v>1.5768725361366635E-2</v>
      </c>
      <c r="AM954" s="236">
        <v>30.5</v>
      </c>
      <c r="AN954" s="522">
        <v>3.6036036036035171</v>
      </c>
      <c r="AR954" s="452"/>
      <c r="AS954" s="145"/>
      <c r="AT954" s="223"/>
      <c r="AU954" s="22"/>
    </row>
    <row r="955" spans="1:47" ht="15.75">
      <c r="A955" s="263" t="s">
        <v>3010</v>
      </c>
      <c r="B955" t="s">
        <v>3011</v>
      </c>
      <c r="C955" t="s">
        <v>1343</v>
      </c>
      <c r="F955" s="620"/>
      <c r="G955" s="57"/>
      <c r="H955" s="636"/>
      <c r="I955" s="267"/>
      <c r="J955" s="587">
        <v>16.59</v>
      </c>
      <c r="K955" s="236">
        <v>16.59</v>
      </c>
      <c r="L955" s="236">
        <v>21.13</v>
      </c>
      <c r="M955" s="236"/>
      <c r="N955" s="236"/>
      <c r="O955" s="236"/>
      <c r="P955" s="236"/>
      <c r="Q955" s="236"/>
      <c r="R955" s="236"/>
      <c r="S955" s="236"/>
      <c r="T955" s="236"/>
      <c r="U955" s="236">
        <v>0</v>
      </c>
      <c r="V955" s="236"/>
      <c r="X955" s="236"/>
      <c r="Z955" s="236"/>
      <c r="AA955" s="236"/>
      <c r="AB955" s="236">
        <v>-0.13111342351716959</v>
      </c>
      <c r="AC955" s="522">
        <v>1.3696154897086968E-2</v>
      </c>
      <c r="AD955" s="522">
        <v>3.4220673978253453</v>
      </c>
      <c r="AE955" s="57">
        <v>41825</v>
      </c>
      <c r="AH955" s="236"/>
      <c r="AI955" s="236"/>
      <c r="AJ955" s="522">
        <v>0</v>
      </c>
      <c r="AK955" s="522">
        <v>1.3696154897086968E-2</v>
      </c>
      <c r="AL955" s="236">
        <v>-0.17667493796526049</v>
      </c>
      <c r="AM955" s="236"/>
      <c r="AN955" s="522">
        <v>79.629629629629505</v>
      </c>
      <c r="AR955" s="452"/>
      <c r="AS955" s="145"/>
      <c r="AT955" s="223"/>
      <c r="AU955" s="22"/>
    </row>
    <row r="956" spans="1:47" ht="15.75">
      <c r="A956" s="263" t="s">
        <v>3012</v>
      </c>
      <c r="B956" t="s">
        <v>3013</v>
      </c>
      <c r="C956" t="s">
        <v>1343</v>
      </c>
      <c r="D956" s="554">
        <v>643600000</v>
      </c>
      <c r="E956">
        <v>1.93</v>
      </c>
      <c r="F956" s="620">
        <v>6.53</v>
      </c>
      <c r="G956" s="57"/>
      <c r="H956" s="636"/>
      <c r="I956" s="267"/>
      <c r="J956" s="587">
        <v>77.209999999999994</v>
      </c>
      <c r="K956" s="236">
        <v>55.14</v>
      </c>
      <c r="L956" s="236">
        <v>79.38</v>
      </c>
      <c r="M956" s="236">
        <v>0</v>
      </c>
      <c r="N956" s="236">
        <v>0</v>
      </c>
      <c r="O956" s="236"/>
      <c r="P956" s="236"/>
      <c r="Q956" s="236">
        <v>12.31</v>
      </c>
      <c r="R956" s="236">
        <v>3.36</v>
      </c>
      <c r="S956" s="236">
        <v>0.95</v>
      </c>
      <c r="T956" s="236">
        <v>2.0099999999999998</v>
      </c>
      <c r="U956" s="236">
        <v>0</v>
      </c>
      <c r="V956" s="236"/>
      <c r="W956" s="522">
        <v>1</v>
      </c>
      <c r="X956" s="236">
        <v>75</v>
      </c>
      <c r="Y956" s="522">
        <v>1</v>
      </c>
      <c r="Z956" s="236"/>
      <c r="AA956" s="236"/>
      <c r="AB956" s="236">
        <v>0.34723433955679622</v>
      </c>
      <c r="AC956" s="522">
        <v>2.124984393091988E-2</v>
      </c>
      <c r="AD956" s="522">
        <v>5.2185701199892662</v>
      </c>
      <c r="AE956" s="57">
        <v>41825</v>
      </c>
      <c r="AF956" s="498">
        <v>0.14058900000000002</v>
      </c>
      <c r="AG956" s="498">
        <v>3.6636904761904759E-2</v>
      </c>
      <c r="AH956" s="236">
        <v>65.934899999999999</v>
      </c>
      <c r="AI956" s="236"/>
      <c r="AJ956" s="522">
        <v>0</v>
      </c>
      <c r="AK956" s="522">
        <v>2.124984393091988E-2</v>
      </c>
      <c r="AL956" s="236">
        <v>0.32231546497687946</v>
      </c>
      <c r="AM956" s="236">
        <v>70.989999999999995</v>
      </c>
      <c r="AN956" s="522">
        <v>29.128856624319411</v>
      </c>
      <c r="AR956" s="452"/>
      <c r="AS956" s="145"/>
      <c r="AT956" s="223"/>
      <c r="AU956" s="22"/>
    </row>
    <row r="957" spans="1:47" ht="15.75">
      <c r="A957" s="263" t="s">
        <v>3014</v>
      </c>
      <c r="B957" t="s">
        <v>3015</v>
      </c>
      <c r="C957" t="s">
        <v>1355</v>
      </c>
      <c r="D957" s="554">
        <v>287110000</v>
      </c>
      <c r="E957">
        <v>0.47</v>
      </c>
      <c r="F957" s="620">
        <v>0.18</v>
      </c>
      <c r="G957" s="57"/>
      <c r="H957" s="636"/>
      <c r="I957" s="267"/>
      <c r="J957" s="587">
        <v>17.48</v>
      </c>
      <c r="K957" s="236">
        <v>17.16</v>
      </c>
      <c r="L957" s="236">
        <v>21.5</v>
      </c>
      <c r="M957" s="236">
        <v>0</v>
      </c>
      <c r="N957" s="236">
        <v>0</v>
      </c>
      <c r="O957" s="236"/>
      <c r="P957" s="236"/>
      <c r="Q957" s="236">
        <v>16.190000000000001</v>
      </c>
      <c r="R957" s="236">
        <v>0.41</v>
      </c>
      <c r="S957" s="236">
        <v>3.13</v>
      </c>
      <c r="T957" s="236">
        <v>2.11</v>
      </c>
      <c r="U957" s="236">
        <v>0</v>
      </c>
      <c r="V957" s="236"/>
      <c r="W957" s="522">
        <v>2.1</v>
      </c>
      <c r="X957" s="236">
        <v>25</v>
      </c>
      <c r="Y957" s="522">
        <v>11</v>
      </c>
      <c r="Z957" s="236"/>
      <c r="AA957" s="236"/>
      <c r="AB957" s="236">
        <v>-8.2896117523609564E-2</v>
      </c>
      <c r="AC957" s="522">
        <v>1.7498545491923027E-2</v>
      </c>
      <c r="AD957" s="522">
        <v>2.7585506552157102</v>
      </c>
      <c r="AE957" s="57">
        <v>41825</v>
      </c>
      <c r="AF957" s="498">
        <v>5.6930999999999989E-2</v>
      </c>
      <c r="AG957" s="498">
        <v>0.39487804878048782</v>
      </c>
      <c r="AH957" s="236">
        <v>36.120399999999997</v>
      </c>
      <c r="AI957" s="236"/>
      <c r="AJ957" s="522">
        <v>0</v>
      </c>
      <c r="AK957" s="522">
        <v>1.7498545491923027E-2</v>
      </c>
      <c r="AL957" s="236">
        <v>-0.12512512512512514</v>
      </c>
      <c r="AM957" s="236">
        <v>18.7</v>
      </c>
      <c r="AN957" s="522">
        <v>38.235294117647037</v>
      </c>
      <c r="AR957" s="452"/>
      <c r="AS957" s="145"/>
      <c r="AT957" s="223"/>
      <c r="AU957" s="22"/>
    </row>
    <row r="958" spans="1:47" ht="15.75">
      <c r="A958" s="263" t="s">
        <v>3016</v>
      </c>
      <c r="B958" t="s">
        <v>3017</v>
      </c>
      <c r="C958" t="s">
        <v>1343</v>
      </c>
      <c r="D958" s="554">
        <v>5030000000</v>
      </c>
      <c r="E958">
        <v>2.11</v>
      </c>
      <c r="F958" s="620">
        <v>0.76</v>
      </c>
      <c r="G958" s="57"/>
      <c r="H958" s="636"/>
      <c r="I958" s="267"/>
      <c r="J958" s="587">
        <v>10.87</v>
      </c>
      <c r="K958" s="236">
        <v>9.83</v>
      </c>
      <c r="L958" s="236">
        <v>11.2</v>
      </c>
      <c r="M958" s="236">
        <v>1.9</v>
      </c>
      <c r="N958" s="236">
        <v>0.2</v>
      </c>
      <c r="O958" s="236"/>
      <c r="P958" s="236"/>
      <c r="Q958" s="236">
        <v>11.95</v>
      </c>
      <c r="R958" s="236">
        <v>2.02</v>
      </c>
      <c r="S958" s="236">
        <v>2.93</v>
      </c>
      <c r="T958" s="236">
        <v>0.94</v>
      </c>
      <c r="U958" s="236">
        <v>0</v>
      </c>
      <c r="V958" s="236"/>
      <c r="W958" s="522">
        <v>2.4</v>
      </c>
      <c r="X958" s="236">
        <v>12</v>
      </c>
      <c r="Y958" s="522">
        <v>28</v>
      </c>
      <c r="Z958" s="236"/>
      <c r="AA958" s="236"/>
      <c r="AB958" s="236">
        <v>-2.9464285714285724E-2</v>
      </c>
      <c r="AC958" s="522">
        <v>9.6109568510338514E-3</v>
      </c>
      <c r="AD958" s="522">
        <v>3.5284595755000248</v>
      </c>
      <c r="AE958" s="57">
        <v>41825</v>
      </c>
      <c r="AF958" s="498">
        <v>0.15090300000000001</v>
      </c>
      <c r="AG958" s="498">
        <v>5.9158415841584155E-2</v>
      </c>
      <c r="AH958" s="236">
        <v>5.5395000000000003</v>
      </c>
      <c r="AI958" s="236"/>
      <c r="AJ958" s="522">
        <v>0</v>
      </c>
      <c r="AK958" s="522">
        <v>9.6109568510338514E-3</v>
      </c>
      <c r="AL958" s="236">
        <v>8.9178356713426735E-2</v>
      </c>
      <c r="AM958" s="236">
        <v>10.75</v>
      </c>
      <c r="AN958" s="522">
        <v>27.906976744186181</v>
      </c>
      <c r="AR958" s="452"/>
      <c r="AS958" s="145"/>
      <c r="AT958" s="223"/>
      <c r="AU958" s="22"/>
    </row>
    <row r="959" spans="1:47" ht="15.75">
      <c r="A959" s="263" t="s">
        <v>3018</v>
      </c>
      <c r="B959" t="s">
        <v>3019</v>
      </c>
      <c r="C959" t="s">
        <v>2924</v>
      </c>
      <c r="D959" s="554">
        <v>1150000000</v>
      </c>
      <c r="E959">
        <v>1.08</v>
      </c>
      <c r="F959" s="620">
        <v>0.04</v>
      </c>
      <c r="G959" s="57"/>
      <c r="H959" s="636"/>
      <c r="I959" s="267"/>
      <c r="J959" s="587">
        <v>9.8800000000000008</v>
      </c>
      <c r="K959" s="236">
        <v>7.51</v>
      </c>
      <c r="L959" s="236">
        <v>10.130000000000001</v>
      </c>
      <c r="M959" s="236">
        <v>0</v>
      </c>
      <c r="N959" s="236">
        <v>0</v>
      </c>
      <c r="O959" s="236"/>
      <c r="P959" s="236"/>
      <c r="Q959" s="236">
        <v>11.23</v>
      </c>
      <c r="R959" s="236">
        <v>0.73</v>
      </c>
      <c r="S959" s="236">
        <v>2.4300000000000002</v>
      </c>
      <c r="T959" s="236">
        <v>4.1100000000000003</v>
      </c>
      <c r="U959" s="236">
        <v>0</v>
      </c>
      <c r="V959" s="236"/>
      <c r="W959" s="522">
        <v>1.9</v>
      </c>
      <c r="X959" s="236">
        <v>11</v>
      </c>
      <c r="Y959" s="522">
        <v>13</v>
      </c>
      <c r="Z959" s="236"/>
      <c r="AA959" s="236"/>
      <c r="AB959" s="236">
        <v>0.23038605230386072</v>
      </c>
      <c r="AC959" s="522">
        <v>1.6128480178137377E-2</v>
      </c>
      <c r="AD959" s="522">
        <v>4.7714470723822773</v>
      </c>
      <c r="AE959" s="57">
        <v>41825</v>
      </c>
      <c r="AF959" s="498">
        <v>9.1883999999999993E-2</v>
      </c>
      <c r="AG959" s="498">
        <v>0.15383561643835619</v>
      </c>
      <c r="AH959" s="236">
        <v>1.1672</v>
      </c>
      <c r="AI959" s="236"/>
      <c r="AJ959" s="522">
        <v>0</v>
      </c>
      <c r="AK959" s="522">
        <v>1.6128480178137377E-2</v>
      </c>
      <c r="AL959" s="236">
        <v>9.2920353982301085E-2</v>
      </c>
      <c r="AM959" s="236">
        <v>9.5399999999999991</v>
      </c>
      <c r="AN959" s="522">
        <v>28.089887640449504</v>
      </c>
      <c r="AR959" s="452"/>
      <c r="AS959" s="145"/>
      <c r="AT959" s="223"/>
      <c r="AU959" s="22"/>
    </row>
    <row r="960" spans="1:47" ht="15.75">
      <c r="A960" s="263" t="s">
        <v>283</v>
      </c>
      <c r="B960" t="s">
        <v>284</v>
      </c>
      <c r="C960" t="s">
        <v>1343</v>
      </c>
      <c r="D960" s="554">
        <v>10370000000</v>
      </c>
      <c r="E960">
        <v>1.43</v>
      </c>
      <c r="F960" s="620">
        <v>5.17</v>
      </c>
      <c r="G960" s="57"/>
      <c r="H960" s="636"/>
      <c r="I960" s="267"/>
      <c r="J960" s="587">
        <v>79.83</v>
      </c>
      <c r="K960" s="236">
        <v>75.489999999999995</v>
      </c>
      <c r="L960" s="236">
        <v>79.83</v>
      </c>
      <c r="M960" s="236">
        <v>1.5</v>
      </c>
      <c r="N960" s="236">
        <v>1.2</v>
      </c>
      <c r="O960" s="236"/>
      <c r="P960" s="236"/>
      <c r="Q960" s="236">
        <v>9.39</v>
      </c>
      <c r="R960" s="236">
        <v>0.47</v>
      </c>
      <c r="S960" s="236">
        <v>0.53</v>
      </c>
      <c r="T960" s="236">
        <v>0.88</v>
      </c>
      <c r="U960" s="236">
        <v>0</v>
      </c>
      <c r="V960" s="236"/>
      <c r="W960" s="522">
        <v>2.6</v>
      </c>
      <c r="X960" s="236">
        <v>84</v>
      </c>
      <c r="Y960" s="522">
        <v>9</v>
      </c>
      <c r="Z960" s="236"/>
      <c r="AA960" s="236"/>
      <c r="AB960" s="236">
        <v>5.6689342403628482E-3</v>
      </c>
      <c r="AC960" s="522">
        <v>6.8939017639773458E-3</v>
      </c>
      <c r="AD960" s="522">
        <v>7.9838455246586673</v>
      </c>
      <c r="AE960" s="57">
        <v>41825</v>
      </c>
      <c r="AF960" s="498">
        <v>0.111939</v>
      </c>
      <c r="AG960" s="498">
        <v>0.19978723404255319</v>
      </c>
      <c r="AH960" s="236">
        <v>99.769599999999997</v>
      </c>
      <c r="AI960" s="236"/>
      <c r="AJ960" s="522">
        <v>0</v>
      </c>
      <c r="AK960" s="522">
        <v>6.8939017639773458E-3</v>
      </c>
      <c r="AL960" s="236">
        <v>4.0130293159609101E-2</v>
      </c>
      <c r="AM960" s="236">
        <v>78.27</v>
      </c>
      <c r="AN960" s="522">
        <v>26.04166666666671</v>
      </c>
      <c r="AR960" s="452"/>
      <c r="AS960" s="145"/>
      <c r="AT960" s="223"/>
      <c r="AU960" s="22"/>
    </row>
    <row r="961" spans="1:47" ht="15.75">
      <c r="A961" s="263" t="s">
        <v>3020</v>
      </c>
      <c r="B961" t="s">
        <v>3021</v>
      </c>
      <c r="C961" t="s">
        <v>1343</v>
      </c>
      <c r="D961" s="554">
        <v>224350000</v>
      </c>
      <c r="E961">
        <v>0.32</v>
      </c>
      <c r="F961" s="620">
        <v>0.87</v>
      </c>
      <c r="G961" s="57"/>
      <c r="H961" s="636"/>
      <c r="I961" s="267"/>
      <c r="J961" s="587">
        <v>76.19</v>
      </c>
      <c r="K961" s="236">
        <v>59.97</v>
      </c>
      <c r="L961" s="236">
        <v>76.23</v>
      </c>
      <c r="M961" s="236">
        <v>1.1000000000000001</v>
      </c>
      <c r="N961" s="236">
        <v>0.84</v>
      </c>
      <c r="O961" s="236"/>
      <c r="P961" s="236"/>
      <c r="Q961" s="236">
        <v>49.15</v>
      </c>
      <c r="R961" s="236">
        <v>5.78</v>
      </c>
      <c r="S961" s="236">
        <v>22.13</v>
      </c>
      <c r="T961" s="236">
        <v>2.11</v>
      </c>
      <c r="U961" s="236">
        <v>0</v>
      </c>
      <c r="V961" s="236"/>
      <c r="W961" s="522">
        <v>2.2000000000000002</v>
      </c>
      <c r="X961" s="236">
        <v>73.5</v>
      </c>
      <c r="Y961" s="522">
        <v>12</v>
      </c>
      <c r="Z961" s="236">
        <v>1</v>
      </c>
      <c r="AA961" s="236"/>
      <c r="AB961" s="236">
        <v>0.21398980242192481</v>
      </c>
      <c r="AC961" s="522">
        <v>1.4726667750564186E-2</v>
      </c>
      <c r="AD961" s="522">
        <v>3.257710871919024</v>
      </c>
      <c r="AE961" s="57">
        <v>41825</v>
      </c>
      <c r="AF961" s="498">
        <v>4.8335999999999997E-2</v>
      </c>
      <c r="AG961" s="498">
        <v>8.5034602076124552E-2</v>
      </c>
      <c r="AH961" s="236">
        <v>3.2433999999999998</v>
      </c>
      <c r="AI961" s="236"/>
      <c r="AJ961" s="522">
        <v>0</v>
      </c>
      <c r="AK961" s="522">
        <v>1.4726667750564186E-2</v>
      </c>
      <c r="AL961" s="236">
        <v>0.19363935453548489</v>
      </c>
      <c r="AM961" s="236">
        <v>67.650000000000006</v>
      </c>
      <c r="AN961" s="522">
        <v>17.086834733893838</v>
      </c>
      <c r="AR961" s="452"/>
      <c r="AS961" s="145"/>
      <c r="AT961" s="223"/>
      <c r="AU961" s="22"/>
    </row>
    <row r="962" spans="1:47" ht="15.75">
      <c r="A962" s="263" t="s">
        <v>3022</v>
      </c>
      <c r="B962" t="s">
        <v>3023</v>
      </c>
      <c r="C962" t="s">
        <v>3024</v>
      </c>
      <c r="D962" s="554">
        <v>702260000</v>
      </c>
      <c r="E962">
        <v>1.1100000000000001</v>
      </c>
      <c r="F962" s="620">
        <v>5.6</v>
      </c>
      <c r="G962" s="57"/>
      <c r="H962" s="636"/>
      <c r="I962" s="267"/>
      <c r="J962" s="587">
        <v>59.9</v>
      </c>
      <c r="K962" s="236">
        <v>58.58</v>
      </c>
      <c r="L962" s="236">
        <v>67.739999999999995</v>
      </c>
      <c r="M962" s="236">
        <v>3.2</v>
      </c>
      <c r="N962" s="236">
        <v>1.96</v>
      </c>
      <c r="O962" s="236"/>
      <c r="P962" s="236"/>
      <c r="Q962" s="236">
        <v>13.14</v>
      </c>
      <c r="R962" s="236">
        <v>0</v>
      </c>
      <c r="S962" s="236">
        <v>1.65</v>
      </c>
      <c r="T962" s="236">
        <v>6</v>
      </c>
      <c r="U962" s="236">
        <v>0</v>
      </c>
      <c r="V962" s="236"/>
      <c r="W962" s="522">
        <v>2.7</v>
      </c>
      <c r="X962" s="236">
        <v>61.5</v>
      </c>
      <c r="Y962" s="522">
        <v>2</v>
      </c>
      <c r="Z962" s="236"/>
      <c r="AA962" s="236"/>
      <c r="AB962" s="236">
        <v>-4.5722478891190133E-2</v>
      </c>
      <c r="AC962" s="522">
        <v>1.3935532840341191E-2</v>
      </c>
      <c r="AD962" s="522">
        <v>3.1390177409803561</v>
      </c>
      <c r="AE962" s="57">
        <v>41825</v>
      </c>
      <c r="AH962" s="236"/>
      <c r="AI962" s="236" t="s">
        <v>3025</v>
      </c>
      <c r="AJ962" s="522">
        <v>0</v>
      </c>
      <c r="AK962" s="522">
        <v>1.3935532840341191E-2</v>
      </c>
      <c r="AL962" s="236">
        <v>-6.0686843343264928E-2</v>
      </c>
      <c r="AM962" s="236">
        <v>60.92</v>
      </c>
      <c r="AN962" s="522">
        <v>0</v>
      </c>
      <c r="AR962" s="452"/>
      <c r="AS962" s="145"/>
      <c r="AT962" s="223"/>
      <c r="AU962" s="22"/>
    </row>
    <row r="963" spans="1:47" ht="15.75">
      <c r="A963" s="263" t="s">
        <v>3026</v>
      </c>
      <c r="B963" t="s">
        <v>3027</v>
      </c>
      <c r="C963" t="s">
        <v>1343</v>
      </c>
      <c r="D963" s="554">
        <v>4310000000</v>
      </c>
      <c r="E963">
        <v>1.36</v>
      </c>
      <c r="F963" s="620">
        <v>1.88</v>
      </c>
      <c r="G963" s="57"/>
      <c r="H963" s="636"/>
      <c r="I963" s="267"/>
      <c r="J963" s="587">
        <v>49.01</v>
      </c>
      <c r="K963" s="236">
        <v>39.58</v>
      </c>
      <c r="L963" s="236">
        <v>49.01</v>
      </c>
      <c r="M963" s="236">
        <v>1.5</v>
      </c>
      <c r="N963" s="236">
        <v>0.72</v>
      </c>
      <c r="O963" s="236"/>
      <c r="P963" s="236"/>
      <c r="Q963" s="236">
        <v>20.25</v>
      </c>
      <c r="R963" s="236">
        <v>1.49</v>
      </c>
      <c r="S963" s="236">
        <v>1.52</v>
      </c>
      <c r="T963" s="236">
        <v>7</v>
      </c>
      <c r="U963" s="236">
        <v>0</v>
      </c>
      <c r="V963" s="236"/>
      <c r="W963" s="522">
        <v>2</v>
      </c>
      <c r="X963" s="236">
        <v>48</v>
      </c>
      <c r="Y963" s="522">
        <v>13</v>
      </c>
      <c r="Z963" s="236"/>
      <c r="AA963" s="236"/>
      <c r="AB963" s="236">
        <v>0.15371939736346521</v>
      </c>
      <c r="AC963" s="522">
        <v>1.0641046091014926E-2</v>
      </c>
      <c r="AD963" s="522">
        <v>3.2700835129476431</v>
      </c>
      <c r="AE963" s="57">
        <v>41825</v>
      </c>
      <c r="AF963" s="498">
        <v>0.107928</v>
      </c>
      <c r="AG963" s="498">
        <v>0.13590604026845635</v>
      </c>
      <c r="AH963" s="236">
        <v>24.051100000000002</v>
      </c>
      <c r="AI963" s="236"/>
      <c r="AJ963" s="522">
        <v>0</v>
      </c>
      <c r="AK963" s="522">
        <v>1.0641046091014926E-2</v>
      </c>
      <c r="AL963" s="236">
        <v>9.6911369740375966E-2</v>
      </c>
      <c r="AM963" s="236">
        <v>46.63</v>
      </c>
      <c r="AN963" s="522">
        <v>9.5959595959594832</v>
      </c>
      <c r="AR963" s="452"/>
      <c r="AS963" s="145"/>
      <c r="AT963" s="223"/>
      <c r="AU963" s="22"/>
    </row>
    <row r="964" spans="1:47" ht="15.75">
      <c r="A964" s="263" t="s">
        <v>3028</v>
      </c>
      <c r="B964" t="s">
        <v>3029</v>
      </c>
      <c r="C964" t="s">
        <v>158</v>
      </c>
      <c r="D964" s="554">
        <v>1600000000</v>
      </c>
      <c r="E964">
        <v>1.18</v>
      </c>
      <c r="F964" s="620">
        <v>0.93</v>
      </c>
      <c r="G964" s="57"/>
      <c r="H964" s="636"/>
      <c r="I964" s="267"/>
      <c r="J964" s="587">
        <v>56.1</v>
      </c>
      <c r="K964" s="236">
        <v>48.19</v>
      </c>
      <c r="L964" s="236">
        <v>56.17</v>
      </c>
      <c r="M964" s="236">
        <v>0</v>
      </c>
      <c r="N964" s="236">
        <v>0</v>
      </c>
      <c r="O964" s="236"/>
      <c r="P964" s="236"/>
      <c r="Q964" s="236">
        <v>30.66</v>
      </c>
      <c r="R964" s="236">
        <v>2.42</v>
      </c>
      <c r="S964" s="236">
        <v>6.66</v>
      </c>
      <c r="T964" s="236">
        <v>6.97</v>
      </c>
      <c r="U964" s="236">
        <v>0</v>
      </c>
      <c r="V964" s="236"/>
      <c r="W964" s="522">
        <v>1.9</v>
      </c>
      <c r="X964" s="236">
        <v>65</v>
      </c>
      <c r="Y964" s="522">
        <v>29</v>
      </c>
      <c r="Z964" s="236"/>
      <c r="AA964" s="236"/>
      <c r="AB964" s="236">
        <v>4.4498231241854411E-2</v>
      </c>
      <c r="AC964" s="522">
        <v>9.8171815133392005E-3</v>
      </c>
      <c r="AD964" s="522">
        <v>4.5981874417307855</v>
      </c>
      <c r="AE964" s="57">
        <v>41825</v>
      </c>
      <c r="AF964" s="498">
        <v>9.7614000000000006E-2</v>
      </c>
      <c r="AG964" s="498">
        <v>0.12669421487603308</v>
      </c>
      <c r="AH964" s="236">
        <v>22.1053</v>
      </c>
      <c r="AI964" s="236"/>
      <c r="AJ964" s="522">
        <v>0</v>
      </c>
      <c r="AK964" s="522">
        <v>9.8171815133392005E-3</v>
      </c>
      <c r="AL964" s="236">
        <v>0.11953701855916989</v>
      </c>
      <c r="AM964" s="236">
        <v>52.19</v>
      </c>
      <c r="AN964" s="522">
        <v>19.200000000000045</v>
      </c>
      <c r="AR964" s="452"/>
      <c r="AS964" s="145"/>
      <c r="AT964" s="223"/>
      <c r="AU964" s="22"/>
    </row>
    <row r="965" spans="1:47" ht="15.75">
      <c r="A965" s="263" t="s">
        <v>3030</v>
      </c>
      <c r="B965" t="s">
        <v>3031</v>
      </c>
      <c r="C965" t="s">
        <v>1724</v>
      </c>
      <c r="D965" s="554">
        <v>118630000</v>
      </c>
      <c r="E965">
        <v>1.1000000000000001</v>
      </c>
      <c r="F965" s="620">
        <v>1.03</v>
      </c>
      <c r="G965" s="57"/>
      <c r="H965" s="636"/>
      <c r="I965" s="267"/>
      <c r="J965" s="587">
        <v>10.47</v>
      </c>
      <c r="K965" s="236">
        <v>10.1</v>
      </c>
      <c r="L965" s="236">
        <v>11.71</v>
      </c>
      <c r="M965" s="236">
        <v>0</v>
      </c>
      <c r="N965" s="236">
        <v>0</v>
      </c>
      <c r="O965" s="236"/>
      <c r="P965" s="236"/>
      <c r="Q965" s="236">
        <v>0</v>
      </c>
      <c r="R965" s="236">
        <v>0</v>
      </c>
      <c r="S965" s="236">
        <v>0.86</v>
      </c>
      <c r="T965" s="236">
        <v>0.99</v>
      </c>
      <c r="U965" s="236">
        <v>0</v>
      </c>
      <c r="V965" s="236"/>
      <c r="W965" s="522">
        <v>1</v>
      </c>
      <c r="X965" s="236">
        <v>14</v>
      </c>
      <c r="Y965" s="522">
        <v>1</v>
      </c>
      <c r="Z965" s="236"/>
      <c r="AA965" s="236"/>
      <c r="AB965" s="236">
        <v>-9.5073465859982678E-2</v>
      </c>
      <c r="AC965" s="522">
        <v>9.8068681957250541E-3</v>
      </c>
      <c r="AD965" s="522">
        <v>4.8974061041145633</v>
      </c>
      <c r="AE965" s="57">
        <v>41825</v>
      </c>
      <c r="AH965" s="236"/>
      <c r="AI965" s="236"/>
      <c r="AJ965" s="522">
        <v>0</v>
      </c>
      <c r="AK965" s="522">
        <v>9.8068681957250541E-3</v>
      </c>
      <c r="AL965" s="236">
        <v>-1.8744142455482591E-2</v>
      </c>
      <c r="AM965" s="236">
        <v>10.5</v>
      </c>
      <c r="AN965" s="522">
        <v>33.333333333333229</v>
      </c>
      <c r="AR965" s="452"/>
      <c r="AS965" s="145"/>
      <c r="AT965" s="223"/>
      <c r="AU965" s="22"/>
    </row>
    <row r="966" spans="1:47" ht="15.75">
      <c r="A966" s="263" t="s">
        <v>3032</v>
      </c>
      <c r="B966" t="s">
        <v>3033</v>
      </c>
      <c r="C966" t="s">
        <v>1354</v>
      </c>
      <c r="D966" s="554">
        <v>9640000000</v>
      </c>
      <c r="E966">
        <v>2.1</v>
      </c>
      <c r="F966" s="620">
        <v>4.24</v>
      </c>
      <c r="G966" s="57"/>
      <c r="H966" s="636"/>
      <c r="I966" s="267"/>
      <c r="J966" s="587">
        <v>44.34</v>
      </c>
      <c r="K966" s="236">
        <v>38.770000000000003</v>
      </c>
      <c r="L966" s="236">
        <v>46</v>
      </c>
      <c r="M966" s="236">
        <v>6.6</v>
      </c>
      <c r="N966" s="236">
        <v>3</v>
      </c>
      <c r="O966" s="236"/>
      <c r="P966" s="236"/>
      <c r="Q966" s="236">
        <v>12.53</v>
      </c>
      <c r="R966" s="236">
        <v>1.03</v>
      </c>
      <c r="S966" s="236">
        <v>1.68</v>
      </c>
      <c r="T966" s="236">
        <v>0.94</v>
      </c>
      <c r="U966" s="236">
        <v>0</v>
      </c>
      <c r="V966" s="236"/>
      <c r="W966" s="522">
        <v>3.4</v>
      </c>
      <c r="X966" s="236">
        <v>41</v>
      </c>
      <c r="Y966" s="522">
        <v>27</v>
      </c>
      <c r="Z966" s="236"/>
      <c r="AA966" s="236"/>
      <c r="AB966" s="236">
        <v>9.4814814814814893E-2</v>
      </c>
      <c r="AC966" s="522">
        <v>1.1629039309677784E-2</v>
      </c>
      <c r="AD966" s="522">
        <v>4.1657985244207021</v>
      </c>
      <c r="AE966" s="57">
        <v>41825</v>
      </c>
      <c r="AF966" s="498">
        <v>0.15033000000000002</v>
      </c>
      <c r="AG966" s="498">
        <v>0.1216504854368932</v>
      </c>
      <c r="AH966" s="236">
        <v>16.375</v>
      </c>
      <c r="AI966" s="236"/>
      <c r="AJ966" s="522">
        <v>0</v>
      </c>
      <c r="AK966" s="522">
        <v>1.1629039309677784E-2</v>
      </c>
      <c r="AL966" s="236">
        <v>8.9167280766396517E-2</v>
      </c>
      <c r="AM966" s="236">
        <v>43.37</v>
      </c>
      <c r="AN966" s="522">
        <v>43.678160919540069</v>
      </c>
      <c r="AR966" s="452"/>
      <c r="AS966" s="145"/>
      <c r="AT966" s="223"/>
      <c r="AU966" s="22"/>
    </row>
    <row r="967" spans="1:47" ht="15.75">
      <c r="A967" s="263" t="s">
        <v>3034</v>
      </c>
      <c r="B967" t="s">
        <v>3035</v>
      </c>
      <c r="C967" t="s">
        <v>1343</v>
      </c>
      <c r="D967" s="554">
        <v>51170000000</v>
      </c>
      <c r="E967">
        <v>1.93</v>
      </c>
      <c r="F967" s="620">
        <v>1.97</v>
      </c>
      <c r="G967" s="57"/>
      <c r="H967" s="636"/>
      <c r="I967" s="267"/>
      <c r="J967" s="587">
        <v>56.67</v>
      </c>
      <c r="K967" s="236">
        <v>51.3</v>
      </c>
      <c r="L967" s="236">
        <v>57.33</v>
      </c>
      <c r="M967" s="236">
        <v>4.2</v>
      </c>
      <c r="N967" s="236">
        <v>2.19</v>
      </c>
      <c r="O967" s="236"/>
      <c r="P967" s="236"/>
      <c r="Q967" s="236">
        <v>9.27</v>
      </c>
      <c r="R967" s="236">
        <v>0.61</v>
      </c>
      <c r="S967" s="236">
        <v>2.02</v>
      </c>
      <c r="T967" s="236">
        <v>2.25</v>
      </c>
      <c r="U967" s="236">
        <v>0</v>
      </c>
      <c r="V967" s="236"/>
      <c r="W967" s="522">
        <v>1.5</v>
      </c>
      <c r="X967" s="236">
        <v>64</v>
      </c>
      <c r="Y967" s="522">
        <v>5</v>
      </c>
      <c r="Z967" s="236">
        <v>1</v>
      </c>
      <c r="AA967" s="236"/>
      <c r="AB967" s="236">
        <v>9.0811965811966721E-3</v>
      </c>
      <c r="AC967" s="522">
        <v>1.2362075455408171E-2</v>
      </c>
      <c r="AD967" s="522">
        <v>3.4844697687697193</v>
      </c>
      <c r="AE967" s="57">
        <v>41825</v>
      </c>
      <c r="AF967" s="498">
        <v>0.14058900000000002</v>
      </c>
      <c r="AG967" s="498">
        <v>0.15196721311475409</v>
      </c>
      <c r="AH967" s="236">
        <v>-6.2130000000000001</v>
      </c>
      <c r="AI967" s="236"/>
      <c r="AJ967" s="522">
        <v>0</v>
      </c>
      <c r="AK967" s="522">
        <v>1.2362075455408171E-2</v>
      </c>
      <c r="AL967" s="236">
        <v>4.1345093715545754E-2</v>
      </c>
      <c r="AM967" s="236">
        <v>53.44</v>
      </c>
      <c r="AN967" s="522">
        <v>9.9999999999999858</v>
      </c>
      <c r="AR967" s="452"/>
      <c r="AS967" s="145"/>
      <c r="AT967" s="223"/>
      <c r="AU967" s="22"/>
    </row>
    <row r="968" spans="1:47" ht="15.75">
      <c r="A968" s="263" t="s">
        <v>3036</v>
      </c>
      <c r="B968" t="s">
        <v>3037</v>
      </c>
      <c r="C968" t="s">
        <v>1343</v>
      </c>
      <c r="D968" s="554">
        <v>7450000000</v>
      </c>
      <c r="E968">
        <v>1.31</v>
      </c>
      <c r="F968" s="620">
        <v>8.43</v>
      </c>
      <c r="G968" s="57"/>
      <c r="H968" s="636"/>
      <c r="I968" s="267"/>
      <c r="J968" s="587">
        <v>162.88</v>
      </c>
      <c r="K968" s="236">
        <v>146.91999999999999</v>
      </c>
      <c r="L968" s="236">
        <v>163.25</v>
      </c>
      <c r="M968" s="236">
        <v>1.2</v>
      </c>
      <c r="N968" s="236">
        <v>1.8</v>
      </c>
      <c r="O968" s="236"/>
      <c r="P968" s="236"/>
      <c r="Q968" s="236">
        <v>16.29</v>
      </c>
      <c r="R968" s="236">
        <v>1.93</v>
      </c>
      <c r="S968" s="236">
        <v>1.92</v>
      </c>
      <c r="T968" s="236">
        <v>3.55</v>
      </c>
      <c r="U968" s="236">
        <v>0</v>
      </c>
      <c r="V968" s="236"/>
      <c r="W968" s="522">
        <v>2.2000000000000002</v>
      </c>
      <c r="X968" s="236">
        <v>176.5</v>
      </c>
      <c r="Y968" s="522">
        <v>18</v>
      </c>
      <c r="Z968" s="236"/>
      <c r="AA968" s="236"/>
      <c r="AB968" s="236">
        <v>-2.2664624808576084E-3</v>
      </c>
      <c r="AC968" s="522">
        <v>7.210421796022431E-3</v>
      </c>
      <c r="AD968" s="522">
        <v>3.1633167448951323</v>
      </c>
      <c r="AE968" s="57">
        <v>41825</v>
      </c>
      <c r="AF968" s="498">
        <v>0.105063</v>
      </c>
      <c r="AG968" s="498">
        <v>8.4404145077720205E-2</v>
      </c>
      <c r="AH968" s="236">
        <v>116.5078</v>
      </c>
      <c r="AI968" s="236"/>
      <c r="AJ968" s="522">
        <v>0</v>
      </c>
      <c r="AK968" s="522">
        <v>7.210421796022431E-3</v>
      </c>
      <c r="AL968" s="236">
        <v>8.1827842720510052E-2</v>
      </c>
      <c r="AM968" s="236">
        <v>154.72999999999999</v>
      </c>
      <c r="AN968" s="522">
        <v>2.9220779220780315</v>
      </c>
      <c r="AR968" s="452"/>
      <c r="AS968" s="145"/>
      <c r="AT968" s="223"/>
      <c r="AU968" s="22"/>
    </row>
    <row r="969" spans="1:47" ht="15.75">
      <c r="A969" s="263" t="s">
        <v>3038</v>
      </c>
      <c r="B969" t="s">
        <v>3039</v>
      </c>
      <c r="C969" t="s">
        <v>1343</v>
      </c>
      <c r="D969" s="554">
        <v>282920000</v>
      </c>
      <c r="E969">
        <v>1.54</v>
      </c>
      <c r="F969" s="620">
        <v>-0.14000000000000001</v>
      </c>
      <c r="G969" s="57"/>
      <c r="H969" s="636"/>
      <c r="I969" s="267"/>
      <c r="J969" s="587">
        <v>14.68</v>
      </c>
      <c r="K969" s="236">
        <v>11.12</v>
      </c>
      <c r="L969" s="236">
        <v>14.69</v>
      </c>
      <c r="M969" s="236">
        <v>0</v>
      </c>
      <c r="N969" s="236">
        <v>0</v>
      </c>
      <c r="O969" s="236"/>
      <c r="P969" s="236"/>
      <c r="Q969" s="236">
        <v>27.7</v>
      </c>
      <c r="R969" s="236">
        <v>1.58</v>
      </c>
      <c r="S969" s="236">
        <v>5.71</v>
      </c>
      <c r="T969" s="236">
        <v>4.59</v>
      </c>
      <c r="U969" s="236">
        <v>0</v>
      </c>
      <c r="V969" s="236"/>
      <c r="W969" s="522">
        <v>2.2000000000000002</v>
      </c>
      <c r="X969" s="236">
        <v>15.5</v>
      </c>
      <c r="Y969" s="522">
        <v>6</v>
      </c>
      <c r="Z969" s="236"/>
      <c r="AA969" s="236"/>
      <c r="AB969" s="236">
        <v>0.29453262786596118</v>
      </c>
      <c r="AC969" s="522">
        <v>1.5668534202318896E-2</v>
      </c>
      <c r="AD969" s="522">
        <v>3.429952982160982</v>
      </c>
      <c r="AE969" s="57">
        <v>41825</v>
      </c>
      <c r="AF969" s="498">
        <v>0.118242</v>
      </c>
      <c r="AG969" s="498">
        <v>0.17531645569620252</v>
      </c>
      <c r="AH969" s="236">
        <v>-2.9586000000000001</v>
      </c>
      <c r="AI969" s="236"/>
      <c r="AJ969" s="522">
        <v>0</v>
      </c>
      <c r="AK969" s="522">
        <v>1.5668534202318896E-2</v>
      </c>
      <c r="AL969" s="236">
        <v>0.26008583690987119</v>
      </c>
      <c r="AM969" s="236">
        <v>13</v>
      </c>
      <c r="AN969" s="522">
        <v>28.000000000000071</v>
      </c>
      <c r="AR969" s="452"/>
      <c r="AS969" s="145"/>
      <c r="AT969" s="223"/>
      <c r="AU969" s="22"/>
    </row>
    <row r="970" spans="1:47" ht="15.75">
      <c r="A970" s="263" t="s">
        <v>3040</v>
      </c>
      <c r="B970" t="s">
        <v>3041</v>
      </c>
      <c r="C970" t="s">
        <v>1343</v>
      </c>
      <c r="D970" s="554">
        <v>558140000</v>
      </c>
      <c r="E970">
        <v>0.8</v>
      </c>
      <c r="F970" s="620">
        <v>2.5299999999999998</v>
      </c>
      <c r="G970" s="57"/>
      <c r="H970" s="636"/>
      <c r="I970" s="267"/>
      <c r="J970" s="587">
        <v>68.33</v>
      </c>
      <c r="K970" s="236">
        <v>57.94</v>
      </c>
      <c r="L970" s="236">
        <v>68.33</v>
      </c>
      <c r="M970" s="236">
        <v>0</v>
      </c>
      <c r="N970" s="236">
        <v>0</v>
      </c>
      <c r="O970" s="236"/>
      <c r="P970" s="236"/>
      <c r="Q970" s="236">
        <v>18.03</v>
      </c>
      <c r="R970" s="236">
        <v>1.73</v>
      </c>
      <c r="S970" s="236">
        <v>2.19</v>
      </c>
      <c r="T970" s="236">
        <v>2.1</v>
      </c>
      <c r="U970" s="236">
        <v>0</v>
      </c>
      <c r="V970" s="236"/>
      <c r="W970" s="522">
        <v>1.5</v>
      </c>
      <c r="X970" s="236">
        <v>75.5</v>
      </c>
      <c r="Y970" s="522">
        <v>2</v>
      </c>
      <c r="Z970" s="236"/>
      <c r="AA970" s="236"/>
      <c r="AB970" s="236">
        <v>8.9966501834423368E-2</v>
      </c>
      <c r="AC970" s="522">
        <v>1.1898377577347082E-2</v>
      </c>
      <c r="AD970" s="522">
        <v>3.8237459322987508</v>
      </c>
      <c r="AE970" s="57">
        <v>41825</v>
      </c>
      <c r="AF970" s="498">
        <v>7.5840000000000005E-2</v>
      </c>
      <c r="AG970" s="498">
        <v>0.10421965317919075</v>
      </c>
      <c r="AH970" s="236">
        <v>85.668800000000005</v>
      </c>
      <c r="AI970" s="236"/>
      <c r="AJ970" s="522">
        <v>0</v>
      </c>
      <c r="AK970" s="522">
        <v>1.1898377577347082E-2</v>
      </c>
      <c r="AL970" s="236">
        <v>0.11833060556464808</v>
      </c>
      <c r="AM970" s="236">
        <v>63.65</v>
      </c>
      <c r="AN970" s="522">
        <v>1.256281407035118</v>
      </c>
      <c r="AR970" s="452"/>
      <c r="AS970" s="145"/>
      <c r="AT970" s="223"/>
      <c r="AU970" s="22"/>
    </row>
    <row r="971" spans="1:47" ht="15.75">
      <c r="A971" s="263" t="s">
        <v>3042</v>
      </c>
      <c r="B971" t="s">
        <v>3043</v>
      </c>
      <c r="C971" t="s">
        <v>1343</v>
      </c>
      <c r="D971" s="554">
        <v>6530000000</v>
      </c>
      <c r="E971">
        <v>1.37</v>
      </c>
      <c r="F971" s="620">
        <v>5.68</v>
      </c>
      <c r="G971" s="57"/>
      <c r="H971" s="636"/>
      <c r="I971" s="267"/>
      <c r="J971" s="587">
        <v>126.19</v>
      </c>
      <c r="K971" s="236">
        <v>115.07</v>
      </c>
      <c r="L971" s="236">
        <v>127.83</v>
      </c>
      <c r="M971" s="236">
        <v>1.8</v>
      </c>
      <c r="N971" s="236">
        <v>2.3199999999999998</v>
      </c>
      <c r="O971" s="236"/>
      <c r="P971" s="236"/>
      <c r="Q971" s="236">
        <v>18.13</v>
      </c>
      <c r="R971" s="236">
        <v>1.78</v>
      </c>
      <c r="S971" s="236">
        <v>2.65</v>
      </c>
      <c r="T971" s="236">
        <v>6.31</v>
      </c>
      <c r="U971" s="236">
        <v>0</v>
      </c>
      <c r="V971" s="236"/>
      <c r="W971" s="522">
        <v>2.7</v>
      </c>
      <c r="X971" s="236">
        <v>130</v>
      </c>
      <c r="Y971" s="522">
        <v>18</v>
      </c>
      <c r="Z971" s="236"/>
      <c r="AA971" s="236"/>
      <c r="AB971" s="236">
        <v>1.5777187474844995E-2</v>
      </c>
      <c r="AC971" s="522">
        <v>1.0040461207993238E-2</v>
      </c>
      <c r="AD971" s="522">
        <v>11.248359929866352</v>
      </c>
      <c r="AE971" s="57">
        <v>41825</v>
      </c>
      <c r="AF971" s="498">
        <v>0.108501</v>
      </c>
      <c r="AG971" s="498">
        <v>0.10185393258426968</v>
      </c>
      <c r="AH971" s="236">
        <v>62.461199999999998</v>
      </c>
      <c r="AI971" s="236"/>
      <c r="AJ971" s="522">
        <v>0</v>
      </c>
      <c r="AK971" s="522">
        <v>1.0040461207993238E-2</v>
      </c>
      <c r="AL971" s="236">
        <v>3.9285126008894715E-2</v>
      </c>
      <c r="AM971" s="236">
        <v>123.88</v>
      </c>
      <c r="AN971" s="522">
        <v>30.10752688172045</v>
      </c>
      <c r="AR971" s="452"/>
      <c r="AS971" s="145"/>
      <c r="AT971" s="223"/>
      <c r="AU971" s="22"/>
    </row>
    <row r="972" spans="1:47" ht="15.75">
      <c r="A972" s="263" t="s">
        <v>3044</v>
      </c>
      <c r="B972" t="s">
        <v>3045</v>
      </c>
      <c r="C972" t="s">
        <v>1772</v>
      </c>
      <c r="F972" s="620"/>
      <c r="G972" s="57"/>
      <c r="H972" s="636"/>
      <c r="I972" s="267"/>
      <c r="J972" s="587">
        <v>135.69999999999999</v>
      </c>
      <c r="K972" s="236">
        <v>107.43</v>
      </c>
      <c r="L972" s="236">
        <v>135.69999999999999</v>
      </c>
      <c r="M972" s="236">
        <v>0.13</v>
      </c>
      <c r="N972" s="236"/>
      <c r="O972" s="236"/>
      <c r="P972" s="236"/>
      <c r="Q972" s="236"/>
      <c r="R972" s="236"/>
      <c r="S972" s="236"/>
      <c r="T972" s="236"/>
      <c r="U972" s="236">
        <v>0</v>
      </c>
      <c r="V972" s="236"/>
      <c r="X972" s="236"/>
      <c r="Z972" s="236"/>
      <c r="AA972" s="236"/>
      <c r="AB972" s="236">
        <v>0.13604018417747998</v>
      </c>
      <c r="AC972" s="522">
        <v>1.1958483673995501E-2</v>
      </c>
      <c r="AD972" s="522">
        <v>5.0843332784580024</v>
      </c>
      <c r="AE972" s="57">
        <v>41825</v>
      </c>
      <c r="AH972" s="236"/>
      <c r="AI972" s="236"/>
      <c r="AJ972" s="522">
        <v>0</v>
      </c>
      <c r="AK972" s="522">
        <v>1.1958483673995501E-2</v>
      </c>
      <c r="AL972" s="236">
        <v>0.15893756939106657</v>
      </c>
      <c r="AM972" s="236"/>
      <c r="AN972" s="522">
        <v>2.9325513196483399</v>
      </c>
      <c r="AR972" s="452"/>
      <c r="AS972" s="145"/>
      <c r="AT972" s="223"/>
      <c r="AU972" s="22"/>
    </row>
    <row r="973" spans="1:47" ht="15.75">
      <c r="A973" s="263" t="s">
        <v>399</v>
      </c>
      <c r="B973" t="s">
        <v>400</v>
      </c>
      <c r="C973" t="s">
        <v>1343</v>
      </c>
      <c r="D973" s="554">
        <v>3340000000</v>
      </c>
      <c r="E973">
        <v>0.87</v>
      </c>
      <c r="F973" s="620">
        <v>5.58</v>
      </c>
      <c r="G973" s="57"/>
      <c r="H973" s="636"/>
      <c r="I973" s="267"/>
      <c r="J973" s="587">
        <v>146.43</v>
      </c>
      <c r="K973" s="236">
        <v>128.99</v>
      </c>
      <c r="L973" s="236">
        <v>148.94</v>
      </c>
      <c r="M973" s="236">
        <v>0.5</v>
      </c>
      <c r="N973" s="236">
        <v>0.8</v>
      </c>
      <c r="O973" s="236"/>
      <c r="P973" s="236"/>
      <c r="Q973" s="236">
        <v>21.35</v>
      </c>
      <c r="R973" s="236">
        <v>1.78</v>
      </c>
      <c r="S973" s="236">
        <v>4.3600000000000003</v>
      </c>
      <c r="T973" s="236">
        <v>3.33</v>
      </c>
      <c r="U973" s="236">
        <v>0</v>
      </c>
      <c r="V973" s="236"/>
      <c r="W973" s="522">
        <v>2.2999999999999998</v>
      </c>
      <c r="X973" s="236">
        <v>158</v>
      </c>
      <c r="Y973" s="522">
        <v>7</v>
      </c>
      <c r="Z973" s="236"/>
      <c r="AA973" s="236"/>
      <c r="AB973" s="236">
        <v>8.9589999255897182E-2</v>
      </c>
      <c r="AC973" s="522">
        <v>8.3843550174892423E-3</v>
      </c>
      <c r="AD973" s="522">
        <v>15.249871115439005</v>
      </c>
      <c r="AE973" s="57">
        <v>41825</v>
      </c>
      <c r="AF973" s="498">
        <v>7.9851000000000005E-2</v>
      </c>
      <c r="AG973" s="498">
        <v>0.11994382022471912</v>
      </c>
      <c r="AH973" s="236">
        <v>158.7647</v>
      </c>
      <c r="AI973" s="236"/>
      <c r="AJ973" s="522">
        <v>0</v>
      </c>
      <c r="AK973" s="522">
        <v>8.3843550174892423E-3</v>
      </c>
      <c r="AL973" s="236">
        <v>4.7050411154808812E-2</v>
      </c>
      <c r="AM973" s="236">
        <v>144.06</v>
      </c>
      <c r="AN973" s="522">
        <v>45.076586433260232</v>
      </c>
      <c r="AR973" s="452"/>
      <c r="AS973" s="145"/>
      <c r="AT973" s="223"/>
      <c r="AU973" s="22"/>
    </row>
    <row r="974" spans="1:47" ht="15.75">
      <c r="A974" s="263" t="s">
        <v>285</v>
      </c>
      <c r="B974" t="s">
        <v>286</v>
      </c>
      <c r="C974" t="s">
        <v>1343</v>
      </c>
      <c r="D974" s="554">
        <v>869380000</v>
      </c>
      <c r="E974">
        <v>2.14</v>
      </c>
      <c r="F974" s="620">
        <v>2.97</v>
      </c>
      <c r="G974" s="57"/>
      <c r="H974" s="636"/>
      <c r="I974" s="267"/>
      <c r="J974" s="587">
        <v>54.21</v>
      </c>
      <c r="K974" s="236">
        <v>44.79</v>
      </c>
      <c r="L974" s="236">
        <v>54.85</v>
      </c>
      <c r="M974" s="236">
        <v>0</v>
      </c>
      <c r="N974" s="236">
        <v>0</v>
      </c>
      <c r="O974" s="236"/>
      <c r="P974" s="236"/>
      <c r="Q974" s="236">
        <v>14.12</v>
      </c>
      <c r="R974" s="236">
        <v>0.73</v>
      </c>
      <c r="S974" s="236">
        <v>3.81</v>
      </c>
      <c r="T974" s="236">
        <v>2.39</v>
      </c>
      <c r="U974" s="236">
        <v>0</v>
      </c>
      <c r="V974" s="236"/>
      <c r="W974" s="522">
        <v>2.2000000000000002</v>
      </c>
      <c r="X974" s="236">
        <v>54</v>
      </c>
      <c r="Y974" s="522">
        <v>23</v>
      </c>
      <c r="Z974" s="236"/>
      <c r="AA974" s="236"/>
      <c r="AB974" s="236">
        <v>0.14900381517592204</v>
      </c>
      <c r="AC974" s="522">
        <v>1.5634774104396485E-2</v>
      </c>
      <c r="AD974" s="522">
        <v>3.5260825072576472</v>
      </c>
      <c r="AE974" s="57">
        <v>41825</v>
      </c>
      <c r="AF974" s="498">
        <v>0.15262200000000001</v>
      </c>
      <c r="AG974" s="498">
        <v>0.19342465753424659</v>
      </c>
      <c r="AH974" s="236">
        <v>46.244399999999999</v>
      </c>
      <c r="AI974" s="236"/>
      <c r="AJ974" s="522">
        <v>0</v>
      </c>
      <c r="AK974" s="522">
        <v>1.5634774104396485E-2</v>
      </c>
      <c r="AL974" s="236">
        <v>0.19116677653263023</v>
      </c>
      <c r="AM974" s="236">
        <v>49.99</v>
      </c>
      <c r="AN974" s="522">
        <v>38.461538461538481</v>
      </c>
      <c r="AR974" s="452"/>
      <c r="AS974" s="145"/>
      <c r="AT974" s="223"/>
      <c r="AU974" s="22"/>
    </row>
    <row r="975" spans="1:47" ht="15.75">
      <c r="A975" s="263" t="s">
        <v>258</v>
      </c>
      <c r="B975" t="s">
        <v>259</v>
      </c>
      <c r="C975" t="s">
        <v>1350</v>
      </c>
      <c r="D975" s="554">
        <v>10370000000</v>
      </c>
      <c r="E975">
        <v>0.71</v>
      </c>
      <c r="F975" s="620">
        <v>3.96</v>
      </c>
      <c r="G975" s="57"/>
      <c r="H975" s="636"/>
      <c r="I975" s="267"/>
      <c r="J975" s="587">
        <v>67.16</v>
      </c>
      <c r="K975" s="236">
        <v>65.8</v>
      </c>
      <c r="L975" s="236">
        <v>73.290000000000006</v>
      </c>
      <c r="M975" s="236">
        <v>1.2</v>
      </c>
      <c r="N975" s="236">
        <v>0.8</v>
      </c>
      <c r="O975" s="236"/>
      <c r="P975" s="236"/>
      <c r="Q975" s="236">
        <v>14.32</v>
      </c>
      <c r="R975" s="236">
        <v>1.39</v>
      </c>
      <c r="S975" s="236">
        <v>1.37</v>
      </c>
      <c r="T975" s="236">
        <v>6.83</v>
      </c>
      <c r="U975" s="236">
        <v>0</v>
      </c>
      <c r="V975" s="236"/>
      <c r="W975" s="522">
        <v>2.2000000000000002</v>
      </c>
      <c r="X975" s="236">
        <v>80</v>
      </c>
      <c r="Y975" s="522">
        <v>25</v>
      </c>
      <c r="Z975" s="236"/>
      <c r="AA975" s="236"/>
      <c r="AB975" s="236">
        <v>-7.6076489200715386E-2</v>
      </c>
      <c r="AC975" s="522">
        <v>7.4480965687867603E-3</v>
      </c>
      <c r="AD975" s="522">
        <v>3.7637597660682265</v>
      </c>
      <c r="AE975" s="57">
        <v>41825</v>
      </c>
      <c r="AF975" s="498">
        <v>7.0682999999999996E-2</v>
      </c>
      <c r="AG975" s="498">
        <v>0.10302158273381296</v>
      </c>
      <c r="AH975" s="236">
        <v>122.2812</v>
      </c>
      <c r="AI975" s="236"/>
      <c r="AJ975" s="522">
        <v>0</v>
      </c>
      <c r="AK975" s="522">
        <v>7.4480965687867603E-3</v>
      </c>
      <c r="AL975" s="236">
        <v>-2.6807709027677269E-2</v>
      </c>
      <c r="AM975" s="236">
        <v>67.709999999999994</v>
      </c>
      <c r="AN975" s="522">
        <v>13.375796178344387</v>
      </c>
      <c r="AR975" s="452"/>
      <c r="AS975" s="145"/>
      <c r="AT975" s="223"/>
      <c r="AU975" s="22"/>
    </row>
    <row r="976" spans="1:47" ht="15.75">
      <c r="A976" s="263" t="s">
        <v>3046</v>
      </c>
      <c r="B976" t="s">
        <v>3047</v>
      </c>
      <c r="C976" t="s">
        <v>1343</v>
      </c>
      <c r="D976" s="554">
        <v>547750000</v>
      </c>
      <c r="E976">
        <v>1.9</v>
      </c>
      <c r="F976" s="620">
        <v>-2.08</v>
      </c>
      <c r="G976" s="57"/>
      <c r="H976" s="636"/>
      <c r="I976" s="267"/>
      <c r="J976" s="587">
        <v>24.21</v>
      </c>
      <c r="K976" s="236">
        <v>20.5</v>
      </c>
      <c r="L976" s="236">
        <v>24.76</v>
      </c>
      <c r="M976" s="236">
        <v>0</v>
      </c>
      <c r="N976" s="236">
        <v>0</v>
      </c>
      <c r="O976" s="236"/>
      <c r="P976" s="236"/>
      <c r="Q976" s="236">
        <v>12.61</v>
      </c>
      <c r="R976" s="236">
        <v>1.01</v>
      </c>
      <c r="S976" s="236">
        <v>4.12</v>
      </c>
      <c r="T976" s="236">
        <v>1.95</v>
      </c>
      <c r="U976" s="236">
        <v>0</v>
      </c>
      <c r="V976" s="236"/>
      <c r="W976" s="522">
        <v>2.6</v>
      </c>
      <c r="X976" s="236">
        <v>25</v>
      </c>
      <c r="Y976" s="522">
        <v>9</v>
      </c>
      <c r="Z976" s="236"/>
      <c r="AA976" s="236"/>
      <c r="AB976" s="236">
        <v>2.6717557251908507E-2</v>
      </c>
      <c r="AC976" s="522">
        <v>1.5243207091585269E-2</v>
      </c>
      <c r="AD976" s="522">
        <v>12.079157879187481</v>
      </c>
      <c r="AE976" s="57">
        <v>41825</v>
      </c>
      <c r="AF976" s="498">
        <v>0.13886999999999999</v>
      </c>
      <c r="AG976" s="498">
        <v>0.12485148514851484</v>
      </c>
      <c r="AH976" s="236">
        <v>-29.1526</v>
      </c>
      <c r="AI976" s="236"/>
      <c r="AJ976" s="522">
        <v>0</v>
      </c>
      <c r="AK976" s="522">
        <v>1.5243207091585269E-2</v>
      </c>
      <c r="AL976" s="236">
        <v>4.3534482758620749E-2</v>
      </c>
      <c r="AM976" s="236">
        <v>23.2</v>
      </c>
      <c r="AN976" s="522">
        <v>28.10457516339865</v>
      </c>
      <c r="AR976" s="452"/>
      <c r="AS976" s="145"/>
      <c r="AT976" s="223"/>
      <c r="AU976" s="22"/>
    </row>
    <row r="977" spans="1:47" ht="15.75">
      <c r="A977" s="263" t="s">
        <v>3048</v>
      </c>
      <c r="B977" t="s">
        <v>3049</v>
      </c>
      <c r="C977" t="s">
        <v>1343</v>
      </c>
      <c r="D977" s="554">
        <v>4270000000</v>
      </c>
      <c r="E977">
        <v>1.22</v>
      </c>
      <c r="F977" s="620">
        <v>1.86</v>
      </c>
      <c r="G977" s="57"/>
      <c r="H977" s="636"/>
      <c r="I977" s="267"/>
      <c r="J977" s="587">
        <v>45.98</v>
      </c>
      <c r="K977" s="236">
        <v>40.880000000000003</v>
      </c>
      <c r="L977" s="236">
        <v>46.4</v>
      </c>
      <c r="M977" s="236">
        <v>2.1</v>
      </c>
      <c r="N977" s="236">
        <v>0.96</v>
      </c>
      <c r="O977" s="236"/>
      <c r="P977" s="236"/>
      <c r="Q977" s="236">
        <v>19.16</v>
      </c>
      <c r="R977" s="236">
        <v>2.56</v>
      </c>
      <c r="S977" s="236">
        <v>1.43</v>
      </c>
      <c r="T977" s="236">
        <v>4.68</v>
      </c>
      <c r="U977" s="236">
        <v>0</v>
      </c>
      <c r="V977" s="236"/>
      <c r="W977" s="522">
        <v>2.2999999999999998</v>
      </c>
      <c r="X977" s="236">
        <v>48</v>
      </c>
      <c r="Y977" s="522">
        <v>7</v>
      </c>
      <c r="Z977" s="236"/>
      <c r="AA977" s="236"/>
      <c r="AB977" s="236">
        <v>9.6589554018602364E-2</v>
      </c>
      <c r="AC977" s="522">
        <v>8.3155929893042966E-3</v>
      </c>
      <c r="AD977" s="522">
        <v>6.2751408066698069</v>
      </c>
      <c r="AE977" s="57">
        <v>41825</v>
      </c>
      <c r="AF977" s="498">
        <v>9.9905999999999995E-2</v>
      </c>
      <c r="AG977" s="498">
        <v>7.4843750000000001E-2</v>
      </c>
      <c r="AH977" s="236">
        <v>16.7453</v>
      </c>
      <c r="AI977" s="236"/>
      <c r="AJ977" s="522">
        <v>0</v>
      </c>
      <c r="AK977" s="522">
        <v>8.3155929893042966E-3</v>
      </c>
      <c r="AL977" s="236">
        <v>7.1794871794871762E-2</v>
      </c>
      <c r="AM977" s="236">
        <v>44.32</v>
      </c>
      <c r="AN977" s="522">
        <v>36.551724137931217</v>
      </c>
      <c r="AR977" s="452"/>
      <c r="AS977" s="145"/>
      <c r="AT977" s="223"/>
      <c r="AU977" s="22"/>
    </row>
    <row r="978" spans="1:47" ht="15.75">
      <c r="A978" s="263" t="s">
        <v>3050</v>
      </c>
      <c r="B978" t="s">
        <v>3051</v>
      </c>
      <c r="C978" t="s">
        <v>1343</v>
      </c>
      <c r="D978" s="554">
        <v>2020000000</v>
      </c>
      <c r="E978">
        <v>0.87</v>
      </c>
      <c r="F978" s="620">
        <v>1.37</v>
      </c>
      <c r="G978" s="57"/>
      <c r="H978" s="636"/>
      <c r="I978" s="267"/>
      <c r="J978" s="587">
        <v>85.79</v>
      </c>
      <c r="K978" s="236">
        <v>84</v>
      </c>
      <c r="L978" s="236">
        <v>93.66</v>
      </c>
      <c r="M978" s="236">
        <v>0.2</v>
      </c>
      <c r="N978" s="236">
        <v>0.16</v>
      </c>
      <c r="O978" s="236"/>
      <c r="P978" s="236"/>
      <c r="Q978" s="236">
        <v>33.64</v>
      </c>
      <c r="R978" s="236">
        <v>1.48</v>
      </c>
      <c r="S978" s="236">
        <v>6.81</v>
      </c>
      <c r="T978" s="236">
        <v>5.61</v>
      </c>
      <c r="U978" s="236">
        <v>0</v>
      </c>
      <c r="V978" s="236"/>
      <c r="W978" s="522">
        <v>2.2999999999999998</v>
      </c>
      <c r="X978" s="236">
        <v>100</v>
      </c>
      <c r="Y978" s="522">
        <v>31</v>
      </c>
      <c r="Z978" s="236"/>
      <c r="AA978" s="236"/>
      <c r="AB978" s="236">
        <v>2.1309523809523879E-2</v>
      </c>
      <c r="AC978" s="522">
        <v>1.1202391463203084E-2</v>
      </c>
      <c r="AD978" s="522">
        <v>3.4206980490619423</v>
      </c>
      <c r="AE978" s="57">
        <v>41825</v>
      </c>
      <c r="AF978" s="498">
        <v>7.9851000000000005E-2</v>
      </c>
      <c r="AG978" s="498">
        <v>0.22729729729729731</v>
      </c>
      <c r="AH978" s="236">
        <v>59.694899999999997</v>
      </c>
      <c r="AI978" s="236"/>
      <c r="AJ978" s="522">
        <v>0</v>
      </c>
      <c r="AK978" s="522">
        <v>1.1202391463203084E-2</v>
      </c>
      <c r="AL978" s="236">
        <v>-3.8444295001120746E-2</v>
      </c>
      <c r="AM978" s="236">
        <v>89.13</v>
      </c>
      <c r="AN978" s="522">
        <v>61.413043478260747</v>
      </c>
      <c r="AR978" s="452"/>
      <c r="AS978" s="145"/>
      <c r="AT978" s="223"/>
      <c r="AU978" s="22"/>
    </row>
    <row r="979" spans="1:47" ht="15.75">
      <c r="A979" s="263" t="s">
        <v>3052</v>
      </c>
      <c r="B979" t="s">
        <v>3053</v>
      </c>
      <c r="C979" t="s">
        <v>1343</v>
      </c>
      <c r="D979" s="554">
        <v>10620000000</v>
      </c>
      <c r="E979">
        <v>1.88</v>
      </c>
      <c r="F979" s="620">
        <v>0.83</v>
      </c>
      <c r="G979" s="57"/>
      <c r="H979" s="636"/>
      <c r="I979" s="267"/>
      <c r="J979" s="587">
        <v>16.82</v>
      </c>
      <c r="K979" s="236">
        <v>15.1</v>
      </c>
      <c r="L979" s="236">
        <v>18.010000000000002</v>
      </c>
      <c r="M979" s="236">
        <v>6.5</v>
      </c>
      <c r="N979" s="236">
        <v>1.04</v>
      </c>
      <c r="O979" s="236"/>
      <c r="P979" s="236"/>
      <c r="Q979" s="236">
        <v>9.84</v>
      </c>
      <c r="R979" s="236">
        <v>1.46</v>
      </c>
      <c r="S979" s="236">
        <v>0.31</v>
      </c>
      <c r="T979" s="236">
        <v>3.85</v>
      </c>
      <c r="U979" s="236">
        <v>0</v>
      </c>
      <c r="V979" s="236"/>
      <c r="W979" s="522">
        <v>1.7</v>
      </c>
      <c r="X979" s="236">
        <v>25</v>
      </c>
      <c r="Y979" s="522">
        <v>3</v>
      </c>
      <c r="Z979" s="236"/>
      <c r="AA979" s="236"/>
      <c r="AB979" s="236">
        <v>-6.6074403109383742E-2</v>
      </c>
      <c r="AC979" s="522">
        <v>1.3187169436774828E-2</v>
      </c>
      <c r="AD979" s="522">
        <v>4.7232487477479426</v>
      </c>
      <c r="AE979" s="57">
        <v>41825</v>
      </c>
      <c r="AF979" s="498">
        <v>0.13772400000000001</v>
      </c>
      <c r="AG979" s="498">
        <v>6.7397260273972609E-2</v>
      </c>
      <c r="AH979" s="236">
        <v>-3.0449000000000002</v>
      </c>
      <c r="AI979" s="236"/>
      <c r="AJ979" s="522">
        <v>0</v>
      </c>
      <c r="AK979" s="522">
        <v>1.3187169436774828E-2</v>
      </c>
      <c r="AL979" s="236">
        <v>0.10295081967213116</v>
      </c>
      <c r="AM979" s="236">
        <v>16</v>
      </c>
      <c r="AN979" s="522">
        <v>19.379844961240323</v>
      </c>
      <c r="AR979" s="452"/>
      <c r="AS979" s="145"/>
      <c r="AT979" s="223"/>
      <c r="AU979" s="22"/>
    </row>
    <row r="980" spans="1:47" ht="15.75">
      <c r="A980" s="263" t="s">
        <v>3054</v>
      </c>
      <c r="B980" t="s">
        <v>3055</v>
      </c>
      <c r="C980" t="s">
        <v>1343</v>
      </c>
      <c r="D980" s="554">
        <v>9750000000</v>
      </c>
      <c r="E980">
        <v>1.85</v>
      </c>
      <c r="F980" s="620">
        <v>4.16</v>
      </c>
      <c r="G980" s="57"/>
      <c r="H980" s="636"/>
      <c r="I980" s="267"/>
      <c r="J980" s="587">
        <v>74.61</v>
      </c>
      <c r="K980" s="236">
        <v>68.7</v>
      </c>
      <c r="L980" s="236">
        <v>74.61</v>
      </c>
      <c r="M980" s="236">
        <v>1.9</v>
      </c>
      <c r="N980" s="236">
        <v>1.4</v>
      </c>
      <c r="O980" s="236"/>
      <c r="P980" s="236"/>
      <c r="Q980" s="236">
        <v>11.62</v>
      </c>
      <c r="R980" s="236">
        <v>1.5</v>
      </c>
      <c r="S980" s="236">
        <v>0.59</v>
      </c>
      <c r="T980" s="236">
        <v>1.46</v>
      </c>
      <c r="U980" s="236">
        <v>0</v>
      </c>
      <c r="V980" s="236"/>
      <c r="W980" s="522">
        <v>2.5</v>
      </c>
      <c r="X980" s="236">
        <v>77</v>
      </c>
      <c r="Y980" s="522">
        <v>9</v>
      </c>
      <c r="Z980" s="236"/>
      <c r="AA980" s="236"/>
      <c r="AB980" s="236">
        <v>5.1733859599661709E-2</v>
      </c>
      <c r="AC980" s="522">
        <v>8.6176943010797969E-3</v>
      </c>
      <c r="AD980" s="522">
        <v>3.150947442292348</v>
      </c>
      <c r="AE980" s="57">
        <v>41825</v>
      </c>
      <c r="AF980" s="498">
        <v>0.13600499999999999</v>
      </c>
      <c r="AG980" s="498">
        <v>7.7466666666666656E-2</v>
      </c>
      <c r="AH980" s="236">
        <v>33.418700000000001</v>
      </c>
      <c r="AI980" s="236"/>
      <c r="AJ980" s="522">
        <v>0</v>
      </c>
      <c r="AK980" s="522">
        <v>8.6176943010797969E-3</v>
      </c>
      <c r="AL980" s="236">
        <v>3.5818408996251536E-2</v>
      </c>
      <c r="AM980" s="236">
        <v>72.78</v>
      </c>
      <c r="AN980" s="522">
        <v>17.482517482517565</v>
      </c>
      <c r="AR980" s="452"/>
      <c r="AS980" s="145"/>
      <c r="AT980" s="223"/>
      <c r="AU980" s="22"/>
    </row>
    <row r="981" spans="1:47" ht="15.75">
      <c r="A981" s="263" t="s">
        <v>3056</v>
      </c>
      <c r="B981" t="s">
        <v>3057</v>
      </c>
      <c r="C981" t="s">
        <v>1343</v>
      </c>
      <c r="D981" s="554">
        <v>8490000000</v>
      </c>
      <c r="E981">
        <v>0.56999999999999995</v>
      </c>
      <c r="F981" s="620">
        <v>1.65</v>
      </c>
      <c r="G981" s="57"/>
      <c r="H981" s="636"/>
      <c r="I981" s="267"/>
      <c r="J981" s="587">
        <v>37.92</v>
      </c>
      <c r="K981" s="236">
        <v>33.840000000000003</v>
      </c>
      <c r="L981" s="236">
        <v>38.14</v>
      </c>
      <c r="M981" s="236">
        <v>2.8</v>
      </c>
      <c r="N981" s="236">
        <v>1.04</v>
      </c>
      <c r="O981" s="236"/>
      <c r="P981" s="236"/>
      <c r="Q981" s="236">
        <v>17.559999999999999</v>
      </c>
      <c r="R981" s="236">
        <v>2.34</v>
      </c>
      <c r="S981" s="236">
        <v>1.59</v>
      </c>
      <c r="T981" s="236">
        <v>1.73</v>
      </c>
      <c r="U981" s="236">
        <v>0</v>
      </c>
      <c r="V981" s="236"/>
      <c r="W981" s="522">
        <v>2.2000000000000002</v>
      </c>
      <c r="X981" s="236">
        <v>39</v>
      </c>
      <c r="Y981" s="522">
        <v>9</v>
      </c>
      <c r="Z981" s="236"/>
      <c r="AA981" s="236"/>
      <c r="AB981" s="236">
        <v>0.11529411764705888</v>
      </c>
      <c r="AC981" s="522">
        <v>5.5510706263203107E-3</v>
      </c>
      <c r="AD981" s="522">
        <v>3.1712520396425039</v>
      </c>
      <c r="AE981" s="57">
        <v>41825</v>
      </c>
      <c r="AF981" s="498">
        <v>6.2660999999999994E-2</v>
      </c>
      <c r="AG981" s="498">
        <v>7.5042735042735037E-2</v>
      </c>
      <c r="AH981" s="236">
        <v>26.389900000000001</v>
      </c>
      <c r="AI981" s="236"/>
      <c r="AJ981" s="522">
        <v>0</v>
      </c>
      <c r="AK981" s="522">
        <v>5.5510706263203107E-3</v>
      </c>
      <c r="AL981" s="236">
        <v>9.5004331504475861E-2</v>
      </c>
      <c r="AM981" s="236">
        <v>36.33</v>
      </c>
      <c r="AN981" s="522">
        <v>34.042553191489375</v>
      </c>
      <c r="AR981" s="452"/>
      <c r="AS981" s="145"/>
      <c r="AT981" s="223"/>
      <c r="AU981" s="22"/>
    </row>
    <row r="982" spans="1:47" ht="15.75">
      <c r="A982" s="263" t="s">
        <v>3058</v>
      </c>
      <c r="B982" t="s">
        <v>3059</v>
      </c>
      <c r="C982" t="s">
        <v>1343</v>
      </c>
      <c r="D982" s="554">
        <v>3430000000</v>
      </c>
      <c r="E982">
        <v>0.77</v>
      </c>
      <c r="F982" s="620">
        <v>-3.97</v>
      </c>
      <c r="G982" s="57"/>
      <c r="H982" s="636"/>
      <c r="I982" s="267"/>
      <c r="J982" s="587">
        <v>0.96</v>
      </c>
      <c r="K982" s="236">
        <v>0.83</v>
      </c>
      <c r="L982" s="236">
        <v>2.2200000000000002</v>
      </c>
      <c r="M982" s="236">
        <v>0</v>
      </c>
      <c r="N982" s="236">
        <v>0</v>
      </c>
      <c r="O982" s="236"/>
      <c r="P982" s="236"/>
      <c r="Q982" s="236">
        <v>0</v>
      </c>
      <c r="R982" s="236">
        <v>0</v>
      </c>
      <c r="S982" s="236">
        <v>0.03</v>
      </c>
      <c r="T982" s="236">
        <v>1.32</v>
      </c>
      <c r="U982" s="236">
        <v>0</v>
      </c>
      <c r="V982" s="236"/>
      <c r="W982" s="522">
        <v>3.4</v>
      </c>
      <c r="X982" s="236">
        <v>1</v>
      </c>
      <c r="Y982" s="522">
        <v>8</v>
      </c>
      <c r="Z982" s="236"/>
      <c r="AA982" s="236"/>
      <c r="AB982" s="236">
        <v>-0.54929577464788737</v>
      </c>
      <c r="AC982" s="522">
        <v>4.8347225239372231E-2</v>
      </c>
      <c r="AD982" s="522">
        <v>3.036994927124506</v>
      </c>
      <c r="AE982" s="57">
        <v>41825</v>
      </c>
      <c r="AH982" s="236"/>
      <c r="AI982" s="236"/>
      <c r="AJ982" s="522">
        <v>0</v>
      </c>
      <c r="AK982" s="522">
        <v>4.8347225239372231E-2</v>
      </c>
      <c r="AL982" s="236">
        <v>-0.17948717948717946</v>
      </c>
      <c r="AM982" s="236">
        <v>1.19</v>
      </c>
      <c r="AN982" s="522">
        <v>37.5</v>
      </c>
      <c r="AR982" s="452"/>
      <c r="AS982" s="145"/>
      <c r="AT982" s="223"/>
      <c r="AU982" s="22"/>
    </row>
    <row r="983" spans="1:47" ht="15.75">
      <c r="A983" s="263" t="s">
        <v>3060</v>
      </c>
      <c r="B983" t="s">
        <v>3061</v>
      </c>
      <c r="C983" t="s">
        <v>1343</v>
      </c>
      <c r="D983" s="554">
        <v>536470000</v>
      </c>
      <c r="E983">
        <v>2.5499999999999998</v>
      </c>
      <c r="F983" s="620">
        <v>0.89</v>
      </c>
      <c r="G983" s="57"/>
      <c r="H983" s="636"/>
      <c r="I983" s="267"/>
      <c r="J983" s="587">
        <v>24.42</v>
      </c>
      <c r="K983" s="236">
        <v>21.81</v>
      </c>
      <c r="L983" s="236">
        <v>24.66</v>
      </c>
      <c r="M983" s="236">
        <v>0</v>
      </c>
      <c r="N983" s="236">
        <v>0</v>
      </c>
      <c r="O983" s="236"/>
      <c r="P983" s="236"/>
      <c r="Q983" s="236">
        <v>17.440000000000001</v>
      </c>
      <c r="R983" s="236">
        <v>2.78</v>
      </c>
      <c r="S983" s="236">
        <v>1.27</v>
      </c>
      <c r="T983" s="236">
        <v>1.23</v>
      </c>
      <c r="U983" s="236">
        <v>0</v>
      </c>
      <c r="V983" s="236"/>
      <c r="W983" s="522">
        <v>2.6</v>
      </c>
      <c r="X983" s="236">
        <v>21.25</v>
      </c>
      <c r="Y983" s="522">
        <v>2</v>
      </c>
      <c r="Z983" s="236"/>
      <c r="AA983" s="236"/>
      <c r="AB983" s="236">
        <v>-4.0933278755620183E-4</v>
      </c>
      <c r="AC983" s="522">
        <v>1.6878296090565782E-2</v>
      </c>
      <c r="AD983" s="522">
        <v>3.8895720354653367</v>
      </c>
      <c r="AE983" s="57">
        <v>41825</v>
      </c>
      <c r="AF983" s="498">
        <v>0.17611499999999999</v>
      </c>
      <c r="AG983" s="498">
        <v>6.2733812949640297E-2</v>
      </c>
      <c r="AH983" s="236">
        <v>7.4970999999999997</v>
      </c>
      <c r="AI983" s="236"/>
      <c r="AJ983" s="522">
        <v>0</v>
      </c>
      <c r="AK983" s="522">
        <v>1.6878296090565782E-2</v>
      </c>
      <c r="AL983" s="236">
        <v>5.077452667814128E-2</v>
      </c>
      <c r="AM983" s="236">
        <v>23.41</v>
      </c>
      <c r="AN983" s="522">
        <v>0</v>
      </c>
      <c r="AR983" s="452"/>
      <c r="AS983" s="145"/>
      <c r="AT983" s="223"/>
      <c r="AU983" s="22"/>
    </row>
    <row r="984" spans="1:47" ht="15.75">
      <c r="A984" s="263" t="s">
        <v>3062</v>
      </c>
      <c r="B984" t="s">
        <v>3063</v>
      </c>
      <c r="C984" t="s">
        <v>2465</v>
      </c>
      <c r="F984" s="620"/>
      <c r="G984" s="57"/>
      <c r="H984" s="636"/>
      <c r="I984" s="267"/>
      <c r="J984" s="587">
        <v>97.86</v>
      </c>
      <c r="K984" s="236">
        <v>75.400000000000006</v>
      </c>
      <c r="L984" s="236">
        <v>97.86</v>
      </c>
      <c r="M984" s="236">
        <v>0</v>
      </c>
      <c r="N984" s="236"/>
      <c r="O984" s="236"/>
      <c r="P984" s="236"/>
      <c r="Q984" s="236"/>
      <c r="R984" s="236"/>
      <c r="S984" s="236"/>
      <c r="T984" s="236"/>
      <c r="U984" s="236">
        <v>0</v>
      </c>
      <c r="V984" s="236"/>
      <c r="X984" s="236"/>
      <c r="Z984" s="236"/>
      <c r="AA984" s="236"/>
      <c r="AB984" s="236">
        <v>0.15198938992042432</v>
      </c>
      <c r="AC984" s="522">
        <v>0</v>
      </c>
      <c r="AD984" s="522">
        <v>2.7399986005978523</v>
      </c>
      <c r="AE984" s="57">
        <v>41355</v>
      </c>
      <c r="AH984" s="236"/>
      <c r="AI984" s="236"/>
      <c r="AJ984" s="522">
        <v>0</v>
      </c>
      <c r="AK984" s="522">
        <v>0</v>
      </c>
      <c r="AL984" s="236">
        <v>0.13132947976878612</v>
      </c>
      <c r="AM984" s="236"/>
      <c r="AN984" s="522">
        <v>4.6561992420140825</v>
      </c>
      <c r="AR984" s="452"/>
      <c r="AS984" s="145"/>
      <c r="AT984" s="223"/>
      <c r="AU984" s="22"/>
    </row>
    <row r="985" spans="1:47" ht="15.75">
      <c r="A985" s="263" t="s">
        <v>192</v>
      </c>
      <c r="B985" t="s">
        <v>193</v>
      </c>
      <c r="C985" t="s">
        <v>1343</v>
      </c>
      <c r="D985" s="554">
        <v>23340000000</v>
      </c>
      <c r="E985">
        <v>0.75</v>
      </c>
      <c r="F985" s="620">
        <v>6.44</v>
      </c>
      <c r="G985" s="57"/>
      <c r="H985" s="636"/>
      <c r="I985" s="267"/>
      <c r="J985" s="587">
        <v>93.22</v>
      </c>
      <c r="K985" s="236">
        <v>92.25</v>
      </c>
      <c r="L985" s="236">
        <v>100.82</v>
      </c>
      <c r="M985" s="236">
        <v>2.5</v>
      </c>
      <c r="N985" s="236">
        <v>2.42</v>
      </c>
      <c r="O985" s="236"/>
      <c r="P985" s="236"/>
      <c r="Q985" s="236">
        <v>12</v>
      </c>
      <c r="R985" s="236">
        <v>1.1499999999999999</v>
      </c>
      <c r="S985" s="236">
        <v>1.24</v>
      </c>
      <c r="T985" s="236">
        <v>2.5299999999999998</v>
      </c>
      <c r="U985" s="236">
        <v>0</v>
      </c>
      <c r="V985" s="236"/>
      <c r="W985" s="522">
        <v>2.2999999999999998</v>
      </c>
      <c r="X985" s="236">
        <v>104.5</v>
      </c>
      <c r="Y985" s="522">
        <v>20</v>
      </c>
      <c r="Z985" s="236"/>
      <c r="AA985" s="236"/>
      <c r="AB985" s="236">
        <v>-5.3507970352319995E-2</v>
      </c>
      <c r="AC985" s="522">
        <v>8.9104067287566514E-3</v>
      </c>
      <c r="AD985" s="522">
        <v>4.8515977823763805</v>
      </c>
      <c r="AE985" s="57">
        <v>41825</v>
      </c>
      <c r="AF985" s="498">
        <v>7.2974999999999998E-2</v>
      </c>
      <c r="AG985" s="498">
        <v>0.10434782608695652</v>
      </c>
      <c r="AH985" s="236">
        <v>150.15430000000001</v>
      </c>
      <c r="AI985" s="236"/>
      <c r="AJ985" s="522">
        <v>0</v>
      </c>
      <c r="AK985" s="522">
        <v>8.9104067287566514E-3</v>
      </c>
      <c r="AL985" s="236">
        <v>-1.9149831649831729E-2</v>
      </c>
      <c r="AM985" s="236">
        <v>96.02</v>
      </c>
      <c r="AN985" s="522">
        <v>53.170731707317159</v>
      </c>
      <c r="AR985" s="452"/>
      <c r="AS985" s="145"/>
      <c r="AT985" s="223"/>
      <c r="AU985" s="22"/>
    </row>
    <row r="986" spans="1:47" ht="15.75">
      <c r="A986" s="263" t="s">
        <v>3064</v>
      </c>
      <c r="B986" t="s">
        <v>3065</v>
      </c>
      <c r="C986" t="s">
        <v>3066</v>
      </c>
      <c r="F986" s="620"/>
      <c r="G986" s="57"/>
      <c r="H986" s="636"/>
      <c r="I986" s="267"/>
      <c r="J986" s="587">
        <v>14.8</v>
      </c>
      <c r="K986" s="236">
        <v>14.8</v>
      </c>
      <c r="L986" s="236">
        <v>38.119999999999997</v>
      </c>
      <c r="M986" s="236">
        <v>0</v>
      </c>
      <c r="N986" s="236"/>
      <c r="O986" s="236"/>
      <c r="P986" s="236"/>
      <c r="Q986" s="236"/>
      <c r="R986" s="236"/>
      <c r="S986" s="236"/>
      <c r="T986" s="236"/>
      <c r="U986" s="236">
        <v>0</v>
      </c>
      <c r="V986" s="236"/>
      <c r="X986" s="236"/>
      <c r="Z986" s="236"/>
      <c r="AA986" s="236"/>
      <c r="AB986" s="236">
        <v>-0.61175236096537244</v>
      </c>
      <c r="AC986" s="522">
        <v>5.0589342686188657E-2</v>
      </c>
      <c r="AD986" s="522">
        <v>3.0338250720185096</v>
      </c>
      <c r="AE986" s="57">
        <v>41568</v>
      </c>
      <c r="AH986" s="236"/>
      <c r="AI986" s="236"/>
      <c r="AJ986" s="522">
        <v>0</v>
      </c>
      <c r="AK986" s="522">
        <v>3.1425387777320089E-2</v>
      </c>
      <c r="AL986" s="236">
        <v>-0.50335570469798652</v>
      </c>
      <c r="AM986" s="236"/>
      <c r="AN986" s="522">
        <v>84.782608695652186</v>
      </c>
      <c r="AR986" s="452"/>
      <c r="AS986" s="145"/>
      <c r="AT986" s="223"/>
      <c r="AU986" s="22"/>
    </row>
    <row r="987" spans="1:47" ht="15.75">
      <c r="A987" s="263" t="s">
        <v>401</v>
      </c>
      <c r="B987" t="s">
        <v>3067</v>
      </c>
      <c r="C987" t="s">
        <v>1343</v>
      </c>
      <c r="D987" s="554">
        <v>35580000000</v>
      </c>
      <c r="E987">
        <v>-1.36</v>
      </c>
      <c r="F987" s="620">
        <v>-0.73</v>
      </c>
      <c r="G987" s="57"/>
      <c r="H987" s="636"/>
      <c r="I987" s="267"/>
      <c r="J987" s="587">
        <v>8.6</v>
      </c>
      <c r="K987" s="236">
        <v>7.43</v>
      </c>
      <c r="L987" s="236">
        <v>9.7100000000000009</v>
      </c>
      <c r="M987" s="236">
        <v>0</v>
      </c>
      <c r="N987" s="236">
        <v>0</v>
      </c>
      <c r="O987" s="236"/>
      <c r="P987" s="236"/>
      <c r="Q987" s="236">
        <v>0</v>
      </c>
      <c r="R987" s="236">
        <v>0</v>
      </c>
      <c r="S987" s="236">
        <v>0.94</v>
      </c>
      <c r="T987" s="236">
        <v>1.32</v>
      </c>
      <c r="U987" s="236">
        <v>0</v>
      </c>
      <c r="V987" s="236"/>
      <c r="W987" s="522">
        <v>2.7</v>
      </c>
      <c r="X987" s="236">
        <v>7</v>
      </c>
      <c r="Y987" s="522">
        <v>21</v>
      </c>
      <c r="Z987" s="236"/>
      <c r="AA987" s="236"/>
      <c r="AB987" s="236">
        <v>-0.10135841170323936</v>
      </c>
      <c r="AC987" s="522">
        <v>1.8225745868188859E-2</v>
      </c>
      <c r="AD987" s="522">
        <v>7.7797301201653459</v>
      </c>
      <c r="AE987" s="57">
        <v>41825</v>
      </c>
      <c r="AH987" s="236"/>
      <c r="AI987" s="236"/>
      <c r="AJ987" s="522">
        <v>0</v>
      </c>
      <c r="AK987" s="522">
        <v>1.8225745868188859E-2</v>
      </c>
      <c r="AL987" s="236">
        <v>-5.7017543859649078E-2</v>
      </c>
      <c r="AM987" s="236">
        <v>8.8699999999999992</v>
      </c>
      <c r="AN987" s="522">
        <v>17.241379310344627</v>
      </c>
      <c r="AR987" s="452"/>
      <c r="AS987" s="145"/>
      <c r="AT987" s="223"/>
      <c r="AU987" s="22"/>
    </row>
    <row r="988" spans="1:47" ht="15.75">
      <c r="A988" s="263" t="s">
        <v>3068</v>
      </c>
      <c r="B988" t="s">
        <v>3069</v>
      </c>
      <c r="C988" t="s">
        <v>1751</v>
      </c>
      <c r="F988" s="620"/>
      <c r="G988" s="57"/>
      <c r="H988" s="636"/>
      <c r="I988" s="267"/>
      <c r="J988" s="587">
        <v>113.5</v>
      </c>
      <c r="K988" s="236">
        <v>95.3</v>
      </c>
      <c r="L988" s="236">
        <v>114</v>
      </c>
      <c r="M988" s="236">
        <v>0</v>
      </c>
      <c r="N988" s="236"/>
      <c r="O988" s="236"/>
      <c r="P988" s="236"/>
      <c r="Q988" s="236"/>
      <c r="R988" s="236"/>
      <c r="S988" s="236"/>
      <c r="T988" s="236"/>
      <c r="U988" s="236">
        <v>0</v>
      </c>
      <c r="V988" s="236"/>
      <c r="X988" s="236"/>
      <c r="Z988" s="236"/>
      <c r="AA988" s="236"/>
      <c r="AB988" s="236">
        <v>2.342898656011622E-2</v>
      </c>
      <c r="AC988" s="522">
        <v>2.4355863382487915E-2</v>
      </c>
      <c r="AD988" s="522">
        <v>2.6587013142334506</v>
      </c>
      <c r="AE988" s="57">
        <v>41825</v>
      </c>
      <c r="AH988" s="236"/>
      <c r="AI988" s="236"/>
      <c r="AJ988" s="522">
        <v>0</v>
      </c>
      <c r="AK988" s="522">
        <v>2.4355863382487915E-2</v>
      </c>
      <c r="AL988" s="236">
        <v>0.17971104874753152</v>
      </c>
      <c r="AM988" s="236"/>
      <c r="AN988" s="522">
        <v>21.405049396267884</v>
      </c>
      <c r="AR988" s="452"/>
      <c r="AS988" s="145"/>
      <c r="AT988" s="223"/>
      <c r="AU988" s="22"/>
    </row>
    <row r="989" spans="1:47" ht="15.75">
      <c r="A989" s="263" t="s">
        <v>665</v>
      </c>
      <c r="B989" t="s">
        <v>666</v>
      </c>
      <c r="C989" t="s">
        <v>1345</v>
      </c>
      <c r="D989" s="554">
        <v>8900000000</v>
      </c>
      <c r="E989">
        <v>1.95</v>
      </c>
      <c r="F989" s="620">
        <v>1.5</v>
      </c>
      <c r="G989" s="57"/>
      <c r="H989" s="636"/>
      <c r="I989" s="267"/>
      <c r="J989" s="587">
        <v>27.81</v>
      </c>
      <c r="K989" s="236">
        <v>22.7</v>
      </c>
      <c r="L989" s="236">
        <v>27.81</v>
      </c>
      <c r="M989" s="236">
        <v>0.4</v>
      </c>
      <c r="N989" s="236">
        <v>0.1</v>
      </c>
      <c r="O989" s="236"/>
      <c r="P989" s="236"/>
      <c r="Q989" s="236">
        <v>12.2</v>
      </c>
      <c r="R989" s="236">
        <v>0.89</v>
      </c>
      <c r="S989" s="236">
        <v>0.16</v>
      </c>
      <c r="T989" s="236">
        <v>2.2799999999999998</v>
      </c>
      <c r="U989" s="236">
        <v>0</v>
      </c>
      <c r="V989" s="236"/>
      <c r="W989" s="522">
        <v>2.8</v>
      </c>
      <c r="X989" s="236">
        <v>26</v>
      </c>
      <c r="Y989" s="522">
        <v>5</v>
      </c>
      <c r="Z989" s="236"/>
      <c r="AA989" s="236"/>
      <c r="AB989" s="236">
        <v>0.21653543307086612</v>
      </c>
      <c r="AC989" s="522">
        <v>1.2389938348669027E-2</v>
      </c>
      <c r="AD989" s="522">
        <v>3.2726942187868655</v>
      </c>
      <c r="AE989" s="57">
        <v>41825</v>
      </c>
      <c r="AF989" s="498">
        <v>0.141735</v>
      </c>
      <c r="AG989" s="498">
        <v>0.13707865168539324</v>
      </c>
      <c r="AH989" s="236">
        <v>19.7561</v>
      </c>
      <c r="AI989" s="236"/>
      <c r="AJ989" s="522">
        <v>0</v>
      </c>
      <c r="AK989" s="522">
        <v>1.2389938348669027E-2</v>
      </c>
      <c r="AL989" s="236">
        <v>0.11866452131938857</v>
      </c>
      <c r="AM989" s="236">
        <v>26.24</v>
      </c>
      <c r="AN989" s="522">
        <v>0</v>
      </c>
      <c r="AR989" s="452"/>
      <c r="AS989" s="145"/>
      <c r="AT989" s="223"/>
      <c r="AU989" s="22"/>
    </row>
    <row r="990" spans="1:47" ht="15.75">
      <c r="A990" s="263" t="s">
        <v>3070</v>
      </c>
      <c r="B990" t="s">
        <v>3071</v>
      </c>
      <c r="C990" t="s">
        <v>1343</v>
      </c>
      <c r="D990" s="554">
        <v>3960000000</v>
      </c>
      <c r="E990">
        <v>0</v>
      </c>
      <c r="F990" s="620">
        <v>2.2999999999999998</v>
      </c>
      <c r="G990" s="57"/>
      <c r="H990" s="636"/>
      <c r="I990" s="267"/>
      <c r="J990" s="587">
        <v>45.47</v>
      </c>
      <c r="K990" s="236">
        <v>34.72</v>
      </c>
      <c r="L990" s="236">
        <v>45.64</v>
      </c>
      <c r="M990" s="236">
        <v>2.6</v>
      </c>
      <c r="N990" s="236">
        <v>1.1200000000000001</v>
      </c>
      <c r="O990" s="236"/>
      <c r="P990" s="236"/>
      <c r="Q990" s="236">
        <v>14.12</v>
      </c>
      <c r="R990" s="236">
        <v>3.16</v>
      </c>
      <c r="S990" s="236">
        <v>0.54</v>
      </c>
      <c r="T990" s="236">
        <v>5.75</v>
      </c>
      <c r="U990" s="236">
        <v>0</v>
      </c>
      <c r="V990" s="236"/>
      <c r="W990" s="522">
        <v>2.5</v>
      </c>
      <c r="X990" s="236">
        <v>46</v>
      </c>
      <c r="Y990" s="522">
        <v>3</v>
      </c>
      <c r="Z990" s="236"/>
      <c r="AA990" s="236"/>
      <c r="AB990" s="236">
        <v>0.26130374479889051</v>
      </c>
      <c r="AC990" s="522">
        <v>1.532910768249735E-2</v>
      </c>
      <c r="AD990" s="522">
        <v>7.67880582825358</v>
      </c>
      <c r="AE990" s="57">
        <v>41825</v>
      </c>
      <c r="AF990" s="498">
        <v>0.03</v>
      </c>
      <c r="AG990" s="498">
        <v>4.4683544303797465E-2</v>
      </c>
      <c r="AH990" s="236">
        <v>-194.20930000000001</v>
      </c>
      <c r="AI990" s="236"/>
      <c r="AJ990" s="522">
        <v>0</v>
      </c>
      <c r="AK990" s="522">
        <v>1.532910768249735E-2</v>
      </c>
      <c r="AL990" s="236">
        <v>0.22362755651237895</v>
      </c>
      <c r="AM990" s="236">
        <v>41.34</v>
      </c>
      <c r="AN990" s="522">
        <v>50.662251655629127</v>
      </c>
      <c r="AR990" s="452"/>
      <c r="AS990" s="145"/>
      <c r="AT990" s="223"/>
      <c r="AU990" s="22"/>
    </row>
    <row r="991" spans="1:47" ht="15.75">
      <c r="A991" s="263" t="s">
        <v>3072</v>
      </c>
      <c r="B991" t="s">
        <v>3073</v>
      </c>
      <c r="C991" t="s">
        <v>1343</v>
      </c>
      <c r="D991" s="554">
        <v>41320000000</v>
      </c>
      <c r="E991">
        <v>1.6</v>
      </c>
      <c r="F991" s="620">
        <v>0.54</v>
      </c>
      <c r="G991" s="57"/>
      <c r="H991" s="636"/>
      <c r="I991" s="267"/>
      <c r="J991" s="587">
        <v>10.64</v>
      </c>
      <c r="K991" s="236">
        <v>9.5299999999999994</v>
      </c>
      <c r="L991" s="236">
        <v>10.75</v>
      </c>
      <c r="M991" s="236">
        <v>6.1</v>
      </c>
      <c r="N991" s="236">
        <v>0.64</v>
      </c>
      <c r="O991" s="236"/>
      <c r="P991" s="236"/>
      <c r="Q991" s="236">
        <v>14.19</v>
      </c>
      <c r="R991" s="236">
        <v>1.51</v>
      </c>
      <c r="S991" s="236">
        <v>2.92</v>
      </c>
      <c r="T991" s="236">
        <v>1.22</v>
      </c>
      <c r="U991" s="236">
        <v>0</v>
      </c>
      <c r="V991" s="236"/>
      <c r="W991" s="522">
        <v>2</v>
      </c>
      <c r="X991" s="236">
        <v>10.01</v>
      </c>
      <c r="Y991" s="522">
        <v>1</v>
      </c>
      <c r="Z991" s="236"/>
      <c r="AA991" s="236"/>
      <c r="AB991" s="236">
        <v>0.11064718162839252</v>
      </c>
      <c r="AC991" s="522">
        <v>8.4464676474124631E-3</v>
      </c>
      <c r="AD991" s="522">
        <v>2.9695979433793105</v>
      </c>
      <c r="AE991" s="57">
        <v>41825</v>
      </c>
      <c r="AF991" s="498">
        <v>0.12168</v>
      </c>
      <c r="AG991" s="498">
        <v>9.3973509933774846E-2</v>
      </c>
      <c r="AH991" s="236">
        <v>-1.6419999999999999</v>
      </c>
      <c r="AI991" s="236"/>
      <c r="AJ991" s="522">
        <v>0</v>
      </c>
      <c r="AK991" s="522">
        <v>8.4464676474124631E-3</v>
      </c>
      <c r="AL991" s="236">
        <v>7.1500503524672798E-2</v>
      </c>
      <c r="AM991" s="236">
        <v>10.37</v>
      </c>
      <c r="AN991" s="522">
        <v>34.545454545454618</v>
      </c>
      <c r="AR991" s="452"/>
      <c r="AS991" s="145"/>
      <c r="AT991" s="223"/>
      <c r="AU991" s="22"/>
    </row>
    <row r="992" spans="1:47" ht="15.75">
      <c r="A992" s="263" t="s">
        <v>125</v>
      </c>
      <c r="C992" t="s">
        <v>1343</v>
      </c>
      <c r="D992" s="554">
        <v>183840000</v>
      </c>
      <c r="E992">
        <v>1.06</v>
      </c>
      <c r="F992" s="620">
        <v>0.96</v>
      </c>
      <c r="G992" s="57"/>
      <c r="H992" s="636"/>
      <c r="I992" s="267"/>
      <c r="J992" s="587">
        <v>9.27</v>
      </c>
      <c r="K992" s="236">
        <v>7.82</v>
      </c>
      <c r="L992" s="236">
        <v>10.050000000000001</v>
      </c>
      <c r="M992" s="236">
        <v>2.4</v>
      </c>
      <c r="N992" s="236">
        <v>0.24</v>
      </c>
      <c r="O992" s="236"/>
      <c r="P992" s="236"/>
      <c r="Q992" s="236">
        <v>8.66</v>
      </c>
      <c r="R992" s="236">
        <v>1.0900000000000001</v>
      </c>
      <c r="S992" s="236">
        <v>4.2300000000000004</v>
      </c>
      <c r="T992" s="236">
        <v>1.33</v>
      </c>
      <c r="U992" s="236">
        <v>0</v>
      </c>
      <c r="V992" s="236"/>
      <c r="W992" s="522">
        <v>1.6</v>
      </c>
      <c r="X992" s="236">
        <v>11</v>
      </c>
      <c r="Y992" s="522">
        <v>11</v>
      </c>
      <c r="Z992" s="236"/>
      <c r="AA992" s="236"/>
      <c r="AB992" s="236">
        <v>-4.9230769230769272E-2</v>
      </c>
      <c r="AC992" s="522">
        <v>2.0879896859788999E-2</v>
      </c>
      <c r="AD992" s="522">
        <v>4.1148710736689349</v>
      </c>
      <c r="AE992" s="57">
        <v>41825</v>
      </c>
      <c r="AF992" s="498">
        <v>9.0737999999999999E-2</v>
      </c>
      <c r="AG992" s="498">
        <v>7.9449541284403666E-2</v>
      </c>
      <c r="AH992" s="236">
        <v>16.402799999999999</v>
      </c>
      <c r="AI992" s="236"/>
      <c r="AJ992" s="522">
        <v>0</v>
      </c>
      <c r="AK992" s="522">
        <v>2.0879896859788999E-2</v>
      </c>
      <c r="AL992" s="236">
        <v>0.1430332922318126</v>
      </c>
      <c r="AM992" s="236">
        <v>8.92</v>
      </c>
      <c r="AN992" s="522">
        <v>53.684210526315809</v>
      </c>
      <c r="AR992" s="452"/>
      <c r="AS992" s="145"/>
      <c r="AT992" s="223"/>
      <c r="AU992" s="22"/>
    </row>
    <row r="993" spans="1:47" ht="15.75">
      <c r="A993" s="263" t="s">
        <v>160</v>
      </c>
      <c r="B993" t="s">
        <v>3074</v>
      </c>
      <c r="C993" t="s">
        <v>1343</v>
      </c>
      <c r="D993" s="554">
        <v>71630000</v>
      </c>
      <c r="E993">
        <v>1.56</v>
      </c>
      <c r="F993" s="620">
        <v>-0.01</v>
      </c>
      <c r="G993" s="57"/>
      <c r="H993" s="636"/>
      <c r="I993" s="267"/>
      <c r="J993" s="587">
        <v>12.78</v>
      </c>
      <c r="K993" s="236">
        <v>10.19</v>
      </c>
      <c r="L993" s="236">
        <v>14.59</v>
      </c>
      <c r="M993" s="236">
        <v>0</v>
      </c>
      <c r="N993" s="236">
        <v>0</v>
      </c>
      <c r="O993" s="236"/>
      <c r="P993" s="236"/>
      <c r="Q993" s="236">
        <v>9.61</v>
      </c>
      <c r="R993" s="236">
        <v>0</v>
      </c>
      <c r="S993" s="236">
        <v>5.25</v>
      </c>
      <c r="T993" s="236">
        <v>1.41</v>
      </c>
      <c r="U993" s="236">
        <v>0</v>
      </c>
      <c r="V993" s="236"/>
      <c r="W993" s="522">
        <v>1.7</v>
      </c>
      <c r="X993" s="236">
        <v>17.5</v>
      </c>
      <c r="Y993" s="522">
        <v>7</v>
      </c>
      <c r="Z993" s="236">
        <v>1</v>
      </c>
      <c r="AA993" s="236"/>
      <c r="AB993" s="236">
        <v>-0.11922811853893869</v>
      </c>
      <c r="AC993" s="522">
        <v>2.2349468289407436E-2</v>
      </c>
      <c r="AD993" s="522">
        <v>6.701057626265893</v>
      </c>
      <c r="AE993" s="57">
        <v>41825</v>
      </c>
      <c r="AH993" s="236"/>
      <c r="AI993" s="236"/>
      <c r="AJ993" s="522">
        <v>0</v>
      </c>
      <c r="AK993" s="522">
        <v>2.2349468289407436E-2</v>
      </c>
      <c r="AL993" s="236">
        <v>0.1410714285714286</v>
      </c>
      <c r="AM993" s="236">
        <v>12.12</v>
      </c>
      <c r="AN993" s="522">
        <v>62.037037037037024</v>
      </c>
      <c r="AR993" s="452"/>
      <c r="AS993" s="145"/>
      <c r="AT993" s="223"/>
      <c r="AU993" s="22"/>
    </row>
    <row r="994" spans="1:47" ht="15.75">
      <c r="A994" s="263" t="s">
        <v>3075</v>
      </c>
      <c r="B994" t="s">
        <v>3076</v>
      </c>
      <c r="C994" t="s">
        <v>2573</v>
      </c>
      <c r="F994" s="620"/>
      <c r="G994" s="57"/>
      <c r="H994" s="636"/>
      <c r="I994" s="267"/>
      <c r="J994" s="587">
        <v>7.71</v>
      </c>
      <c r="K994" s="236">
        <v>7.11</v>
      </c>
      <c r="L994" s="236">
        <v>8.68</v>
      </c>
      <c r="M994" s="236">
        <v>0</v>
      </c>
      <c r="N994" s="236"/>
      <c r="O994" s="236"/>
      <c r="P994" s="236"/>
      <c r="Q994" s="236"/>
      <c r="R994" s="236"/>
      <c r="S994" s="236"/>
      <c r="T994" s="236"/>
      <c r="U994" s="236">
        <v>0</v>
      </c>
      <c r="V994" s="236"/>
      <c r="X994" s="236"/>
      <c r="Z994" s="236"/>
      <c r="AA994" s="236"/>
      <c r="AB994" s="236">
        <v>-9.8245614035087803E-2</v>
      </c>
      <c r="AC994" s="522">
        <v>1.5984689215697036E-2</v>
      </c>
      <c r="AD994" s="522">
        <v>2.459492482167839</v>
      </c>
      <c r="AE994" s="57">
        <v>41825</v>
      </c>
      <c r="AH994" s="236"/>
      <c r="AI994" s="236"/>
      <c r="AJ994" s="522">
        <v>0</v>
      </c>
      <c r="AK994" s="522">
        <v>1.5984689215697036E-2</v>
      </c>
      <c r="AL994" s="236">
        <v>2.9372496662216255E-2</v>
      </c>
      <c r="AM994" s="236"/>
      <c r="AN994" s="522">
        <v>9.4339622641509084</v>
      </c>
      <c r="AR994" s="452"/>
      <c r="AS994" s="145"/>
      <c r="AT994" s="223"/>
      <c r="AU994" s="22"/>
    </row>
    <row r="995" spans="1:47" ht="15.75">
      <c r="A995" s="263" t="s">
        <v>3077</v>
      </c>
      <c r="B995" t="s">
        <v>3078</v>
      </c>
      <c r="C995" t="s">
        <v>1343</v>
      </c>
      <c r="D995" s="554">
        <v>15660000000</v>
      </c>
      <c r="E995">
        <v>0.88</v>
      </c>
      <c r="F995" s="620">
        <v>0.2</v>
      </c>
      <c r="G995" s="57"/>
      <c r="H995" s="636"/>
      <c r="I995" s="267"/>
      <c r="J995" s="587">
        <v>79.06</v>
      </c>
      <c r="K995" s="236">
        <v>68.48</v>
      </c>
      <c r="L995" s="236">
        <v>79.06</v>
      </c>
      <c r="M995" s="236">
        <v>1.4</v>
      </c>
      <c r="N995" s="236">
        <v>1.04</v>
      </c>
      <c r="O995" s="236"/>
      <c r="P995" s="236"/>
      <c r="Q995" s="236">
        <v>24.94</v>
      </c>
      <c r="R995" s="236">
        <v>1.61</v>
      </c>
      <c r="S995" s="236">
        <v>3.76</v>
      </c>
      <c r="T995" s="236">
        <v>11.92</v>
      </c>
      <c r="U995" s="236">
        <v>0</v>
      </c>
      <c r="V995" s="236"/>
      <c r="W995" s="522">
        <v>1.6</v>
      </c>
      <c r="X995" s="236">
        <v>90</v>
      </c>
      <c r="Y995" s="522">
        <v>24</v>
      </c>
      <c r="Z995" s="236">
        <v>1</v>
      </c>
      <c r="AA995" s="236"/>
      <c r="AB995" s="236">
        <v>7.2145375644155241E-2</v>
      </c>
      <c r="AC995" s="522">
        <v>8.8594585699591343E-3</v>
      </c>
      <c r="AD995" s="522">
        <v>3.515122418005542</v>
      </c>
      <c r="AE995" s="57">
        <v>41825</v>
      </c>
      <c r="AF995" s="498">
        <v>8.0423999999999995E-2</v>
      </c>
      <c r="AG995" s="498">
        <v>0.15490683229813665</v>
      </c>
      <c r="AH995" s="236">
        <v>-33.692900000000002</v>
      </c>
      <c r="AI995" s="236"/>
      <c r="AJ995" s="522">
        <v>0</v>
      </c>
      <c r="AK995" s="522">
        <v>8.8594585699591343E-3</v>
      </c>
      <c r="AL995" s="236">
        <v>0.11320754716981142</v>
      </c>
      <c r="AM995" s="236">
        <v>74.739999999999995</v>
      </c>
      <c r="AN995" s="522">
        <v>28.81355932203401</v>
      </c>
      <c r="AR995" s="452"/>
      <c r="AS995" s="145"/>
      <c r="AT995" s="223"/>
      <c r="AU995" s="22"/>
    </row>
    <row r="996" spans="1:47" ht="15.75">
      <c r="A996" s="263" t="s">
        <v>3079</v>
      </c>
      <c r="B996" t="s">
        <v>3080</v>
      </c>
      <c r="C996" t="s">
        <v>1343</v>
      </c>
      <c r="F996" s="620"/>
      <c r="G996" s="57"/>
      <c r="H996" s="636"/>
      <c r="I996" s="267"/>
      <c r="J996" s="587">
        <v>16.260000000000002</v>
      </c>
      <c r="K996" s="236">
        <v>16.260000000000002</v>
      </c>
      <c r="L996" s="236">
        <v>19.48</v>
      </c>
      <c r="M996" s="236"/>
      <c r="N996" s="236"/>
      <c r="O996" s="236"/>
      <c r="P996" s="236"/>
      <c r="Q996" s="236"/>
      <c r="R996" s="236"/>
      <c r="S996" s="236"/>
      <c r="T996" s="236"/>
      <c r="U996" s="236">
        <v>0</v>
      </c>
      <c r="V996" s="236"/>
      <c r="X996" s="236"/>
      <c r="Z996" s="236"/>
      <c r="AA996" s="236"/>
      <c r="AB996" s="236">
        <v>-7.7138065958636051E-2</v>
      </c>
      <c r="AC996" s="522">
        <v>1.6912816663945982E-2</v>
      </c>
      <c r="AD996" s="522">
        <v>4.822170039392863</v>
      </c>
      <c r="AE996" s="57">
        <v>41825</v>
      </c>
      <c r="AH996" s="236"/>
      <c r="AI996" s="236"/>
      <c r="AJ996" s="522">
        <v>0</v>
      </c>
      <c r="AK996" s="522">
        <v>1.6912816663945982E-2</v>
      </c>
      <c r="AL996" s="236">
        <v>-0.11678435632808248</v>
      </c>
      <c r="AM996" s="236"/>
      <c r="AN996" s="522">
        <v>100</v>
      </c>
      <c r="AR996" s="452"/>
      <c r="AS996" s="145"/>
      <c r="AT996" s="223"/>
      <c r="AU996" s="22"/>
    </row>
    <row r="997" spans="1:47" ht="15.75">
      <c r="A997" s="263" t="s">
        <v>711</v>
      </c>
      <c r="B997" t="s">
        <v>712</v>
      </c>
      <c r="C997" t="s">
        <v>1343</v>
      </c>
      <c r="D997" s="554">
        <v>4770000000</v>
      </c>
      <c r="E997">
        <v>0.23</v>
      </c>
      <c r="F997" s="620">
        <v>3.65</v>
      </c>
      <c r="G997" s="57"/>
      <c r="H997" s="636"/>
      <c r="I997" s="267"/>
      <c r="J997" s="587">
        <v>52.34</v>
      </c>
      <c r="K997" s="236">
        <v>50.15</v>
      </c>
      <c r="L997" s="236">
        <v>53.81</v>
      </c>
      <c r="M997" s="236">
        <v>4</v>
      </c>
      <c r="N997" s="236">
        <v>2.1</v>
      </c>
      <c r="O997" s="236"/>
      <c r="P997" s="236"/>
      <c r="Q997" s="236">
        <v>14.18</v>
      </c>
      <c r="R997" s="236">
        <v>3.16</v>
      </c>
      <c r="S997" s="236">
        <v>1.56</v>
      </c>
      <c r="T997" s="236">
        <v>1.54</v>
      </c>
      <c r="U997" s="236">
        <v>0</v>
      </c>
      <c r="V997" s="236"/>
      <c r="W997" s="522">
        <v>2.8</v>
      </c>
      <c r="X997" s="236">
        <v>53</v>
      </c>
      <c r="Y997" s="522">
        <v>7</v>
      </c>
      <c r="Z997" s="236"/>
      <c r="AA997" s="236"/>
      <c r="AB997" s="236">
        <v>4.0763571286538167E-2</v>
      </c>
      <c r="AC997" s="522">
        <v>7.5101482274584873E-3</v>
      </c>
      <c r="AD997" s="522">
        <v>3.4687606570062499</v>
      </c>
      <c r="AE997" s="57">
        <v>41825</v>
      </c>
      <c r="AF997" s="498">
        <v>4.3179000000000002E-2</v>
      </c>
      <c r="AG997" s="498">
        <v>4.4873417721518989E-2</v>
      </c>
      <c r="AH997" s="236">
        <v>226.37280000000001</v>
      </c>
      <c r="AI997" s="236"/>
      <c r="AJ997" s="522">
        <v>0</v>
      </c>
      <c r="AK997" s="522">
        <v>7.5101482274584873E-3</v>
      </c>
      <c r="AL997" s="236">
        <v>3.9523336643495569E-2</v>
      </c>
      <c r="AM997" s="236">
        <v>51.81</v>
      </c>
      <c r="AN997" s="522">
        <v>69.668246445497601</v>
      </c>
      <c r="AR997" s="452"/>
      <c r="AS997" s="145"/>
      <c r="AT997" s="223"/>
      <c r="AU997" s="22"/>
    </row>
    <row r="998" spans="1:47" ht="15.75">
      <c r="A998" s="263" t="s">
        <v>3081</v>
      </c>
      <c r="B998" t="s">
        <v>3082</v>
      </c>
      <c r="C998" t="s">
        <v>1343</v>
      </c>
      <c r="D998" s="554">
        <v>5620000000</v>
      </c>
      <c r="E998">
        <v>1.57</v>
      </c>
      <c r="F998" s="620">
        <v>0.87</v>
      </c>
      <c r="G998" s="57"/>
      <c r="H998" s="636"/>
      <c r="I998" s="267"/>
      <c r="J998" s="587">
        <v>28.1</v>
      </c>
      <c r="K998" s="236">
        <v>24.79</v>
      </c>
      <c r="L998" s="236">
        <v>28.1</v>
      </c>
      <c r="M998" s="236">
        <v>0.9</v>
      </c>
      <c r="N998" s="236">
        <v>0.24</v>
      </c>
      <c r="O998" s="236"/>
      <c r="P998" s="236"/>
      <c r="Q998" s="236">
        <v>24.02</v>
      </c>
      <c r="R998" s="236">
        <v>1.27</v>
      </c>
      <c r="S998" s="236">
        <v>6.34</v>
      </c>
      <c r="T998" s="236">
        <v>3.58</v>
      </c>
      <c r="U998" s="236">
        <v>0</v>
      </c>
      <c r="V998" s="236"/>
      <c r="W998" s="522">
        <v>2.8</v>
      </c>
      <c r="X998" s="236">
        <v>29</v>
      </c>
      <c r="Y998" s="522">
        <v>16</v>
      </c>
      <c r="Z998" s="236"/>
      <c r="AA998" s="236"/>
      <c r="AB998" s="236">
        <v>2.5921869295363303E-2</v>
      </c>
      <c r="AC998" s="522">
        <v>1.3682400051401852E-2</v>
      </c>
      <c r="AD998" s="522">
        <v>4.2394773915821142</v>
      </c>
      <c r="AE998" s="57">
        <v>41825</v>
      </c>
      <c r="AF998" s="498">
        <v>0.119961</v>
      </c>
      <c r="AG998" s="498">
        <v>0.18913385826771653</v>
      </c>
      <c r="AH998" s="236">
        <v>13.408799999999999</v>
      </c>
      <c r="AI998" s="236"/>
      <c r="AJ998" s="522">
        <v>0</v>
      </c>
      <c r="AK998" s="522">
        <v>1.3682400051401852E-2</v>
      </c>
      <c r="AL998" s="236">
        <v>0.12355057976809276</v>
      </c>
      <c r="AM998" s="236">
        <v>26.15</v>
      </c>
      <c r="AN998" s="522">
        <v>12.574850299401248</v>
      </c>
      <c r="AR998" s="452"/>
      <c r="AS998" s="145"/>
      <c r="AT998" s="223"/>
      <c r="AU998" s="22"/>
    </row>
    <row r="999" spans="1:47" ht="15.75">
      <c r="A999" s="263" t="s">
        <v>3083</v>
      </c>
      <c r="B999" t="s">
        <v>3084</v>
      </c>
      <c r="C999" t="s">
        <v>1343</v>
      </c>
      <c r="D999" s="554">
        <v>2650000000</v>
      </c>
      <c r="E999">
        <v>0.86</v>
      </c>
      <c r="F999" s="620">
        <v>0.59</v>
      </c>
      <c r="G999" s="57"/>
      <c r="H999" s="636"/>
      <c r="I999" s="267"/>
      <c r="J999" s="587">
        <v>21.08</v>
      </c>
      <c r="K999" s="236">
        <v>18.59</v>
      </c>
      <c r="L999" s="236">
        <v>21.08</v>
      </c>
      <c r="M999" s="236">
        <v>1.6</v>
      </c>
      <c r="N999" s="236">
        <v>0.32</v>
      </c>
      <c r="O999" s="236"/>
      <c r="P999" s="236"/>
      <c r="Q999" s="236">
        <v>17.28</v>
      </c>
      <c r="R999" s="236">
        <v>1.97</v>
      </c>
      <c r="S999" s="236">
        <v>1.69</v>
      </c>
      <c r="T999" s="236">
        <v>3.12</v>
      </c>
      <c r="U999" s="236">
        <v>0</v>
      </c>
      <c r="V999" s="236"/>
      <c r="W999" s="522">
        <v>1.5</v>
      </c>
      <c r="X999" s="236">
        <v>23</v>
      </c>
      <c r="Y999" s="522">
        <v>4</v>
      </c>
      <c r="Z999" s="236"/>
      <c r="AA999" s="236"/>
      <c r="AB999" s="236">
        <v>7.113821138211375E-2</v>
      </c>
      <c r="AC999" s="522">
        <v>8.1804828632886621E-3</v>
      </c>
      <c r="AD999" s="522">
        <v>2.99067562870867</v>
      </c>
      <c r="AE999" s="57">
        <v>41825</v>
      </c>
      <c r="AF999" s="498">
        <v>7.9278000000000001E-2</v>
      </c>
      <c r="AG999" s="498">
        <v>8.7715736040609157E-2</v>
      </c>
      <c r="AH999" s="236">
        <v>7.3548</v>
      </c>
      <c r="AI999" s="236"/>
      <c r="AJ999" s="522">
        <v>0</v>
      </c>
      <c r="AK999" s="522">
        <v>8.1804828632886621E-3</v>
      </c>
      <c r="AL999" s="236">
        <v>0.10889005786428176</v>
      </c>
      <c r="AM999" s="236">
        <v>20.09</v>
      </c>
      <c r="AN999" s="522">
        <v>11.111111111111327</v>
      </c>
      <c r="AR999" s="452"/>
      <c r="AS999" s="145"/>
      <c r="AT999" s="223"/>
      <c r="AU999" s="22"/>
    </row>
    <row r="1000" spans="1:47" ht="15.75">
      <c r="A1000" s="263" t="s">
        <v>3085</v>
      </c>
      <c r="B1000" t="s">
        <v>3086</v>
      </c>
      <c r="C1000" t="s">
        <v>1343</v>
      </c>
      <c r="D1000" s="554">
        <v>1900000000</v>
      </c>
      <c r="E1000">
        <v>0.75</v>
      </c>
      <c r="F1000" s="620">
        <v>2.92</v>
      </c>
      <c r="G1000" s="57"/>
      <c r="H1000" s="636"/>
      <c r="I1000" s="267"/>
      <c r="J1000" s="587">
        <v>53.55</v>
      </c>
      <c r="K1000" s="236">
        <v>51.17</v>
      </c>
      <c r="L1000" s="236">
        <v>66.260000000000005</v>
      </c>
      <c r="M1000" s="236">
        <v>1.3</v>
      </c>
      <c r="N1000" s="236">
        <v>0.68</v>
      </c>
      <c r="O1000" s="236"/>
      <c r="P1000" s="236"/>
      <c r="Q1000" s="236">
        <v>11.54</v>
      </c>
      <c r="R1000" s="236">
        <v>0.87</v>
      </c>
      <c r="S1000" s="236">
        <v>0.62</v>
      </c>
      <c r="T1000" s="236">
        <v>2.11</v>
      </c>
      <c r="U1000" s="236">
        <v>0</v>
      </c>
      <c r="V1000" s="236"/>
      <c r="W1000" s="522">
        <v>3</v>
      </c>
      <c r="X1000" s="236">
        <v>64</v>
      </c>
      <c r="Y1000" s="522">
        <v>1</v>
      </c>
      <c r="Z1000" s="236"/>
      <c r="AA1000" s="236"/>
      <c r="AB1000" s="236">
        <v>-0.18418647166361979</v>
      </c>
      <c r="AC1000" s="522">
        <v>1.1515204076502554E-2</v>
      </c>
      <c r="AD1000" s="522">
        <v>3.0486092577370174</v>
      </c>
      <c r="AE1000" s="57">
        <v>41825</v>
      </c>
      <c r="AF1000" s="498">
        <v>7.2974999999999998E-2</v>
      </c>
      <c r="AG1000" s="498">
        <v>0.13264367816091954</v>
      </c>
      <c r="AH1000" s="236">
        <v>91.261099999999999</v>
      </c>
      <c r="AI1000" s="236"/>
      <c r="AJ1000" s="522">
        <v>0</v>
      </c>
      <c r="AK1000" s="522">
        <v>1.1515204076502554E-2</v>
      </c>
      <c r="AL1000" s="236">
        <v>1.32450331125827E-2</v>
      </c>
      <c r="AM1000" s="236">
        <v>52.71</v>
      </c>
      <c r="AN1000" s="522">
        <v>0</v>
      </c>
      <c r="AR1000" s="452"/>
      <c r="AS1000" s="145"/>
      <c r="AT1000" s="223"/>
      <c r="AU1000" s="22"/>
    </row>
    <row r="1001" spans="1:47" ht="15.75">
      <c r="A1001" s="263" t="s">
        <v>927</v>
      </c>
      <c r="B1001" t="s">
        <v>3087</v>
      </c>
      <c r="C1001" t="s">
        <v>3088</v>
      </c>
      <c r="F1001" s="620"/>
      <c r="G1001" s="57"/>
      <c r="H1001" s="636"/>
      <c r="I1001" s="267"/>
      <c r="J1001" s="587">
        <v>25.37</v>
      </c>
      <c r="K1001" s="236">
        <v>24.14</v>
      </c>
      <c r="L1001" s="236">
        <v>29.74</v>
      </c>
      <c r="M1001" s="236">
        <v>0</v>
      </c>
      <c r="N1001" s="236"/>
      <c r="O1001" s="236"/>
      <c r="P1001" s="236"/>
      <c r="Q1001" s="236"/>
      <c r="R1001" s="236"/>
      <c r="S1001" s="236"/>
      <c r="T1001" s="236"/>
      <c r="U1001" s="236">
        <v>0</v>
      </c>
      <c r="V1001" s="236"/>
      <c r="X1001" s="236"/>
      <c r="Z1001" s="236"/>
      <c r="AA1001" s="236"/>
      <c r="AB1001" s="236">
        <v>-0.14636608344549118</v>
      </c>
      <c r="AC1001" s="522">
        <v>1.0806408297141431E-2</v>
      </c>
      <c r="AD1001" s="522">
        <v>3.8966586856105296</v>
      </c>
      <c r="AE1001" s="57">
        <v>41825</v>
      </c>
      <c r="AH1001" s="236"/>
      <c r="AI1001" s="236"/>
      <c r="AJ1001" s="522">
        <v>0</v>
      </c>
      <c r="AK1001" s="522">
        <v>1.0806408297141431E-2</v>
      </c>
      <c r="AL1001" s="236">
        <v>-5.9673832468495162E-2</v>
      </c>
      <c r="AM1001" s="236"/>
      <c r="AN1001" s="522">
        <v>6.3157894736840916</v>
      </c>
      <c r="AR1001" s="452"/>
      <c r="AS1001" s="145"/>
      <c r="AT1001" s="223"/>
      <c r="AU1001" s="22"/>
    </row>
    <row r="1002" spans="1:47" ht="15.75">
      <c r="A1002" s="263" t="s">
        <v>3089</v>
      </c>
      <c r="C1002" t="s">
        <v>1343</v>
      </c>
      <c r="D1002" s="554">
        <v>294910000</v>
      </c>
      <c r="E1002">
        <v>1.52</v>
      </c>
      <c r="F1002" s="620">
        <v>-0.03</v>
      </c>
      <c r="G1002" s="57"/>
      <c r="H1002" s="636"/>
      <c r="I1002" s="267"/>
      <c r="J1002" s="587">
        <v>38.78</v>
      </c>
      <c r="K1002" s="236">
        <v>28.02</v>
      </c>
      <c r="L1002" s="236">
        <v>38.78</v>
      </c>
      <c r="M1002" s="236">
        <v>0</v>
      </c>
      <c r="N1002" s="236">
        <v>0</v>
      </c>
      <c r="O1002" s="236"/>
      <c r="P1002" s="236"/>
      <c r="Q1002" s="236">
        <v>102.05</v>
      </c>
      <c r="R1002" s="236">
        <v>27.42</v>
      </c>
      <c r="S1002" s="236">
        <v>4.38</v>
      </c>
      <c r="T1002" s="236">
        <v>7.21</v>
      </c>
      <c r="U1002" s="236">
        <v>0</v>
      </c>
      <c r="V1002" s="236"/>
      <c r="W1002" s="522">
        <v>2</v>
      </c>
      <c r="X1002" s="236">
        <v>36</v>
      </c>
      <c r="Y1002" s="522">
        <v>5</v>
      </c>
      <c r="Z1002" s="236"/>
      <c r="AA1002" s="236"/>
      <c r="AB1002" s="236">
        <v>0.18448381185094681</v>
      </c>
      <c r="AC1002" s="522">
        <v>1.5944173791789244E-2</v>
      </c>
      <c r="AD1002" s="522">
        <v>8.0084157676575192</v>
      </c>
      <c r="AE1002" s="57">
        <v>41825</v>
      </c>
      <c r="AF1002" s="498">
        <v>0.11709600000000001</v>
      </c>
      <c r="AG1002" s="498">
        <v>3.7217359591539018E-2</v>
      </c>
      <c r="AH1002" s="236">
        <v>-0.38529999999999998</v>
      </c>
      <c r="AI1002" s="236"/>
      <c r="AJ1002" s="522">
        <v>0</v>
      </c>
      <c r="AK1002" s="522">
        <v>1.5944173791789244E-2</v>
      </c>
      <c r="AL1002" s="236">
        <v>0.24855119124275604</v>
      </c>
      <c r="AM1002" s="236">
        <v>33.75</v>
      </c>
      <c r="AN1002" s="522">
        <v>0</v>
      </c>
      <c r="AR1002" s="452"/>
      <c r="AS1002" s="145"/>
      <c r="AT1002" s="223"/>
      <c r="AU1002" s="22"/>
    </row>
    <row r="1003" spans="1:47" ht="15.75">
      <c r="A1003" s="263" t="s">
        <v>3090</v>
      </c>
      <c r="B1003" t="s">
        <v>3091</v>
      </c>
      <c r="C1003" t="s">
        <v>1343</v>
      </c>
      <c r="D1003" s="554">
        <v>3040000000</v>
      </c>
      <c r="E1003">
        <v>1.54</v>
      </c>
      <c r="F1003" s="620">
        <v>0.69</v>
      </c>
      <c r="G1003" s="57"/>
      <c r="H1003" s="636"/>
      <c r="I1003" s="267"/>
      <c r="J1003" s="587">
        <v>15.54</v>
      </c>
      <c r="K1003" s="236">
        <v>15.03</v>
      </c>
      <c r="L1003" s="236">
        <v>17.600000000000001</v>
      </c>
      <c r="M1003" s="236">
        <v>2.4</v>
      </c>
      <c r="N1003" s="236">
        <v>0.42</v>
      </c>
      <c r="O1003" s="236"/>
      <c r="P1003" s="236"/>
      <c r="Q1003" s="236">
        <v>13.51</v>
      </c>
      <c r="R1003" s="236">
        <v>1.04</v>
      </c>
      <c r="S1003" s="236">
        <v>0.62</v>
      </c>
      <c r="T1003" s="236">
        <v>2.77</v>
      </c>
      <c r="U1003" s="236">
        <v>0</v>
      </c>
      <c r="V1003" s="236"/>
      <c r="W1003" s="522">
        <v>1.5</v>
      </c>
      <c r="X1003" s="236">
        <v>19</v>
      </c>
      <c r="Y1003" s="522">
        <v>3</v>
      </c>
      <c r="Z1003" s="236"/>
      <c r="AA1003" s="236"/>
      <c r="AB1003" s="236">
        <v>-5.5893074119076652E-2</v>
      </c>
      <c r="AC1003" s="522">
        <v>1.2495224875152616E-2</v>
      </c>
      <c r="AD1003" s="522">
        <v>16.78197512320498</v>
      </c>
      <c r="AE1003" s="57">
        <v>41825</v>
      </c>
      <c r="AF1003" s="498">
        <v>0.118242</v>
      </c>
      <c r="AG1003" s="498">
        <v>0.12990384615384615</v>
      </c>
      <c r="AH1003" s="236">
        <v>5.6787999999999998</v>
      </c>
      <c r="AI1003" s="236"/>
      <c r="AJ1003" s="522">
        <v>0</v>
      </c>
      <c r="AK1003" s="522">
        <v>1.2495224875152616E-2</v>
      </c>
      <c r="AL1003" s="236">
        <v>-3.1775700934579536E-2</v>
      </c>
      <c r="AM1003" s="236">
        <v>16.38</v>
      </c>
      <c r="AN1003" s="522">
        <v>54.918032786885277</v>
      </c>
      <c r="AR1003" s="452"/>
      <c r="AS1003" s="145"/>
      <c r="AT1003" s="223"/>
      <c r="AU1003" s="22"/>
    </row>
    <row r="1004" spans="1:47" ht="15.75">
      <c r="A1004" s="263" t="s">
        <v>676</v>
      </c>
      <c r="B1004" t="s">
        <v>677</v>
      </c>
      <c r="C1004" t="s">
        <v>1343</v>
      </c>
      <c r="D1004" s="554">
        <v>978350000</v>
      </c>
      <c r="E1004">
        <v>1.59</v>
      </c>
      <c r="F1004" s="620">
        <v>0.97</v>
      </c>
      <c r="G1004" s="57"/>
      <c r="H1004" s="636"/>
      <c r="I1004" s="267"/>
      <c r="J1004" s="587">
        <v>21.05</v>
      </c>
      <c r="K1004" s="236">
        <v>17.12</v>
      </c>
      <c r="L1004" s="236">
        <v>21.05</v>
      </c>
      <c r="M1004" s="236">
        <v>0</v>
      </c>
      <c r="N1004" s="236">
        <v>0</v>
      </c>
      <c r="O1004" s="236"/>
      <c r="P1004" s="236"/>
      <c r="Q1004" s="236">
        <v>16.71</v>
      </c>
      <c r="R1004" s="236">
        <v>1.28</v>
      </c>
      <c r="S1004" s="236">
        <v>1.1499999999999999</v>
      </c>
      <c r="T1004" s="236">
        <v>4.84</v>
      </c>
      <c r="U1004" s="236">
        <v>0</v>
      </c>
      <c r="V1004" s="236"/>
      <c r="W1004" s="522">
        <v>2.8</v>
      </c>
      <c r="X1004" s="236">
        <v>17.5</v>
      </c>
      <c r="Y1004" s="522">
        <v>6</v>
      </c>
      <c r="Z1004" s="236">
        <v>1</v>
      </c>
      <c r="AA1004" s="236"/>
      <c r="AB1004" s="236">
        <v>0.16298342541436461</v>
      </c>
      <c r="AC1004" s="522">
        <v>1.5365327950264575E-2</v>
      </c>
      <c r="AD1004" s="522">
        <v>10.396093190418361</v>
      </c>
      <c r="AE1004" s="57">
        <v>41825</v>
      </c>
      <c r="AF1004" s="498">
        <v>0.12110700000000001</v>
      </c>
      <c r="AG1004" s="498">
        <v>0.13054687500000001</v>
      </c>
      <c r="AH1004" s="236">
        <v>16.817799999999998</v>
      </c>
      <c r="AI1004" s="236"/>
      <c r="AJ1004" s="522">
        <v>0</v>
      </c>
      <c r="AK1004" s="522">
        <v>1.5365327950264575E-2</v>
      </c>
      <c r="AL1004" s="236">
        <v>0.1149364406779662</v>
      </c>
      <c r="AM1004" s="236">
        <v>19.5</v>
      </c>
      <c r="AN1004" s="522">
        <v>5.9322033898305335</v>
      </c>
      <c r="AR1004" s="452"/>
      <c r="AS1004" s="145"/>
      <c r="AT1004" s="223"/>
      <c r="AU1004" s="22"/>
    </row>
    <row r="1005" spans="1:47" ht="15.75">
      <c r="A1005" s="263" t="s">
        <v>678</v>
      </c>
      <c r="B1005" t="s">
        <v>679</v>
      </c>
      <c r="C1005" t="s">
        <v>1343</v>
      </c>
      <c r="D1005" s="554">
        <v>888270000</v>
      </c>
      <c r="E1005">
        <v>1.18</v>
      </c>
      <c r="F1005" s="620">
        <v>1.3</v>
      </c>
      <c r="G1005" s="57"/>
      <c r="H1005" s="636"/>
      <c r="I1005" s="267"/>
      <c r="J1005" s="587">
        <v>20.5</v>
      </c>
      <c r="K1005" s="236">
        <v>18.03</v>
      </c>
      <c r="L1005" s="236">
        <v>23.13</v>
      </c>
      <c r="M1005" s="236">
        <v>1.2</v>
      </c>
      <c r="N1005" s="236">
        <v>0.24</v>
      </c>
      <c r="O1005" s="236"/>
      <c r="P1005" s="236"/>
      <c r="Q1005" s="236">
        <v>13.31</v>
      </c>
      <c r="R1005" s="236">
        <v>1.08</v>
      </c>
      <c r="S1005" s="236">
        <v>0.48</v>
      </c>
      <c r="T1005" s="236">
        <v>1.31</v>
      </c>
      <c r="U1005" s="236">
        <v>0</v>
      </c>
      <c r="V1005" s="236"/>
      <c r="W1005" s="522">
        <v>2.2000000000000002</v>
      </c>
      <c r="X1005" s="236">
        <v>25</v>
      </c>
      <c r="Y1005" s="522">
        <v>3</v>
      </c>
      <c r="Z1005" s="236"/>
      <c r="AA1005" s="236"/>
      <c r="AB1005" s="236">
        <v>-0.10636442894507415</v>
      </c>
      <c r="AC1005" s="522">
        <v>1.4063146492472332E-2</v>
      </c>
      <c r="AD1005" s="522">
        <v>20.003910611209378</v>
      </c>
      <c r="AE1005" s="57">
        <v>41825</v>
      </c>
      <c r="AF1005" s="498">
        <v>9.7614000000000006E-2</v>
      </c>
      <c r="AG1005" s="498">
        <v>0.12324074074074076</v>
      </c>
      <c r="AH1005" s="236">
        <v>24.720800000000001</v>
      </c>
      <c r="AI1005" s="236"/>
      <c r="AJ1005" s="522">
        <v>0</v>
      </c>
      <c r="AK1005" s="522">
        <v>1.4063146492472332E-2</v>
      </c>
      <c r="AL1005" s="236">
        <v>-9.6119929453262781E-2</v>
      </c>
      <c r="AM1005" s="236">
        <v>20.010000000000002</v>
      </c>
      <c r="AN1005" s="522">
        <v>50</v>
      </c>
      <c r="AR1005" s="452"/>
      <c r="AS1005" s="145"/>
      <c r="AT1005" s="223"/>
      <c r="AU1005" s="22"/>
    </row>
    <row r="1006" spans="1:47" ht="15.75">
      <c r="A1006" s="263" t="s">
        <v>3092</v>
      </c>
      <c r="B1006" t="s">
        <v>3093</v>
      </c>
      <c r="C1006" t="s">
        <v>1354</v>
      </c>
      <c r="D1006" s="554">
        <v>1910000000</v>
      </c>
      <c r="E1006">
        <v>2.63</v>
      </c>
      <c r="F1006" s="620">
        <v>-0.54</v>
      </c>
      <c r="G1006" s="57"/>
      <c r="H1006" s="636"/>
      <c r="I1006" s="267"/>
      <c r="J1006" s="587">
        <v>7.02</v>
      </c>
      <c r="K1006" s="236">
        <v>6.1</v>
      </c>
      <c r="L1006" s="236">
        <v>7.34</v>
      </c>
      <c r="M1006" s="236">
        <v>0</v>
      </c>
      <c r="N1006" s="236">
        <v>0</v>
      </c>
      <c r="O1006" s="236"/>
      <c r="P1006" s="236"/>
      <c r="Q1006" s="236">
        <v>30.52</v>
      </c>
      <c r="R1006" s="236">
        <v>2.95</v>
      </c>
      <c r="S1006" s="236">
        <v>1.78</v>
      </c>
      <c r="T1006" s="236">
        <v>2.0099999999999998</v>
      </c>
      <c r="U1006" s="236">
        <v>0</v>
      </c>
      <c r="V1006" s="236"/>
      <c r="W1006" s="522">
        <v>3.1</v>
      </c>
      <c r="X1006" s="236">
        <v>6.4</v>
      </c>
      <c r="Y1006" s="522">
        <v>19</v>
      </c>
      <c r="Z1006" s="236">
        <v>1</v>
      </c>
      <c r="AA1006" s="236"/>
      <c r="AB1006" s="236">
        <v>0.13592233009708737</v>
      </c>
      <c r="AC1006" s="522">
        <v>1.479688138629244E-2</v>
      </c>
      <c r="AD1006" s="522">
        <v>3.1019394226160828</v>
      </c>
      <c r="AE1006" s="57">
        <v>41825</v>
      </c>
      <c r="AF1006" s="498">
        <v>0.180699</v>
      </c>
      <c r="AG1006" s="498">
        <v>0.10345762711864406</v>
      </c>
      <c r="AH1006" s="236">
        <v>-5.0298999999999996</v>
      </c>
      <c r="AI1006" s="236"/>
      <c r="AJ1006" s="522">
        <v>0</v>
      </c>
      <c r="AK1006" s="522">
        <v>1.479688138629244E-2</v>
      </c>
      <c r="AL1006" s="236">
        <v>7.3394495412843971E-2</v>
      </c>
      <c r="AM1006" s="236">
        <v>6.87</v>
      </c>
      <c r="AN1006" s="522">
        <v>65.000000000000043</v>
      </c>
      <c r="AR1006" s="452"/>
      <c r="AS1006" s="145"/>
      <c r="AT1006" s="223"/>
      <c r="AU1006" s="22"/>
    </row>
    <row r="1007" spans="1:47" ht="15.75">
      <c r="A1007" s="263" t="s">
        <v>3094</v>
      </c>
      <c r="B1007" t="s">
        <v>3095</v>
      </c>
      <c r="C1007" t="s">
        <v>1343</v>
      </c>
      <c r="F1007" s="620"/>
      <c r="G1007" s="57"/>
      <c r="H1007" s="636"/>
      <c r="I1007" s="267"/>
      <c r="J1007" s="587">
        <v>43</v>
      </c>
      <c r="K1007" s="236">
        <v>43</v>
      </c>
      <c r="L1007" s="236">
        <v>51.3</v>
      </c>
      <c r="M1007" s="236"/>
      <c r="N1007" s="236"/>
      <c r="O1007" s="236"/>
      <c r="P1007" s="236"/>
      <c r="Q1007" s="236"/>
      <c r="R1007" s="236"/>
      <c r="S1007" s="236"/>
      <c r="T1007" s="236"/>
      <c r="U1007" s="236">
        <v>0</v>
      </c>
      <c r="V1007" s="236"/>
      <c r="X1007" s="236"/>
      <c r="Z1007" s="236"/>
      <c r="AA1007" s="236"/>
      <c r="AB1007" s="236">
        <v>-5.3874221936037879E-2</v>
      </c>
      <c r="AC1007" s="522">
        <v>2.4306602940187279E-2</v>
      </c>
      <c r="AD1007" s="522">
        <v>4.6831199413888021</v>
      </c>
      <c r="AE1007" s="57">
        <v>41825</v>
      </c>
      <c r="AH1007" s="236"/>
      <c r="AI1007" s="236"/>
      <c r="AJ1007" s="522">
        <v>0</v>
      </c>
      <c r="AK1007" s="522">
        <v>2.4306602940187279E-2</v>
      </c>
      <c r="AL1007" s="236">
        <v>-0.12955465587044532</v>
      </c>
      <c r="AM1007" s="236"/>
      <c r="AN1007" s="522">
        <v>81.300813008130049</v>
      </c>
      <c r="AR1007" s="452"/>
      <c r="AS1007" s="145"/>
      <c r="AT1007" s="223"/>
      <c r="AU1007" s="22"/>
    </row>
    <row r="1008" spans="1:47" ht="15.75">
      <c r="A1008" s="263" t="s">
        <v>3096</v>
      </c>
      <c r="B1008" t="s">
        <v>3097</v>
      </c>
      <c r="C1008" t="s">
        <v>1343</v>
      </c>
      <c r="F1008" s="620"/>
      <c r="G1008" s="57"/>
      <c r="H1008" s="636"/>
      <c r="I1008" s="267"/>
      <c r="J1008" s="587">
        <v>13.88</v>
      </c>
      <c r="K1008" s="236">
        <v>13.88</v>
      </c>
      <c r="L1008" s="236">
        <v>16.86</v>
      </c>
      <c r="M1008" s="236"/>
      <c r="N1008" s="236"/>
      <c r="O1008" s="236"/>
      <c r="P1008" s="236"/>
      <c r="Q1008" s="236"/>
      <c r="R1008" s="236"/>
      <c r="S1008" s="236"/>
      <c r="T1008" s="236"/>
      <c r="U1008" s="236">
        <v>0</v>
      </c>
      <c r="V1008" s="236"/>
      <c r="X1008" s="236"/>
      <c r="Z1008" s="236"/>
      <c r="AA1008" s="236"/>
      <c r="AB1008" s="236">
        <v>-0.13247073321010475</v>
      </c>
      <c r="AC1008" s="522">
        <v>2.2751185346169753E-2</v>
      </c>
      <c r="AD1008" s="522">
        <v>4.3414440910341217</v>
      </c>
      <c r="AE1008" s="57">
        <v>41825</v>
      </c>
      <c r="AH1008" s="236"/>
      <c r="AI1008" s="236"/>
      <c r="AJ1008" s="522">
        <v>0</v>
      </c>
      <c r="AK1008" s="522">
        <v>2.2751185346169753E-2</v>
      </c>
      <c r="AL1008" s="236">
        <v>-0.12868801004394215</v>
      </c>
      <c r="AM1008" s="236"/>
      <c r="AN1008" s="522">
        <v>100</v>
      </c>
      <c r="AR1008" s="452"/>
      <c r="AS1008" s="145"/>
      <c r="AT1008" s="223"/>
      <c r="AU1008" s="22"/>
    </row>
    <row r="1009" spans="1:47" ht="15.75">
      <c r="A1009" s="263" t="s">
        <v>914</v>
      </c>
      <c r="B1009" t="s">
        <v>3098</v>
      </c>
      <c r="C1009" t="s">
        <v>2896</v>
      </c>
      <c r="F1009" s="620"/>
      <c r="G1009" s="57"/>
      <c r="H1009" s="636"/>
      <c r="I1009" s="267"/>
      <c r="J1009" s="587">
        <v>25.26</v>
      </c>
      <c r="K1009" s="236">
        <v>25.26</v>
      </c>
      <c r="L1009" s="236">
        <v>31.22</v>
      </c>
      <c r="M1009" s="236">
        <v>0</v>
      </c>
      <c r="N1009" s="236"/>
      <c r="O1009" s="236"/>
      <c r="P1009" s="236"/>
      <c r="Q1009" s="236"/>
      <c r="R1009" s="236"/>
      <c r="S1009" s="236"/>
      <c r="T1009" s="236"/>
      <c r="U1009" s="236">
        <v>0</v>
      </c>
      <c r="V1009" s="236"/>
      <c r="X1009" s="236"/>
      <c r="Z1009" s="236"/>
      <c r="AA1009" s="236"/>
      <c r="AB1009" s="236">
        <v>-0.11801675977653628</v>
      </c>
      <c r="AC1009" s="522">
        <v>1.386829836837441E-2</v>
      </c>
      <c r="AD1009" s="522">
        <v>3.6237628221866802</v>
      </c>
      <c r="AE1009" s="57">
        <v>41825</v>
      </c>
      <c r="AH1009" s="236"/>
      <c r="AI1009" s="236"/>
      <c r="AJ1009" s="522">
        <v>0</v>
      </c>
      <c r="AK1009" s="522">
        <v>1.386829836837441E-2</v>
      </c>
      <c r="AL1009" s="236">
        <v>-0.1042553191489361</v>
      </c>
      <c r="AM1009" s="236"/>
      <c r="AN1009" s="522">
        <v>89.473684210526258</v>
      </c>
      <c r="AR1009" s="452"/>
      <c r="AS1009" s="145"/>
      <c r="AT1009" s="223"/>
      <c r="AU1009" s="22"/>
    </row>
    <row r="1010" spans="1:47" ht="15.75">
      <c r="A1010" s="263" t="s">
        <v>3099</v>
      </c>
      <c r="B1010" t="s">
        <v>3100</v>
      </c>
      <c r="C1010" t="s">
        <v>3101</v>
      </c>
      <c r="F1010" s="620"/>
      <c r="G1010" s="57"/>
      <c r="H1010" s="636"/>
      <c r="I1010" s="267"/>
      <c r="J1010" s="587">
        <v>15.7</v>
      </c>
      <c r="K1010" s="236">
        <v>14.49</v>
      </c>
      <c r="L1010" s="236">
        <v>17.399999999999999</v>
      </c>
      <c r="M1010" s="236">
        <v>0</v>
      </c>
      <c r="N1010" s="236"/>
      <c r="O1010" s="236"/>
      <c r="P1010" s="236"/>
      <c r="Q1010" s="236"/>
      <c r="R1010" s="236"/>
      <c r="S1010" s="236"/>
      <c r="T1010" s="236"/>
      <c r="U1010" s="236">
        <v>0</v>
      </c>
      <c r="V1010" s="236"/>
      <c r="X1010" s="236"/>
      <c r="Z1010" s="236"/>
      <c r="AA1010" s="236"/>
      <c r="AB1010" s="236">
        <v>-9.770114942528732E-2</v>
      </c>
      <c r="AC1010" s="522">
        <v>1.4162119835034905E-2</v>
      </c>
      <c r="AD1010" s="522">
        <v>3.1306175927889837</v>
      </c>
      <c r="AE1010" s="57">
        <v>41825</v>
      </c>
      <c r="AH1010" s="236"/>
      <c r="AI1010" s="236"/>
      <c r="AJ1010" s="522">
        <v>0</v>
      </c>
      <c r="AK1010" s="522">
        <v>1.4162119835034905E-2</v>
      </c>
      <c r="AL1010" s="236">
        <v>-5.5923030667468419E-2</v>
      </c>
      <c r="AM1010" s="236"/>
      <c r="AN1010" s="522">
        <v>27.544910179640695</v>
      </c>
      <c r="AR1010" s="452"/>
      <c r="AS1010" s="145"/>
      <c r="AT1010" s="223"/>
      <c r="AU1010" s="22"/>
    </row>
    <row r="1011" spans="1:47" ht="15.75">
      <c r="A1011" s="263" t="s">
        <v>3102</v>
      </c>
      <c r="B1011" t="s">
        <v>3103</v>
      </c>
      <c r="C1011" t="s">
        <v>1343</v>
      </c>
      <c r="D1011" s="554">
        <v>4840000000</v>
      </c>
      <c r="E1011">
        <v>1.42</v>
      </c>
      <c r="F1011" s="620">
        <v>10.84</v>
      </c>
      <c r="G1011" s="57"/>
      <c r="H1011" s="636"/>
      <c r="I1011" s="267"/>
      <c r="J1011" s="587">
        <v>40.22</v>
      </c>
      <c r="K1011" s="236">
        <v>31.92</v>
      </c>
      <c r="L1011" s="236">
        <v>40.369999999999997</v>
      </c>
      <c r="M1011" s="236">
        <v>10</v>
      </c>
      <c r="N1011" s="236">
        <v>4</v>
      </c>
      <c r="O1011" s="236"/>
      <c r="P1011" s="236"/>
      <c r="Q1011" s="236">
        <v>10.99</v>
      </c>
      <c r="R1011" s="236">
        <v>0.69</v>
      </c>
      <c r="S1011" s="236">
        <v>3.88</v>
      </c>
      <c r="T1011" s="236">
        <v>1.86</v>
      </c>
      <c r="U1011" s="236">
        <v>0</v>
      </c>
      <c r="V1011" s="236"/>
      <c r="W1011" s="522">
        <v>2.9</v>
      </c>
      <c r="X1011" s="236">
        <v>40</v>
      </c>
      <c r="Y1011" s="522">
        <v>11</v>
      </c>
      <c r="Z1011" s="236"/>
      <c r="AA1011" s="236"/>
      <c r="AB1011" s="236">
        <v>0.18155111633372503</v>
      </c>
      <c r="AC1011" s="522">
        <v>1.1304521764355063E-2</v>
      </c>
      <c r="AD1011" s="522">
        <v>3.0806391977091669</v>
      </c>
      <c r="AE1011" s="57">
        <v>41825</v>
      </c>
      <c r="AF1011" s="498">
        <v>0.11136600000000001</v>
      </c>
      <c r="AG1011" s="498">
        <v>0.1592753623188406</v>
      </c>
      <c r="AH1011" s="236">
        <v>148.87809999999999</v>
      </c>
      <c r="AI1011" s="236"/>
      <c r="AJ1011" s="522">
        <v>0</v>
      </c>
      <c r="AK1011" s="522">
        <v>1.1304521764355063E-2</v>
      </c>
      <c r="AL1011" s="236">
        <v>0.16142073346809113</v>
      </c>
      <c r="AM1011" s="236">
        <v>38.49</v>
      </c>
      <c r="AN1011" s="522">
        <v>5.9322033898305335</v>
      </c>
      <c r="AR1011" s="452"/>
      <c r="AS1011" s="145"/>
      <c r="AT1011" s="223"/>
      <c r="AU1011" s="22"/>
    </row>
    <row r="1012" spans="1:47" ht="15.75">
      <c r="A1012" s="263" t="s">
        <v>3104</v>
      </c>
      <c r="B1012" t="s">
        <v>3105</v>
      </c>
      <c r="C1012" t="s">
        <v>1832</v>
      </c>
      <c r="F1012" s="620"/>
      <c r="G1012" s="57"/>
      <c r="H1012" s="636"/>
      <c r="I1012" s="267"/>
      <c r="J1012" s="587">
        <v>24.8</v>
      </c>
      <c r="K1012" s="236">
        <v>24.8</v>
      </c>
      <c r="L1012" s="236">
        <v>30.01</v>
      </c>
      <c r="M1012" s="236">
        <v>0</v>
      </c>
      <c r="N1012" s="236"/>
      <c r="O1012" s="236"/>
      <c r="P1012" s="236"/>
      <c r="Q1012" s="236"/>
      <c r="R1012" s="236"/>
      <c r="S1012" s="236"/>
      <c r="T1012" s="236"/>
      <c r="U1012" s="236">
        <v>0</v>
      </c>
      <c r="V1012" s="236"/>
      <c r="X1012" s="236"/>
      <c r="Z1012" s="236"/>
      <c r="AA1012" s="236"/>
      <c r="AB1012" s="236">
        <v>-0.11365260900643316</v>
      </c>
      <c r="AC1012" s="522">
        <v>9.6596071609190357E-3</v>
      </c>
      <c r="AD1012" s="522">
        <v>5.2244792328795677</v>
      </c>
      <c r="AE1012" s="57">
        <v>41825</v>
      </c>
      <c r="AH1012" s="236"/>
      <c r="AI1012" s="236"/>
      <c r="AJ1012" s="522">
        <v>0</v>
      </c>
      <c r="AK1012" s="522">
        <v>9.6596071609190357E-3</v>
      </c>
      <c r="AL1012" s="236">
        <v>-0.10372244307914712</v>
      </c>
      <c r="AM1012" s="236"/>
      <c r="AN1012" s="522">
        <v>96.052631578947242</v>
      </c>
      <c r="AR1012" s="452"/>
      <c r="AS1012" s="145"/>
      <c r="AT1012" s="223"/>
      <c r="AU1012" s="22"/>
    </row>
    <row r="1013" spans="1:47" ht="15.75">
      <c r="A1013" s="263" t="s">
        <v>3106</v>
      </c>
      <c r="B1013" t="s">
        <v>3107</v>
      </c>
      <c r="C1013" t="s">
        <v>2040</v>
      </c>
      <c r="F1013" s="620"/>
      <c r="G1013" s="57"/>
      <c r="H1013" s="636"/>
      <c r="I1013" s="267"/>
      <c r="J1013" s="587">
        <v>76.819999999999993</v>
      </c>
      <c r="K1013" s="236">
        <v>71.8</v>
      </c>
      <c r="L1013" s="236">
        <v>76.83</v>
      </c>
      <c r="M1013" s="236">
        <v>2.1800000000000002</v>
      </c>
      <c r="N1013" s="236"/>
      <c r="O1013" s="236"/>
      <c r="P1013" s="236"/>
      <c r="Q1013" s="236"/>
      <c r="R1013" s="236"/>
      <c r="S1013" s="236"/>
      <c r="T1013" s="236"/>
      <c r="U1013" s="236">
        <v>0</v>
      </c>
      <c r="V1013" s="236"/>
      <c r="X1013" s="236"/>
      <c r="Z1013" s="236"/>
      <c r="AA1013" s="236"/>
      <c r="AB1013" s="236">
        <v>4.7307430129516007E-2</v>
      </c>
      <c r="AC1013" s="522">
        <v>4.3343884549815878E-3</v>
      </c>
      <c r="AD1013" s="522">
        <v>3.5834202672341178</v>
      </c>
      <c r="AE1013" s="57">
        <v>41825</v>
      </c>
      <c r="AH1013" s="236"/>
      <c r="AI1013" s="236"/>
      <c r="AJ1013" s="522">
        <v>0</v>
      </c>
      <c r="AK1013" s="522">
        <v>4.3343884549815878E-3</v>
      </c>
      <c r="AL1013" s="236">
        <v>3.3638320775026917E-2</v>
      </c>
      <c r="AM1013" s="236"/>
      <c r="AN1013" s="522">
        <v>23.214285714286081</v>
      </c>
      <c r="AR1013" s="452"/>
      <c r="AS1013" s="145"/>
      <c r="AT1013" s="223"/>
      <c r="AU1013" s="22"/>
    </row>
    <row r="1014" spans="1:47" ht="15.75">
      <c r="A1014" s="263" t="s">
        <v>3108</v>
      </c>
      <c r="B1014" t="s">
        <v>3109</v>
      </c>
      <c r="C1014" t="s">
        <v>1343</v>
      </c>
      <c r="D1014" s="554">
        <v>5770000000</v>
      </c>
      <c r="E1014">
        <v>0.83</v>
      </c>
      <c r="F1014" s="620">
        <v>1.66</v>
      </c>
      <c r="G1014" s="57"/>
      <c r="H1014" s="636"/>
      <c r="I1014" s="267"/>
      <c r="J1014" s="587">
        <v>42.37</v>
      </c>
      <c r="K1014" s="236">
        <v>37.130000000000003</v>
      </c>
      <c r="L1014" s="236">
        <v>42.5</v>
      </c>
      <c r="M1014" s="236">
        <v>3.2</v>
      </c>
      <c r="N1014" s="236">
        <v>1.34</v>
      </c>
      <c r="O1014" s="236"/>
      <c r="P1014" s="236"/>
      <c r="Q1014" s="236">
        <v>26.15</v>
      </c>
      <c r="R1014" s="236">
        <v>5.4</v>
      </c>
      <c r="S1014" s="236">
        <v>4.92</v>
      </c>
      <c r="T1014" s="236">
        <v>3.35</v>
      </c>
      <c r="U1014" s="236">
        <v>0</v>
      </c>
      <c r="V1014" s="236"/>
      <c r="W1014" s="522">
        <v>2.5</v>
      </c>
      <c r="X1014" s="236">
        <v>41</v>
      </c>
      <c r="Y1014" s="522">
        <v>13</v>
      </c>
      <c r="Z1014" s="236"/>
      <c r="AA1014" s="236"/>
      <c r="AB1014" s="236">
        <v>0.13379716350013382</v>
      </c>
      <c r="AC1014" s="522">
        <v>6.003316737855275E-3</v>
      </c>
      <c r="AD1014" s="522">
        <v>2.6793926743601726</v>
      </c>
      <c r="AE1014" s="57">
        <v>41825</v>
      </c>
      <c r="AF1014" s="498">
        <v>7.7559000000000003E-2</v>
      </c>
      <c r="AG1014" s="498">
        <v>4.8425925925925914E-2</v>
      </c>
      <c r="AH1014" s="236">
        <v>7.8221999999999996</v>
      </c>
      <c r="AI1014" s="236"/>
      <c r="AJ1014" s="522">
        <v>0</v>
      </c>
      <c r="AK1014" s="522">
        <v>6.003316737855275E-3</v>
      </c>
      <c r="AL1014" s="236">
        <v>6.9679373895480887E-2</v>
      </c>
      <c r="AM1014" s="236">
        <v>41.28</v>
      </c>
      <c r="AN1014" s="522">
        <v>41.304347826087017</v>
      </c>
      <c r="AR1014" s="452"/>
      <c r="AS1014" s="145"/>
      <c r="AT1014" s="223"/>
      <c r="AU1014" s="22"/>
    </row>
    <row r="1015" spans="1:47" ht="15.75">
      <c r="A1015" s="263" t="s">
        <v>3110</v>
      </c>
      <c r="B1015" t="s">
        <v>3111</v>
      </c>
      <c r="C1015" t="s">
        <v>1343</v>
      </c>
      <c r="D1015" s="554">
        <v>7690000000</v>
      </c>
      <c r="E1015">
        <v>1.46</v>
      </c>
      <c r="F1015" s="620">
        <v>0.9</v>
      </c>
      <c r="G1015" s="57"/>
      <c r="H1015" s="636"/>
      <c r="I1015" s="267"/>
      <c r="J1015" s="587">
        <v>33.770000000000003</v>
      </c>
      <c r="K1015" s="236">
        <v>30.24</v>
      </c>
      <c r="L1015" s="236">
        <v>34.94</v>
      </c>
      <c r="M1015" s="236">
        <v>1.5</v>
      </c>
      <c r="N1015" s="236">
        <v>0.52</v>
      </c>
      <c r="O1015" s="236"/>
      <c r="P1015" s="236"/>
      <c r="Q1015" s="236">
        <v>17.96</v>
      </c>
      <c r="R1015" s="236">
        <v>1.39</v>
      </c>
      <c r="S1015" s="236">
        <v>0.94</v>
      </c>
      <c r="T1015" s="236">
        <v>4.8899999999999997</v>
      </c>
      <c r="U1015" s="236">
        <v>0</v>
      </c>
      <c r="V1015" s="236"/>
      <c r="W1015" s="522">
        <v>2.5</v>
      </c>
      <c r="X1015" s="236">
        <v>37</v>
      </c>
      <c r="Y1015" s="522">
        <v>9</v>
      </c>
      <c r="Z1015" s="236"/>
      <c r="AA1015" s="236"/>
      <c r="AB1015" s="236">
        <v>2.8319123020706445E-2</v>
      </c>
      <c r="AC1015" s="522">
        <v>1.2865085390868232E-2</v>
      </c>
      <c r="AD1015" s="522">
        <v>3.9021942941497669</v>
      </c>
      <c r="AE1015" s="57">
        <v>41825</v>
      </c>
      <c r="AF1015" s="498">
        <v>0.113658</v>
      </c>
      <c r="AG1015" s="498">
        <v>0.1292086330935252</v>
      </c>
      <c r="AH1015" s="236">
        <v>7.4531999999999998</v>
      </c>
      <c r="AI1015" s="236"/>
      <c r="AJ1015" s="522">
        <v>0</v>
      </c>
      <c r="AK1015" s="522">
        <v>1.2865085390868232E-2</v>
      </c>
      <c r="AL1015" s="236">
        <v>2.4264482863209109E-2</v>
      </c>
      <c r="AM1015" s="236">
        <v>33.47</v>
      </c>
      <c r="AN1015" s="522">
        <v>70.588235294117396</v>
      </c>
      <c r="AR1015" s="452"/>
      <c r="AS1015" s="145"/>
      <c r="AT1015" s="223"/>
      <c r="AU1015" s="22"/>
    </row>
    <row r="1016" spans="1:47" ht="15.75">
      <c r="A1016" s="263" t="s">
        <v>3112</v>
      </c>
      <c r="B1016" t="s">
        <v>3113</v>
      </c>
      <c r="C1016" t="s">
        <v>3114</v>
      </c>
      <c r="D1016" s="554">
        <v>73350000</v>
      </c>
      <c r="E1016">
        <v>1.56</v>
      </c>
      <c r="F1016" s="620">
        <v>-0.12</v>
      </c>
      <c r="G1016" s="57"/>
      <c r="H1016" s="636"/>
      <c r="I1016" s="267"/>
      <c r="J1016" s="587">
        <v>2.25</v>
      </c>
      <c r="K1016" s="236">
        <v>1.96</v>
      </c>
      <c r="L1016" s="236">
        <v>2.33</v>
      </c>
      <c r="M1016" s="236">
        <v>0</v>
      </c>
      <c r="N1016" s="236">
        <v>0</v>
      </c>
      <c r="O1016" s="236"/>
      <c r="P1016" s="236"/>
      <c r="Q1016" s="236">
        <v>0</v>
      </c>
      <c r="R1016" s="236">
        <v>0</v>
      </c>
      <c r="S1016" s="236">
        <v>0.7</v>
      </c>
      <c r="T1016" s="236">
        <v>1.68</v>
      </c>
      <c r="U1016" s="236">
        <v>0</v>
      </c>
      <c r="V1016" s="236"/>
      <c r="W1016" s="522">
        <v>0</v>
      </c>
      <c r="X1016" s="236">
        <v>5</v>
      </c>
      <c r="Y1016" s="522">
        <v>1</v>
      </c>
      <c r="Z1016" s="236"/>
      <c r="AA1016" s="236"/>
      <c r="AB1016" s="236">
        <v>4.4642857142856186E-3</v>
      </c>
      <c r="AC1016" s="522">
        <v>1.6524757908420968E-2</v>
      </c>
      <c r="AD1016" s="522">
        <v>9.8307985449641997</v>
      </c>
      <c r="AE1016" s="57">
        <v>41825</v>
      </c>
      <c r="AH1016" s="236"/>
      <c r="AI1016" s="236"/>
      <c r="AJ1016" s="522">
        <v>0</v>
      </c>
      <c r="AK1016" s="522">
        <v>1.6524757908420968E-2</v>
      </c>
      <c r="AL1016" s="236">
        <v>-1.315789473684202E-2</v>
      </c>
      <c r="AM1016" s="236">
        <v>2.27</v>
      </c>
      <c r="AN1016" s="522">
        <v>28.571428571428655</v>
      </c>
      <c r="AR1016" s="452"/>
      <c r="AS1016" s="145"/>
      <c r="AT1016" s="223"/>
      <c r="AU1016" s="22"/>
    </row>
    <row r="1017" spans="1:47" ht="15.75">
      <c r="A1017" s="263" t="s">
        <v>3115</v>
      </c>
      <c r="B1017" t="s">
        <v>3116</v>
      </c>
      <c r="C1017" t="s">
        <v>1343</v>
      </c>
      <c r="D1017" s="554">
        <v>1160000000</v>
      </c>
      <c r="E1017">
        <v>1.44</v>
      </c>
      <c r="F1017" s="620">
        <v>1.66</v>
      </c>
      <c r="G1017" s="57"/>
      <c r="H1017" s="636"/>
      <c r="I1017" s="267"/>
      <c r="J1017" s="587">
        <v>33.08</v>
      </c>
      <c r="K1017" s="236">
        <v>30.07</v>
      </c>
      <c r="L1017" s="236">
        <v>33.39</v>
      </c>
      <c r="M1017" s="236">
        <v>1.4</v>
      </c>
      <c r="N1017" s="236">
        <v>0.44</v>
      </c>
      <c r="O1017" s="236"/>
      <c r="P1017" s="236"/>
      <c r="Q1017" s="236">
        <v>17.14</v>
      </c>
      <c r="R1017" s="236">
        <v>1.6</v>
      </c>
      <c r="S1017" s="236">
        <v>4.82</v>
      </c>
      <c r="T1017" s="236">
        <v>4.63</v>
      </c>
      <c r="U1017" s="236">
        <v>0</v>
      </c>
      <c r="V1017" s="236"/>
      <c r="W1017" s="522">
        <v>2.2000000000000002</v>
      </c>
      <c r="X1017" s="236">
        <v>37</v>
      </c>
      <c r="Y1017" s="522">
        <v>3</v>
      </c>
      <c r="Z1017" s="236"/>
      <c r="AA1017" s="236"/>
      <c r="AB1017" s="236">
        <v>-9.2842168313867109E-3</v>
      </c>
      <c r="AC1017" s="522">
        <v>8.9747091770514507E-3</v>
      </c>
      <c r="AD1017" s="522">
        <v>3.4503024951604275</v>
      </c>
      <c r="AE1017" s="57">
        <v>41825</v>
      </c>
      <c r="AF1017" s="498">
        <v>0.112512</v>
      </c>
      <c r="AG1017" s="498">
        <v>0.107125</v>
      </c>
      <c r="AH1017" s="236">
        <v>21.194700000000001</v>
      </c>
      <c r="AI1017" s="236"/>
      <c r="AJ1017" s="522">
        <v>0</v>
      </c>
      <c r="AK1017" s="522">
        <v>8.9747091770514507E-3</v>
      </c>
      <c r="AL1017" s="236">
        <v>4.9159530605772189E-2</v>
      </c>
      <c r="AM1017" s="236">
        <v>32.49</v>
      </c>
      <c r="AN1017" s="522">
        <v>13.333333333333144</v>
      </c>
      <c r="AR1017" s="452"/>
      <c r="AS1017" s="145"/>
      <c r="AT1017" s="223"/>
      <c r="AU1017" s="22"/>
    </row>
    <row r="1018" spans="1:47" ht="15.75">
      <c r="A1018" s="263" t="s">
        <v>3117</v>
      </c>
      <c r="C1018" t="s">
        <v>1343</v>
      </c>
      <c r="D1018" s="554">
        <v>0</v>
      </c>
      <c r="E1018">
        <v>1.1499999999999999</v>
      </c>
      <c r="F1018" s="620">
        <v>0.36</v>
      </c>
      <c r="G1018" s="57"/>
      <c r="H1018" s="636"/>
      <c r="I1018" s="267"/>
      <c r="J1018" s="587">
        <v>20.6</v>
      </c>
      <c r="K1018" s="236">
        <v>18.809999999999999</v>
      </c>
      <c r="L1018" s="236">
        <v>21.93</v>
      </c>
      <c r="M1018" s="236">
        <v>0</v>
      </c>
      <c r="N1018" s="236">
        <v>0</v>
      </c>
      <c r="O1018" s="236"/>
      <c r="P1018" s="236"/>
      <c r="Q1018" s="236">
        <v>0</v>
      </c>
      <c r="R1018" s="236">
        <v>0</v>
      </c>
      <c r="S1018" s="236">
        <v>0</v>
      </c>
      <c r="T1018" s="236">
        <v>1.42</v>
      </c>
      <c r="U1018" s="236">
        <v>0</v>
      </c>
      <c r="V1018" s="236"/>
      <c r="W1018" s="522">
        <v>2.4</v>
      </c>
      <c r="X1018" s="236">
        <v>25</v>
      </c>
      <c r="Y1018" s="522">
        <v>5</v>
      </c>
      <c r="Z1018" s="236"/>
      <c r="AA1018" s="236"/>
      <c r="AB1018" s="236">
        <v>-5.0253573075149827E-2</v>
      </c>
      <c r="AC1018" s="522">
        <v>1.361808477798454E-2</v>
      </c>
      <c r="AD1018" s="522">
        <v>5.0512839394619684</v>
      </c>
      <c r="AE1018" s="57">
        <v>41825</v>
      </c>
      <c r="AH1018" s="236"/>
      <c r="AI1018" s="236"/>
      <c r="AJ1018" s="522">
        <v>0</v>
      </c>
      <c r="AK1018" s="522">
        <v>1.361808477798454E-2</v>
      </c>
      <c r="AL1018" s="236">
        <v>7.1242849713988615E-2</v>
      </c>
      <c r="AM1018" s="236">
        <v>19.66</v>
      </c>
      <c r="AN1018" s="522">
        <v>24.539877300613423</v>
      </c>
      <c r="AR1018" s="452"/>
      <c r="AS1018" s="145"/>
      <c r="AT1018" s="223"/>
      <c r="AU1018" s="22"/>
    </row>
    <row r="1019" spans="1:47" ht="15.75">
      <c r="A1019" s="263" t="s">
        <v>920</v>
      </c>
      <c r="B1019" t="s">
        <v>3118</v>
      </c>
      <c r="C1019" t="s">
        <v>2465</v>
      </c>
      <c r="F1019" s="620"/>
      <c r="G1019" s="57"/>
      <c r="H1019" s="636"/>
      <c r="I1019" s="267"/>
      <c r="J1019" s="587">
        <v>24.2</v>
      </c>
      <c r="K1019" s="236">
        <v>23.47</v>
      </c>
      <c r="L1019" s="236">
        <v>28.23</v>
      </c>
      <c r="M1019" s="236">
        <v>0</v>
      </c>
      <c r="N1019" s="236"/>
      <c r="O1019" s="236"/>
      <c r="P1019" s="236"/>
      <c r="Q1019" s="236"/>
      <c r="R1019" s="236"/>
      <c r="S1019" s="236"/>
      <c r="T1019" s="236"/>
      <c r="U1019" s="236">
        <v>0</v>
      </c>
      <c r="V1019" s="236"/>
      <c r="X1019" s="236"/>
      <c r="Z1019" s="236"/>
      <c r="AA1019" s="236"/>
      <c r="AB1019" s="236">
        <v>-0.13909640697260761</v>
      </c>
      <c r="AC1019" s="522">
        <v>2.4412114381658176E-2</v>
      </c>
      <c r="AD1019" s="522">
        <v>2.6271788810836973</v>
      </c>
      <c r="AE1019" s="57">
        <v>41831</v>
      </c>
      <c r="AH1019" s="236"/>
      <c r="AI1019" s="236"/>
      <c r="AJ1019" s="522">
        <v>0</v>
      </c>
      <c r="AK1019" s="522">
        <v>2.4412114381658176E-2</v>
      </c>
      <c r="AL1019" s="236">
        <v>-2.8112449799196759E-2</v>
      </c>
      <c r="AM1019" s="236"/>
      <c r="AN1019" s="522">
        <v>24.113475177304949</v>
      </c>
      <c r="AR1019" s="452"/>
      <c r="AS1019" s="145"/>
      <c r="AT1019" s="223"/>
      <c r="AU1019" s="22"/>
    </row>
    <row r="1020" spans="1:47" ht="15.75">
      <c r="A1020" s="263" t="s">
        <v>3119</v>
      </c>
      <c r="B1020" t="s">
        <v>3120</v>
      </c>
      <c r="C1020" t="s">
        <v>1343</v>
      </c>
      <c r="D1020" s="554">
        <v>804030000</v>
      </c>
      <c r="E1020">
        <v>1.36</v>
      </c>
      <c r="F1020" s="620">
        <v>-0.33</v>
      </c>
      <c r="G1020" s="57"/>
      <c r="H1020" s="636"/>
      <c r="I1020" s="267"/>
      <c r="J1020" s="587">
        <v>49.79</v>
      </c>
      <c r="K1020" s="236">
        <v>36.78</v>
      </c>
      <c r="L1020" s="236">
        <v>50</v>
      </c>
      <c r="M1020" s="236">
        <v>0</v>
      </c>
      <c r="N1020" s="236">
        <v>0</v>
      </c>
      <c r="O1020" s="236"/>
      <c r="P1020" s="236"/>
      <c r="Q1020" s="236">
        <v>115.79</v>
      </c>
      <c r="R1020" s="236">
        <v>-8.35</v>
      </c>
      <c r="S1020" s="236">
        <v>2.4</v>
      </c>
      <c r="T1020" s="236">
        <v>2.56</v>
      </c>
      <c r="U1020" s="236">
        <v>0</v>
      </c>
      <c r="V1020" s="236"/>
      <c r="W1020" s="522">
        <v>2.1</v>
      </c>
      <c r="X1020" s="236">
        <v>56</v>
      </c>
      <c r="Y1020" s="522">
        <v>12</v>
      </c>
      <c r="Z1020" s="236">
        <v>1</v>
      </c>
      <c r="AA1020" s="236"/>
      <c r="AB1020" s="236">
        <v>0.1390986044383436</v>
      </c>
      <c r="AC1020" s="522">
        <v>1.8343551283872595E-2</v>
      </c>
      <c r="AD1020" s="522">
        <v>15.112365619301794</v>
      </c>
      <c r="AE1020" s="57">
        <v>41825</v>
      </c>
      <c r="AF1020" s="498">
        <v>0.107928</v>
      </c>
      <c r="AG1020" s="498">
        <v>-0.13867065868263473</v>
      </c>
      <c r="AH1020" s="236">
        <v>-2.3645</v>
      </c>
      <c r="AI1020" s="236"/>
      <c r="AJ1020" s="522">
        <v>0</v>
      </c>
      <c r="AK1020" s="522">
        <v>1.8343551283872595E-2</v>
      </c>
      <c r="AL1020" s="236">
        <v>0.2815958815958815</v>
      </c>
      <c r="AM1020" s="236">
        <v>41.86</v>
      </c>
      <c r="AN1020" s="522">
        <v>3.0418250950570642</v>
      </c>
      <c r="AR1020" s="452"/>
      <c r="AS1020" s="145"/>
      <c r="AT1020" s="223"/>
      <c r="AU1020" s="22"/>
    </row>
    <row r="1021" spans="1:47" ht="15.75">
      <c r="A1021" s="263" t="s">
        <v>3121</v>
      </c>
      <c r="B1021" t="s">
        <v>3122</v>
      </c>
      <c r="C1021" t="s">
        <v>1343</v>
      </c>
      <c r="D1021" s="554">
        <v>590620000</v>
      </c>
      <c r="E1021">
        <v>2.25</v>
      </c>
      <c r="F1021" s="620">
        <v>-0.49</v>
      </c>
      <c r="G1021" s="57"/>
      <c r="H1021" s="636"/>
      <c r="I1021" s="267"/>
      <c r="J1021" s="587">
        <v>12.86</v>
      </c>
      <c r="K1021" s="236">
        <v>10.26</v>
      </c>
      <c r="L1021" s="236">
        <v>13.01</v>
      </c>
      <c r="M1021" s="236">
        <v>0</v>
      </c>
      <c r="N1021" s="236">
        <v>0</v>
      </c>
      <c r="O1021" s="236"/>
      <c r="P1021" s="236"/>
      <c r="Q1021" s="236">
        <v>0</v>
      </c>
      <c r="R1021" s="236">
        <v>14.29</v>
      </c>
      <c r="S1021" s="236">
        <v>0.94</v>
      </c>
      <c r="T1021" s="236">
        <v>0.53</v>
      </c>
      <c r="U1021" s="236">
        <v>0</v>
      </c>
      <c r="V1021" s="236"/>
      <c r="W1021" s="522">
        <v>2.8</v>
      </c>
      <c r="X1021" s="236">
        <v>14</v>
      </c>
      <c r="Y1021" s="522">
        <v>11</v>
      </c>
      <c r="Z1021" s="236"/>
      <c r="AA1021" s="236"/>
      <c r="AB1021" s="236">
        <v>0.22359657469077063</v>
      </c>
      <c r="AC1021" s="522">
        <v>2.5527783702247574E-2</v>
      </c>
      <c r="AD1021" s="522">
        <v>5.3345998584934105</v>
      </c>
      <c r="AE1021" s="57">
        <v>41825</v>
      </c>
      <c r="AF1021" s="498">
        <v>0.15892500000000001</v>
      </c>
      <c r="AG1021" s="498">
        <v>0</v>
      </c>
      <c r="AH1021" s="236">
        <v>-3.7707000000000002</v>
      </c>
      <c r="AI1021" s="236"/>
      <c r="AJ1021" s="522">
        <v>0</v>
      </c>
      <c r="AK1021" s="522">
        <v>2.5527783702247574E-2</v>
      </c>
      <c r="AL1021" s="236">
        <v>0.18089990817263532</v>
      </c>
      <c r="AM1021" s="236">
        <v>11.68</v>
      </c>
      <c r="AN1021" s="522">
        <v>33.333333333333329</v>
      </c>
      <c r="AR1021" s="452"/>
      <c r="AS1021" s="145"/>
      <c r="AT1021" s="223"/>
      <c r="AU1021" s="22"/>
    </row>
    <row r="1022" spans="1:47" ht="15.75">
      <c r="A1022" s="263" t="s">
        <v>3123</v>
      </c>
      <c r="B1022" t="s">
        <v>3124</v>
      </c>
      <c r="C1022" t="s">
        <v>1343</v>
      </c>
      <c r="D1022" s="554">
        <v>437370000</v>
      </c>
      <c r="E1022">
        <v>2.5</v>
      </c>
      <c r="F1022" s="620">
        <v>0.09</v>
      </c>
      <c r="G1022" s="57"/>
      <c r="H1022" s="636"/>
      <c r="I1022" s="267"/>
      <c r="J1022" s="587">
        <v>20.62</v>
      </c>
      <c r="K1022" s="236">
        <v>19.82</v>
      </c>
      <c r="L1022" s="236">
        <v>20.62</v>
      </c>
      <c r="M1022" s="236">
        <v>1.6</v>
      </c>
      <c r="N1022" s="236">
        <v>0.32</v>
      </c>
      <c r="O1022" s="236"/>
      <c r="P1022" s="236"/>
      <c r="Q1022" s="236">
        <v>19.09</v>
      </c>
      <c r="R1022" s="236">
        <v>1.64</v>
      </c>
      <c r="S1022" s="236">
        <v>1.23</v>
      </c>
      <c r="T1022" s="236">
        <v>2.23</v>
      </c>
      <c r="U1022" s="236">
        <v>0</v>
      </c>
      <c r="V1022" s="236"/>
      <c r="W1022" s="522">
        <v>3</v>
      </c>
      <c r="X1022" s="236">
        <v>20</v>
      </c>
      <c r="Y1022" s="522">
        <v>1</v>
      </c>
      <c r="Z1022" s="236"/>
      <c r="AA1022" s="236"/>
      <c r="AB1022" s="236">
        <v>3.203203203203206E-2</v>
      </c>
      <c r="AC1022" s="522">
        <v>4.4483475446052082E-3</v>
      </c>
      <c r="AD1022" s="522">
        <v>3.458493150642727</v>
      </c>
      <c r="AE1022" s="57">
        <v>41825</v>
      </c>
      <c r="AF1022" s="498">
        <v>0.17325000000000002</v>
      </c>
      <c r="AG1022" s="498">
        <v>0.11640243902439024</v>
      </c>
      <c r="AH1022" s="236">
        <v>-2.4525000000000001</v>
      </c>
      <c r="AI1022" s="236"/>
      <c r="AJ1022" s="522">
        <v>0</v>
      </c>
      <c r="AK1022" s="522">
        <v>4.4483475446052082E-3</v>
      </c>
      <c r="AL1022" s="236">
        <v>2.8942115768463169E-2</v>
      </c>
      <c r="AM1022" s="236">
        <v>20.16</v>
      </c>
      <c r="AN1022" s="522">
        <v>20.253164556961963</v>
      </c>
      <c r="AR1022" s="452"/>
      <c r="AS1022" s="145"/>
      <c r="AT1022" s="223"/>
      <c r="AU1022" s="22"/>
    </row>
    <row r="1023" spans="1:47" ht="15.75">
      <c r="A1023" s="263" t="s">
        <v>3125</v>
      </c>
      <c r="B1023" t="s">
        <v>3126</v>
      </c>
      <c r="C1023" t="s">
        <v>1348</v>
      </c>
      <c r="D1023" s="554">
        <v>7800000000</v>
      </c>
      <c r="E1023">
        <v>1.57</v>
      </c>
      <c r="F1023" s="620">
        <v>3.9</v>
      </c>
      <c r="G1023" s="57"/>
      <c r="H1023" s="636"/>
      <c r="I1023" s="267"/>
      <c r="J1023" s="587">
        <v>46.37</v>
      </c>
      <c r="K1023" s="236">
        <v>42.55</v>
      </c>
      <c r="L1023" s="236">
        <v>47</v>
      </c>
      <c r="M1023" s="236">
        <v>0</v>
      </c>
      <c r="N1023" s="236">
        <v>0</v>
      </c>
      <c r="O1023" s="236"/>
      <c r="P1023" s="236"/>
      <c r="Q1023" s="236">
        <v>8.6999999999999993</v>
      </c>
      <c r="R1023" s="236">
        <v>0.73</v>
      </c>
      <c r="S1023" s="236">
        <v>2.81</v>
      </c>
      <c r="T1023" s="236">
        <v>0.8</v>
      </c>
      <c r="U1023" s="236">
        <v>0</v>
      </c>
      <c r="V1023" s="236"/>
      <c r="W1023" s="522">
        <v>1</v>
      </c>
      <c r="X1023" s="236">
        <v>53</v>
      </c>
      <c r="Y1023" s="522">
        <v>1</v>
      </c>
      <c r="Z1023" s="236"/>
      <c r="AA1023" s="236"/>
      <c r="AB1023" s="236">
        <v>4.6490634168359177E-2</v>
      </c>
      <c r="AC1023" s="522">
        <v>9.9604397050669594E-3</v>
      </c>
      <c r="AD1023" s="522">
        <v>4.1312386344937293</v>
      </c>
      <c r="AE1023" s="57">
        <v>41825</v>
      </c>
      <c r="AF1023" s="498">
        <v>0.119961</v>
      </c>
      <c r="AG1023" s="498">
        <v>0.1191780821917808</v>
      </c>
      <c r="AH1023" s="236">
        <v>65.760800000000003</v>
      </c>
      <c r="AI1023" s="236"/>
      <c r="AJ1023" s="522">
        <v>0</v>
      </c>
      <c r="AK1023" s="522">
        <v>9.9604397050669594E-3</v>
      </c>
      <c r="AL1023" s="236">
        <v>-1.3404255319148991E-2</v>
      </c>
      <c r="AM1023" s="236">
        <v>45.21</v>
      </c>
      <c r="AN1023" s="522">
        <v>8.9285714285709901</v>
      </c>
      <c r="AR1023" s="452"/>
      <c r="AS1023" s="145"/>
      <c r="AT1023" s="223"/>
      <c r="AU1023" s="22"/>
    </row>
    <row r="1024" spans="1:47" ht="15.75">
      <c r="A1024" s="263" t="s">
        <v>3127</v>
      </c>
      <c r="B1024" t="s">
        <v>3128</v>
      </c>
      <c r="C1024" t="s">
        <v>1343</v>
      </c>
      <c r="D1024" s="554">
        <v>35620000000</v>
      </c>
      <c r="E1024">
        <v>3.02</v>
      </c>
      <c r="F1024" s="620">
        <v>-14.03</v>
      </c>
      <c r="G1024" s="57"/>
      <c r="H1024" s="636"/>
      <c r="I1024" s="267"/>
      <c r="J1024" s="587">
        <v>40.92</v>
      </c>
      <c r="K1024" s="236">
        <v>31.71</v>
      </c>
      <c r="L1024" s="236">
        <v>44.53</v>
      </c>
      <c r="M1024" s="236">
        <v>0</v>
      </c>
      <c r="N1024" s="236">
        <v>0</v>
      </c>
      <c r="O1024" s="236"/>
      <c r="P1024" s="236"/>
      <c r="Q1024" s="236">
        <v>0</v>
      </c>
      <c r="R1024" s="236">
        <v>0.03</v>
      </c>
      <c r="S1024" s="236">
        <v>0.12</v>
      </c>
      <c r="T1024" s="236">
        <v>4.18</v>
      </c>
      <c r="U1024" s="236">
        <v>0</v>
      </c>
      <c r="V1024" s="236"/>
      <c r="W1024" s="522">
        <v>3.8</v>
      </c>
      <c r="X1024" s="236">
        <v>20</v>
      </c>
      <c r="Y1024" s="522">
        <v>2</v>
      </c>
      <c r="Z1024" s="236">
        <v>1</v>
      </c>
      <c r="AA1024" s="236"/>
      <c r="AB1024" s="236">
        <v>3.8578680203045765E-2</v>
      </c>
      <c r="AC1024" s="522">
        <v>2.9345985962771361E-2</v>
      </c>
      <c r="AD1024" s="522">
        <v>5.4028728930508763</v>
      </c>
      <c r="AE1024" s="57">
        <v>41825</v>
      </c>
      <c r="AF1024" s="498">
        <v>0.203046</v>
      </c>
      <c r="AG1024" s="498">
        <v>0</v>
      </c>
      <c r="AH1024" s="236">
        <v>-83.469399999999993</v>
      </c>
      <c r="AI1024" s="236"/>
      <c r="AJ1024" s="522">
        <v>0</v>
      </c>
      <c r="AK1024" s="522">
        <v>2.9345985962771361E-2</v>
      </c>
      <c r="AL1024" s="236">
        <v>3.2551097653292935E-2</v>
      </c>
      <c r="AM1024" s="236">
        <v>39.49</v>
      </c>
      <c r="AN1024" s="522">
        <v>13.57702349869446</v>
      </c>
      <c r="AR1024" s="452"/>
      <c r="AS1024" s="145"/>
      <c r="AT1024" s="223"/>
      <c r="AU1024" s="22"/>
    </row>
    <row r="1025" spans="1:47" ht="15.75">
      <c r="A1025" s="263" t="s">
        <v>3129</v>
      </c>
      <c r="B1025" t="s">
        <v>3130</v>
      </c>
      <c r="C1025" t="s">
        <v>1343</v>
      </c>
      <c r="D1025" s="554">
        <v>2260000000</v>
      </c>
      <c r="E1025">
        <v>1.69</v>
      </c>
      <c r="F1025" s="620">
        <v>0.84</v>
      </c>
      <c r="G1025" s="57"/>
      <c r="H1025" s="636"/>
      <c r="I1025" s="267"/>
      <c r="J1025" s="587">
        <v>41.97</v>
      </c>
      <c r="K1025" s="236">
        <v>33.42</v>
      </c>
      <c r="L1025" s="236">
        <v>41.97</v>
      </c>
      <c r="M1025" s="236">
        <v>2.1</v>
      </c>
      <c r="N1025" s="236">
        <v>0.8</v>
      </c>
      <c r="O1025" s="236"/>
      <c r="P1025" s="236"/>
      <c r="Q1025" s="236">
        <v>15.15</v>
      </c>
      <c r="R1025" s="236">
        <v>1.03</v>
      </c>
      <c r="S1025" s="236">
        <v>0.53</v>
      </c>
      <c r="T1025" s="236">
        <v>2.2400000000000002</v>
      </c>
      <c r="U1025" s="236">
        <v>0</v>
      </c>
      <c r="V1025" s="236"/>
      <c r="W1025" s="522">
        <v>2.8</v>
      </c>
      <c r="X1025" s="236">
        <v>35</v>
      </c>
      <c r="Y1025" s="522">
        <v>1</v>
      </c>
      <c r="Z1025" s="236"/>
      <c r="AA1025" s="236"/>
      <c r="AB1025" s="236">
        <v>0.14703470893686785</v>
      </c>
      <c r="AC1025" s="522">
        <v>1.3175479048140598E-2</v>
      </c>
      <c r="AD1025" s="522">
        <v>3.0392243640164356</v>
      </c>
      <c r="AE1025" s="57">
        <v>41825</v>
      </c>
      <c r="AF1025" s="498">
        <v>0.12683700000000001</v>
      </c>
      <c r="AG1025" s="498">
        <v>0.1470873786407767</v>
      </c>
      <c r="AH1025" s="236">
        <v>-0.71230000000000004</v>
      </c>
      <c r="AI1025" s="236"/>
      <c r="AJ1025" s="522">
        <v>0</v>
      </c>
      <c r="AK1025" s="522">
        <v>1.3175479048140598E-2</v>
      </c>
      <c r="AL1025" s="236">
        <v>0.23513831665685703</v>
      </c>
      <c r="AM1025" s="236">
        <v>36.36</v>
      </c>
      <c r="AN1025" s="522">
        <v>0</v>
      </c>
      <c r="AR1025" s="452"/>
      <c r="AS1025" s="145"/>
      <c r="AT1025" s="223"/>
      <c r="AU1025" s="22"/>
    </row>
    <row r="1026" spans="1:47" ht="15.75">
      <c r="A1026" s="263" t="s">
        <v>680</v>
      </c>
      <c r="B1026" t="s">
        <v>681</v>
      </c>
      <c r="C1026" t="s">
        <v>1343</v>
      </c>
      <c r="D1026" s="554">
        <v>1340000000</v>
      </c>
      <c r="E1026">
        <v>1.34</v>
      </c>
      <c r="F1026" s="620">
        <v>1.99</v>
      </c>
      <c r="G1026" s="57"/>
      <c r="H1026" s="636"/>
      <c r="I1026" s="267"/>
      <c r="J1026" s="587">
        <v>34.44</v>
      </c>
      <c r="K1026" s="236">
        <v>31.37</v>
      </c>
      <c r="L1026" s="236">
        <v>37.020000000000003</v>
      </c>
      <c r="M1026" s="236">
        <v>0</v>
      </c>
      <c r="N1026" s="236">
        <v>0</v>
      </c>
      <c r="O1026" s="236"/>
      <c r="P1026" s="236"/>
      <c r="Q1026" s="236">
        <v>14.06</v>
      </c>
      <c r="R1026" s="236">
        <v>1.35</v>
      </c>
      <c r="S1026" s="236">
        <v>1.69</v>
      </c>
      <c r="T1026" s="236">
        <v>3.36</v>
      </c>
      <c r="U1026" s="236">
        <v>0</v>
      </c>
      <c r="V1026" s="236"/>
      <c r="W1026" s="522">
        <v>2</v>
      </c>
      <c r="X1026" s="236">
        <v>43.5</v>
      </c>
      <c r="Y1026" s="522">
        <v>10</v>
      </c>
      <c r="Z1026" s="236"/>
      <c r="AA1026" s="236"/>
      <c r="AB1026" s="236">
        <v>-5.4106014831090336E-2</v>
      </c>
      <c r="AC1026" s="522">
        <v>1.0901229461956048E-2</v>
      </c>
      <c r="AD1026" s="522">
        <v>3.0962468355715078</v>
      </c>
      <c r="AE1026" s="57">
        <v>41825</v>
      </c>
      <c r="AF1026" s="498">
        <v>0.106782</v>
      </c>
      <c r="AG1026" s="498">
        <v>0.10414814814814814</v>
      </c>
      <c r="AH1026" s="236">
        <v>37.6843</v>
      </c>
      <c r="AI1026" s="236"/>
      <c r="AJ1026" s="522">
        <v>0</v>
      </c>
      <c r="AK1026" s="522">
        <v>1.0901229461956048E-2</v>
      </c>
      <c r="AL1026" s="236">
        <v>3.3613445378151183E-2</v>
      </c>
      <c r="AM1026" s="236">
        <v>32.75</v>
      </c>
      <c r="AN1026" s="522">
        <v>28.70813397129189</v>
      </c>
      <c r="AR1026" s="452"/>
      <c r="AS1026" s="145"/>
      <c r="AT1026" s="223"/>
      <c r="AU1026" s="22"/>
    </row>
    <row r="1027" spans="1:47" ht="15.75">
      <c r="A1027" s="263" t="s">
        <v>713</v>
      </c>
      <c r="B1027" t="s">
        <v>714</v>
      </c>
      <c r="C1027" t="s">
        <v>1343</v>
      </c>
      <c r="D1027" s="554">
        <v>10380000000</v>
      </c>
      <c r="E1027">
        <v>0.63</v>
      </c>
      <c r="F1027" s="620">
        <v>7.31</v>
      </c>
      <c r="G1027" s="57"/>
      <c r="H1027" s="636"/>
      <c r="I1027" s="267"/>
      <c r="J1027" s="587">
        <v>207.46</v>
      </c>
      <c r="K1027" s="236">
        <v>188.01</v>
      </c>
      <c r="L1027" s="236">
        <v>207.46</v>
      </c>
      <c r="M1027" s="236">
        <v>1.1000000000000001</v>
      </c>
      <c r="N1027" s="236">
        <v>2.2000000000000002</v>
      </c>
      <c r="O1027" s="236"/>
      <c r="P1027" s="236"/>
      <c r="Q1027" s="236">
        <v>19.760000000000002</v>
      </c>
      <c r="R1027" s="236">
        <v>1.67</v>
      </c>
      <c r="S1027" s="236">
        <v>1.97</v>
      </c>
      <c r="T1027" s="236">
        <v>12.35</v>
      </c>
      <c r="U1027" s="236">
        <v>0</v>
      </c>
      <c r="V1027" s="236"/>
      <c r="W1027" s="522">
        <v>2.2999999999999998</v>
      </c>
      <c r="X1027" s="236">
        <v>215</v>
      </c>
      <c r="Y1027" s="522">
        <v>18</v>
      </c>
      <c r="Z1027" s="236"/>
      <c r="AA1027" s="236"/>
      <c r="AB1027" s="236">
        <v>4.4927974211745825E-2</v>
      </c>
      <c r="AC1027" s="522">
        <v>5.4086008252352104E-3</v>
      </c>
      <c r="AD1027" s="522">
        <v>6.757104206274489</v>
      </c>
      <c r="AE1027" s="57">
        <v>41825</v>
      </c>
      <c r="AF1027" s="498">
        <v>6.6098999999999991E-2</v>
      </c>
      <c r="AG1027" s="498">
        <v>0.1183233532934132</v>
      </c>
      <c r="AH1027" s="236">
        <v>239.898</v>
      </c>
      <c r="AI1027" s="236"/>
      <c r="AJ1027" s="522">
        <v>0</v>
      </c>
      <c r="AK1027" s="522">
        <v>5.4086008252352104E-3</v>
      </c>
      <c r="AL1027" s="236">
        <v>4.0264754550468851E-2</v>
      </c>
      <c r="AM1027" s="236">
        <v>203.49</v>
      </c>
      <c r="AN1027" s="522">
        <v>27.348643006262975</v>
      </c>
      <c r="AR1027" s="452"/>
      <c r="AS1027" s="145"/>
      <c r="AT1027" s="223"/>
      <c r="AU1027" s="22"/>
    </row>
    <row r="1028" spans="1:47" ht="15.75">
      <c r="A1028" s="263" t="s">
        <v>3131</v>
      </c>
      <c r="B1028" t="s">
        <v>3132</v>
      </c>
      <c r="C1028" t="s">
        <v>1343</v>
      </c>
      <c r="D1028" s="554">
        <v>2720000000</v>
      </c>
      <c r="E1028">
        <v>0.73</v>
      </c>
      <c r="F1028" s="620">
        <v>4.0999999999999996</v>
      </c>
      <c r="G1028" s="57"/>
      <c r="H1028" s="636"/>
      <c r="I1028" s="267"/>
      <c r="J1028" s="587">
        <v>102.15</v>
      </c>
      <c r="K1028" s="236">
        <v>91.88</v>
      </c>
      <c r="L1028" s="236">
        <v>102.23</v>
      </c>
      <c r="M1028" s="236">
        <v>0.9</v>
      </c>
      <c r="N1028" s="236">
        <v>0.92</v>
      </c>
      <c r="O1028" s="236"/>
      <c r="P1028" s="236"/>
      <c r="Q1028" s="236">
        <v>21.73</v>
      </c>
      <c r="R1028" s="236">
        <v>3.31</v>
      </c>
      <c r="S1028" s="236">
        <v>4.47</v>
      </c>
      <c r="T1028" s="236">
        <v>4.12</v>
      </c>
      <c r="U1028" s="236">
        <v>0</v>
      </c>
      <c r="V1028" s="236"/>
      <c r="W1028" s="522">
        <v>2.9</v>
      </c>
      <c r="X1028" s="236">
        <v>95</v>
      </c>
      <c r="Y1028" s="522">
        <v>10</v>
      </c>
      <c r="Z1028" s="236"/>
      <c r="AA1028" s="236"/>
      <c r="AB1028" s="236">
        <v>8.2441453851859706E-2</v>
      </c>
      <c r="AC1028" s="522">
        <v>5.4905166106945461E-3</v>
      </c>
      <c r="AD1028" s="522">
        <v>3.3436928416360439</v>
      </c>
      <c r="AE1028" s="57">
        <v>41825</v>
      </c>
      <c r="AF1028" s="498">
        <v>7.1829000000000004E-2</v>
      </c>
      <c r="AG1028" s="498">
        <v>6.5649546827794558E-2</v>
      </c>
      <c r="AH1028" s="236">
        <v>101.96429999999999</v>
      </c>
      <c r="AI1028" s="236"/>
      <c r="AJ1028" s="522">
        <v>0</v>
      </c>
      <c r="AK1028" s="522">
        <v>5.4905166106945461E-3</v>
      </c>
      <c r="AL1028" s="236">
        <v>6.1519276732827616E-2</v>
      </c>
      <c r="AM1028" s="236">
        <v>99.46</v>
      </c>
      <c r="AN1028" s="522">
        <v>7.8431372549018192</v>
      </c>
      <c r="AR1028" s="452"/>
      <c r="AS1028" s="145"/>
      <c r="AT1028" s="223"/>
      <c r="AU1028" s="22"/>
    </row>
    <row r="1029" spans="1:47" ht="15.75">
      <c r="A1029" s="263" t="s">
        <v>67</v>
      </c>
      <c r="B1029" t="s">
        <v>3133</v>
      </c>
      <c r="C1029" t="s">
        <v>1343</v>
      </c>
      <c r="D1029" s="554">
        <v>173580000</v>
      </c>
      <c r="E1029">
        <v>2.93</v>
      </c>
      <c r="F1029" s="620">
        <v>7.0000000000000007E-2</v>
      </c>
      <c r="G1029" s="57"/>
      <c r="H1029" s="636"/>
      <c r="I1029" s="267"/>
      <c r="J1029" s="587">
        <v>2.2599999999999998</v>
      </c>
      <c r="K1029" s="236">
        <v>1.83</v>
      </c>
      <c r="L1029" s="236">
        <v>2.5299999999999998</v>
      </c>
      <c r="M1029" s="236">
        <v>0.6</v>
      </c>
      <c r="N1029" s="236">
        <v>0.01</v>
      </c>
      <c r="O1029" s="236"/>
      <c r="P1029" s="236"/>
      <c r="Q1029" s="236">
        <v>0</v>
      </c>
      <c r="R1029" s="236">
        <v>0</v>
      </c>
      <c r="S1029" s="236">
        <v>0</v>
      </c>
      <c r="T1029" s="236">
        <v>0</v>
      </c>
      <c r="U1029" s="236">
        <v>0</v>
      </c>
      <c r="V1029" s="236"/>
      <c r="W1029" s="522">
        <v>0</v>
      </c>
      <c r="X1029" s="236">
        <v>5</v>
      </c>
      <c r="Y1029" s="522">
        <v>1</v>
      </c>
      <c r="Z1029" s="236">
        <v>1</v>
      </c>
      <c r="AA1029" s="236"/>
      <c r="AB1029" s="236">
        <v>7.1090047393364886E-2</v>
      </c>
      <c r="AC1029" s="522">
        <v>2.4525123790876319E-2</v>
      </c>
      <c r="AD1029" s="522">
        <v>6.9000571991650279</v>
      </c>
      <c r="AE1029" s="57">
        <v>41825</v>
      </c>
      <c r="AH1029" s="236"/>
      <c r="AI1029" s="236"/>
      <c r="AJ1029" s="522">
        <v>0</v>
      </c>
      <c r="AK1029" s="522">
        <v>2.4525123790876319E-2</v>
      </c>
      <c r="AL1029" s="236">
        <v>0.13567839195979889</v>
      </c>
      <c r="AM1029" s="236">
        <v>2.1800000000000002</v>
      </c>
      <c r="AN1029" s="522">
        <v>30.769230769230816</v>
      </c>
      <c r="AR1029" s="452"/>
      <c r="AS1029" s="145"/>
      <c r="AT1029" s="223"/>
      <c r="AU1029" s="22"/>
    </row>
    <row r="1030" spans="1:47" ht="15.75">
      <c r="A1030" s="263" t="s">
        <v>3134</v>
      </c>
      <c r="B1030" t="s">
        <v>3135</v>
      </c>
      <c r="C1030" t="s">
        <v>3136</v>
      </c>
      <c r="F1030" s="620"/>
      <c r="G1030" s="57"/>
      <c r="H1030" s="636"/>
      <c r="I1030" s="267"/>
      <c r="J1030" s="587">
        <v>46.67</v>
      </c>
      <c r="K1030" s="236">
        <v>46.67</v>
      </c>
      <c r="L1030" s="236">
        <v>53.8</v>
      </c>
      <c r="M1030" s="236">
        <v>0</v>
      </c>
      <c r="N1030" s="236"/>
      <c r="O1030" s="236"/>
      <c r="P1030" s="236"/>
      <c r="Q1030" s="236"/>
      <c r="R1030" s="236"/>
      <c r="S1030" s="236"/>
      <c r="T1030" s="236"/>
      <c r="U1030" s="236">
        <v>0</v>
      </c>
      <c r="V1030" s="236"/>
      <c r="X1030" s="236"/>
      <c r="Z1030" s="236"/>
      <c r="AA1030" s="236"/>
      <c r="AB1030" s="236">
        <v>-7.5108997225525151E-2</v>
      </c>
      <c r="AC1030" s="522">
        <v>4.0241744466762062E-2</v>
      </c>
      <c r="AD1030" s="522">
        <v>2.4531786951470709</v>
      </c>
      <c r="AE1030" s="57">
        <v>41825</v>
      </c>
      <c r="AH1030" s="236"/>
      <c r="AI1030" s="236"/>
      <c r="AJ1030" s="522">
        <v>0</v>
      </c>
      <c r="AK1030" s="522">
        <v>4.0241744466762062E-2</v>
      </c>
      <c r="AL1030" s="236">
        <v>-9.4138198757763997E-2</v>
      </c>
      <c r="AM1030" s="236"/>
      <c r="AN1030" s="522">
        <v>98.814229249011817</v>
      </c>
      <c r="AR1030" s="452"/>
      <c r="AS1030" s="145"/>
      <c r="AT1030" s="223"/>
      <c r="AU1030" s="22"/>
    </row>
    <row r="1031" spans="1:47" ht="15.75">
      <c r="A1031" s="263" t="s">
        <v>3137</v>
      </c>
      <c r="B1031" t="s">
        <v>3138</v>
      </c>
      <c r="C1031" t="s">
        <v>1343</v>
      </c>
      <c r="D1031" s="554">
        <v>710610000</v>
      </c>
      <c r="E1031">
        <v>2.16</v>
      </c>
      <c r="F1031" s="620">
        <v>0.35</v>
      </c>
      <c r="G1031" s="57"/>
      <c r="H1031" s="636"/>
      <c r="I1031" s="267"/>
      <c r="J1031" s="587">
        <v>50.7</v>
      </c>
      <c r="K1031" s="236">
        <v>43.02</v>
      </c>
      <c r="L1031" s="236">
        <v>61.75</v>
      </c>
      <c r="M1031" s="236">
        <v>0</v>
      </c>
      <c r="N1031" s="236">
        <v>0</v>
      </c>
      <c r="O1031" s="236"/>
      <c r="P1031" s="236"/>
      <c r="Q1031" s="236">
        <v>28.01</v>
      </c>
      <c r="R1031" s="236">
        <v>2.0499999999999998</v>
      </c>
      <c r="S1031" s="236">
        <v>4.71</v>
      </c>
      <c r="T1031" s="236">
        <v>2.92</v>
      </c>
      <c r="U1031" s="236">
        <v>0</v>
      </c>
      <c r="V1031" s="236"/>
      <c r="W1031" s="522">
        <v>1.9</v>
      </c>
      <c r="X1031" s="236">
        <v>69.5</v>
      </c>
      <c r="Y1031" s="522">
        <v>22</v>
      </c>
      <c r="Z1031" s="236">
        <v>1</v>
      </c>
      <c r="AA1031" s="236"/>
      <c r="AB1031" s="236">
        <v>-0.1760117016089712</v>
      </c>
      <c r="AC1031" s="522">
        <v>1.9128034670317231E-2</v>
      </c>
      <c r="AD1031" s="522">
        <v>5.1838770739051716</v>
      </c>
      <c r="AE1031" s="57">
        <v>41825</v>
      </c>
      <c r="AF1031" s="498">
        <v>0.15376800000000002</v>
      </c>
      <c r="AG1031" s="498">
        <v>0.13663414634146342</v>
      </c>
      <c r="AH1031" s="236">
        <v>4.4565000000000001</v>
      </c>
      <c r="AI1031" s="236"/>
      <c r="AJ1031" s="522">
        <v>0</v>
      </c>
      <c r="AK1031" s="522">
        <v>1.9128034670317231E-2</v>
      </c>
      <c r="AL1031" s="236">
        <v>5.8676132804343334E-2</v>
      </c>
      <c r="AM1031" s="236">
        <v>46.54</v>
      </c>
      <c r="AN1031" s="522">
        <v>9.5238095238094473</v>
      </c>
      <c r="AR1031" s="452"/>
      <c r="AS1031" s="145"/>
      <c r="AT1031" s="223"/>
      <c r="AU1031" s="22"/>
    </row>
    <row r="1032" spans="1:47" ht="15.75">
      <c r="A1032" s="263" t="s">
        <v>3139</v>
      </c>
      <c r="B1032" t="s">
        <v>3140</v>
      </c>
      <c r="C1032" t="s">
        <v>1343</v>
      </c>
      <c r="D1032" s="554">
        <v>3900000000</v>
      </c>
      <c r="E1032">
        <v>1.67</v>
      </c>
      <c r="F1032" s="620">
        <v>0.06</v>
      </c>
      <c r="G1032" s="57"/>
      <c r="H1032" s="636"/>
      <c r="I1032" s="267"/>
      <c r="J1032" s="587">
        <v>3.46</v>
      </c>
      <c r="K1032" s="236">
        <v>3.07</v>
      </c>
      <c r="L1032" s="236">
        <v>3.46</v>
      </c>
      <c r="M1032" s="236">
        <v>0</v>
      </c>
      <c r="N1032" s="236">
        <v>0</v>
      </c>
      <c r="O1032" s="236"/>
      <c r="P1032" s="236"/>
      <c r="Q1032" s="236">
        <v>28.83</v>
      </c>
      <c r="R1032" s="236">
        <v>2.31</v>
      </c>
      <c r="S1032" s="236">
        <v>5.33</v>
      </c>
      <c r="T1032" s="236">
        <v>7.66</v>
      </c>
      <c r="U1032" s="236">
        <v>0</v>
      </c>
      <c r="V1032" s="236"/>
      <c r="W1032" s="522">
        <v>1.9</v>
      </c>
      <c r="X1032" s="236">
        <v>4.33</v>
      </c>
      <c r="Y1032" s="522">
        <v>16</v>
      </c>
      <c r="Z1032" s="236"/>
      <c r="AA1032" s="236"/>
      <c r="AB1032" s="236">
        <v>6.7901234567901148E-2</v>
      </c>
      <c r="AC1032" s="522">
        <v>1.2734655160713442E-2</v>
      </c>
      <c r="AD1032" s="522">
        <v>2.7306893036178095</v>
      </c>
      <c r="AE1032" s="57">
        <v>41825</v>
      </c>
      <c r="AF1032" s="498">
        <v>0.125691</v>
      </c>
      <c r="AG1032" s="498">
        <v>0.12480519480519479</v>
      </c>
      <c r="AH1032" s="236">
        <v>0.96589999999999998</v>
      </c>
      <c r="AI1032" s="236"/>
      <c r="AJ1032" s="522">
        <v>0</v>
      </c>
      <c r="AK1032" s="522">
        <v>1.2734655160713442E-2</v>
      </c>
      <c r="AL1032" s="236">
        <v>9.4936708860759444E-2</v>
      </c>
      <c r="AM1032" s="236">
        <v>3.34</v>
      </c>
      <c r="AN1032" s="522">
        <v>50</v>
      </c>
      <c r="AR1032" s="452"/>
      <c r="AS1032" s="145"/>
      <c r="AT1032" s="223"/>
      <c r="AU1032" s="22"/>
    </row>
    <row r="1033" spans="1:47" ht="15.75">
      <c r="A1033" s="263" t="s">
        <v>3141</v>
      </c>
      <c r="B1033" t="s">
        <v>3142</v>
      </c>
      <c r="C1033" t="s">
        <v>1343</v>
      </c>
      <c r="D1033" s="554">
        <v>1140000000</v>
      </c>
      <c r="E1033">
        <v>1.32</v>
      </c>
      <c r="F1033" s="620">
        <v>2.82</v>
      </c>
      <c r="G1033" s="57"/>
      <c r="H1033" s="636"/>
      <c r="I1033" s="267"/>
      <c r="J1033" s="587">
        <v>84.8</v>
      </c>
      <c r="K1033" s="236">
        <v>73.33</v>
      </c>
      <c r="L1033" s="236">
        <v>84.8</v>
      </c>
      <c r="M1033" s="236">
        <v>0</v>
      </c>
      <c r="N1033" s="236">
        <v>0</v>
      </c>
      <c r="O1033" s="236"/>
      <c r="P1033" s="236"/>
      <c r="Q1033" s="236">
        <v>20.78</v>
      </c>
      <c r="R1033" s="236">
        <v>1.34</v>
      </c>
      <c r="S1033" s="236">
        <v>4.21</v>
      </c>
      <c r="T1033" s="236">
        <v>3.66</v>
      </c>
      <c r="U1033" s="236">
        <v>0</v>
      </c>
      <c r="V1033" s="236"/>
      <c r="W1033" s="522">
        <v>1.9</v>
      </c>
      <c r="X1033" s="236">
        <v>84</v>
      </c>
      <c r="Y1033" s="522">
        <v>13</v>
      </c>
      <c r="Z1033" s="236"/>
      <c r="AA1033" s="236"/>
      <c r="AB1033" s="236">
        <v>0.10777269758327893</v>
      </c>
      <c r="AC1033" s="522">
        <v>7.6374900939953786E-3</v>
      </c>
      <c r="AD1033" s="522">
        <v>3.3050429967326505</v>
      </c>
      <c r="AE1033" s="57">
        <v>41825</v>
      </c>
      <c r="AF1033" s="498">
        <v>0.10563599999999999</v>
      </c>
      <c r="AG1033" s="498">
        <v>0.15507462686567164</v>
      </c>
      <c r="AH1033" s="236">
        <v>65.815600000000003</v>
      </c>
      <c r="AI1033" s="236"/>
      <c r="AJ1033" s="522">
        <v>0</v>
      </c>
      <c r="AK1033" s="522">
        <v>7.6374900939953786E-3</v>
      </c>
      <c r="AL1033" s="236">
        <v>0.13733905579399133</v>
      </c>
      <c r="AM1033" s="236">
        <v>77.98</v>
      </c>
      <c r="AN1033" s="522">
        <v>2.4475524475526953</v>
      </c>
      <c r="AR1033" s="452"/>
      <c r="AS1033" s="145"/>
      <c r="AT1033" s="223"/>
      <c r="AU1033" s="22"/>
    </row>
    <row r="1034" spans="1:47" ht="15.75">
      <c r="A1034" s="263" t="s">
        <v>3143</v>
      </c>
      <c r="B1034" t="s">
        <v>3144</v>
      </c>
      <c r="C1034" t="s">
        <v>2465</v>
      </c>
      <c r="F1034" s="620"/>
      <c r="G1034" s="57"/>
      <c r="H1034" s="636"/>
      <c r="I1034" s="267"/>
      <c r="J1034" s="587">
        <v>52.16</v>
      </c>
      <c r="K1034" s="236">
        <v>52.16</v>
      </c>
      <c r="L1034" s="236">
        <v>59.6</v>
      </c>
      <c r="M1034" s="236">
        <v>0</v>
      </c>
      <c r="N1034" s="236"/>
      <c r="O1034" s="236"/>
      <c r="P1034" s="236"/>
      <c r="Q1034" s="236"/>
      <c r="R1034" s="236"/>
      <c r="S1034" s="236"/>
      <c r="T1034" s="236"/>
      <c r="U1034" s="236">
        <v>0</v>
      </c>
      <c r="V1034" s="236"/>
      <c r="X1034" s="236"/>
      <c r="Z1034" s="236"/>
      <c r="AA1034" s="236"/>
      <c r="AB1034" s="236">
        <v>-1.5849056603773649E-2</v>
      </c>
      <c r="AC1034" s="522">
        <v>5.308616374972721E-2</v>
      </c>
      <c r="AD1034" s="522">
        <v>2.5542019072226285</v>
      </c>
      <c r="AE1034" s="57">
        <v>41825</v>
      </c>
      <c r="AH1034" s="236"/>
      <c r="AI1034" s="236"/>
      <c r="AJ1034" s="522">
        <v>0</v>
      </c>
      <c r="AK1034" s="522">
        <v>5.308616374972721E-2</v>
      </c>
      <c r="AL1034" s="236">
        <v>-7.0563079116179636E-2</v>
      </c>
      <c r="AM1034" s="236"/>
      <c r="AN1034" s="522">
        <v>81.418918918918905</v>
      </c>
      <c r="AR1034" s="452"/>
      <c r="AS1034" s="145"/>
      <c r="AT1034" s="223"/>
      <c r="AU1034" s="22"/>
    </row>
    <row r="1035" spans="1:47" ht="15.75">
      <c r="A1035" s="263" t="s">
        <v>715</v>
      </c>
      <c r="B1035" t="s">
        <v>716</v>
      </c>
      <c r="C1035" t="s">
        <v>1343</v>
      </c>
      <c r="D1035" s="554">
        <v>5610000000</v>
      </c>
      <c r="E1035">
        <v>0.63</v>
      </c>
      <c r="F1035" s="620">
        <v>5.42</v>
      </c>
      <c r="G1035" s="57"/>
      <c r="H1035" s="636"/>
      <c r="I1035" s="267"/>
      <c r="J1035" s="587">
        <v>107.53</v>
      </c>
      <c r="K1035" s="236">
        <v>93.79</v>
      </c>
      <c r="L1035" s="236">
        <v>107.53</v>
      </c>
      <c r="M1035" s="236">
        <v>2.2000000000000002</v>
      </c>
      <c r="N1035" s="236">
        <v>2.3199999999999998</v>
      </c>
      <c r="O1035" s="236"/>
      <c r="P1035" s="236"/>
      <c r="Q1035" s="236">
        <v>16.72</v>
      </c>
      <c r="R1035" s="236">
        <v>2.4300000000000002</v>
      </c>
      <c r="S1035" s="236">
        <v>1.94</v>
      </c>
      <c r="T1035" s="236">
        <v>2.16</v>
      </c>
      <c r="U1035" s="236">
        <v>0</v>
      </c>
      <c r="V1035" s="236"/>
      <c r="W1035" s="522">
        <v>2.4</v>
      </c>
      <c r="X1035" s="236">
        <v>111</v>
      </c>
      <c r="Y1035" s="522">
        <v>11</v>
      </c>
      <c r="Z1035" s="236"/>
      <c r="AA1035" s="236"/>
      <c r="AB1035" s="236">
        <v>0.11337751087181616</v>
      </c>
      <c r="AC1035" s="522">
        <v>6.3796147199880887E-3</v>
      </c>
      <c r="AD1035" s="522">
        <v>3.586676134862433</v>
      </c>
      <c r="AE1035" s="57">
        <v>41825</v>
      </c>
      <c r="AF1035" s="498">
        <v>6.6098999999999991E-2</v>
      </c>
      <c r="AG1035" s="498">
        <v>6.8806584362139905E-2</v>
      </c>
      <c r="AH1035" s="236">
        <v>118.1211</v>
      </c>
      <c r="AI1035" s="236"/>
      <c r="AJ1035" s="522">
        <v>0</v>
      </c>
      <c r="AK1035" s="522">
        <v>6.3796147199880887E-3</v>
      </c>
      <c r="AL1035" s="236">
        <v>9.4118844118844122E-2</v>
      </c>
      <c r="AM1035" s="236">
        <v>103.7</v>
      </c>
      <c r="AN1035" s="522">
        <v>7.468879668050036</v>
      </c>
      <c r="AR1035" s="452"/>
      <c r="AS1035" s="145"/>
      <c r="AT1035" s="223"/>
      <c r="AU1035" s="22"/>
    </row>
    <row r="1036" spans="1:47" ht="15.75">
      <c r="A1036" s="263" t="s">
        <v>898</v>
      </c>
      <c r="B1036" t="s">
        <v>3145</v>
      </c>
      <c r="C1036" t="s">
        <v>2139</v>
      </c>
      <c r="F1036" s="620"/>
      <c r="G1036" s="57"/>
      <c r="H1036" s="636"/>
      <c r="I1036" s="267"/>
      <c r="J1036" s="587">
        <v>15.09</v>
      </c>
      <c r="K1036" s="236">
        <v>15.09</v>
      </c>
      <c r="L1036" s="236">
        <v>17.87</v>
      </c>
      <c r="M1036" s="236">
        <v>0</v>
      </c>
      <c r="N1036" s="236"/>
      <c r="O1036" s="236"/>
      <c r="P1036" s="236"/>
      <c r="Q1036" s="236"/>
      <c r="R1036" s="236"/>
      <c r="S1036" s="236"/>
      <c r="T1036" s="236"/>
      <c r="U1036" s="236">
        <v>0</v>
      </c>
      <c r="V1036" s="236"/>
      <c r="X1036" s="236"/>
      <c r="Z1036" s="236"/>
      <c r="AA1036" s="236"/>
      <c r="AB1036" s="236">
        <v>-6.8518518518518493E-2</v>
      </c>
      <c r="AC1036" s="522">
        <v>1.1634089009328059E-2</v>
      </c>
      <c r="AD1036" s="522">
        <v>4.100630763035837</v>
      </c>
      <c r="AE1036" s="57">
        <v>41825</v>
      </c>
      <c r="AH1036" s="236"/>
      <c r="AI1036" s="236"/>
      <c r="AJ1036" s="522">
        <v>0</v>
      </c>
      <c r="AK1036" s="522">
        <v>1.1634089009328059E-2</v>
      </c>
      <c r="AL1036" s="236">
        <v>-0.10498220640569392</v>
      </c>
      <c r="AM1036" s="236"/>
      <c r="AN1036" s="522">
        <v>93.333333333333201</v>
      </c>
      <c r="AR1036" s="452"/>
      <c r="AS1036" s="145"/>
      <c r="AT1036" s="223"/>
      <c r="AU1036" s="22"/>
    </row>
    <row r="1037" spans="1:47" ht="15.75">
      <c r="A1037" s="263" t="s">
        <v>3146</v>
      </c>
      <c r="B1037" t="s">
        <v>3147</v>
      </c>
      <c r="C1037" t="s">
        <v>1343</v>
      </c>
      <c r="F1037" s="620"/>
      <c r="G1037" s="57"/>
      <c r="H1037" s="636"/>
      <c r="I1037" s="267"/>
      <c r="J1037" s="587">
        <v>36.94</v>
      </c>
      <c r="K1037" s="236">
        <v>36.94</v>
      </c>
      <c r="L1037" s="236">
        <v>46.86</v>
      </c>
      <c r="M1037" s="236"/>
      <c r="N1037" s="236"/>
      <c r="O1037" s="236"/>
      <c r="P1037" s="236"/>
      <c r="Q1037" s="236"/>
      <c r="R1037" s="236"/>
      <c r="S1037" s="236"/>
      <c r="T1037" s="236"/>
      <c r="U1037" s="236">
        <v>0</v>
      </c>
      <c r="V1037" s="236"/>
      <c r="X1037" s="236"/>
      <c r="Z1037" s="236"/>
      <c r="AA1037" s="236"/>
      <c r="AB1037" s="236">
        <v>-6.0201511335012607E-2</v>
      </c>
      <c r="AC1037" s="522">
        <v>2.2294560425565657E-2</v>
      </c>
      <c r="AD1037" s="522">
        <v>3.5348010387290052</v>
      </c>
      <c r="AE1037" s="57">
        <v>41825</v>
      </c>
      <c r="AH1037" s="236"/>
      <c r="AI1037" s="236"/>
      <c r="AJ1037" s="522">
        <v>0</v>
      </c>
      <c r="AK1037" s="522">
        <v>2.2294560425565657E-2</v>
      </c>
      <c r="AL1037" s="236">
        <v>-0.20387931034482759</v>
      </c>
      <c r="AM1037" s="236"/>
      <c r="AN1037" s="522">
        <v>83.849557522123845</v>
      </c>
      <c r="AR1037" s="452"/>
      <c r="AS1037" s="145"/>
      <c r="AT1037" s="223"/>
      <c r="AU1037" s="22"/>
    </row>
    <row r="1038" spans="1:47" ht="15.75">
      <c r="A1038" s="263" t="s">
        <v>599</v>
      </c>
      <c r="B1038" t="s">
        <v>600</v>
      </c>
      <c r="C1038" t="s">
        <v>1343</v>
      </c>
      <c r="D1038" s="554">
        <v>1950000000</v>
      </c>
      <c r="E1038">
        <v>0.85</v>
      </c>
      <c r="F1038" s="620">
        <v>1.56</v>
      </c>
      <c r="G1038" s="57"/>
      <c r="H1038" s="636"/>
      <c r="I1038" s="267"/>
      <c r="J1038" s="587">
        <v>46.58</v>
      </c>
      <c r="K1038" s="236">
        <v>33.21</v>
      </c>
      <c r="L1038" s="236">
        <v>47.36</v>
      </c>
      <c r="M1038" s="236">
        <v>0</v>
      </c>
      <c r="N1038" s="236">
        <v>0</v>
      </c>
      <c r="O1038" s="236"/>
      <c r="P1038" s="236"/>
      <c r="Q1038" s="236">
        <v>17.579999999999998</v>
      </c>
      <c r="R1038" s="236">
        <v>1.44</v>
      </c>
      <c r="S1038" s="236">
        <v>1.17</v>
      </c>
      <c r="T1038" s="236">
        <v>2.37</v>
      </c>
      <c r="U1038" s="236">
        <v>0</v>
      </c>
      <c r="V1038" s="236"/>
      <c r="W1038" s="522">
        <v>2.2999999999999998</v>
      </c>
      <c r="X1038" s="236">
        <v>50</v>
      </c>
      <c r="Y1038" s="522">
        <v>7</v>
      </c>
      <c r="Z1038" s="236"/>
      <c r="AA1038" s="236"/>
      <c r="AB1038" s="236">
        <v>0.27896760021965944</v>
      </c>
      <c r="AC1038" s="522">
        <v>1.7849957427737553E-2</v>
      </c>
      <c r="AD1038" s="522">
        <v>2.9907191605891614</v>
      </c>
      <c r="AE1038" s="57">
        <v>41825</v>
      </c>
      <c r="AF1038" s="498">
        <v>7.8704999999999997E-2</v>
      </c>
      <c r="AG1038" s="498">
        <v>0.12208333333333332</v>
      </c>
      <c r="AH1038" s="236">
        <v>52.942599999999999</v>
      </c>
      <c r="AI1038" s="236"/>
      <c r="AJ1038" s="522">
        <v>0</v>
      </c>
      <c r="AK1038" s="522">
        <v>1.7849957427737553E-2</v>
      </c>
      <c r="AL1038" s="236">
        <v>9.599999999999996E-2</v>
      </c>
      <c r="AM1038" s="236">
        <v>44.6</v>
      </c>
      <c r="AN1038" s="522">
        <v>30.452674897119422</v>
      </c>
      <c r="AR1038" s="452"/>
      <c r="AS1038" s="145"/>
      <c r="AT1038" s="223"/>
      <c r="AU1038" s="22"/>
    </row>
    <row r="1039" spans="1:47" ht="15.75">
      <c r="A1039" s="263" t="s">
        <v>260</v>
      </c>
      <c r="B1039" t="s">
        <v>261</v>
      </c>
      <c r="C1039" t="s">
        <v>1343</v>
      </c>
      <c r="D1039" s="554">
        <v>580400000</v>
      </c>
      <c r="E1039">
        <v>0.96</v>
      </c>
      <c r="F1039" s="620">
        <v>0.86</v>
      </c>
      <c r="G1039" s="57"/>
      <c r="H1039" s="636"/>
      <c r="I1039" s="267"/>
      <c r="J1039" s="587">
        <v>49.33</v>
      </c>
      <c r="K1039" s="236">
        <v>43.54</v>
      </c>
      <c r="L1039" s="236">
        <v>53.25</v>
      </c>
      <c r="M1039" s="236">
        <v>0</v>
      </c>
      <c r="N1039" s="236">
        <v>0</v>
      </c>
      <c r="O1039" s="236"/>
      <c r="P1039" s="236"/>
      <c r="Q1039" s="236">
        <v>20.9</v>
      </c>
      <c r="R1039" s="236">
        <v>2.0299999999999998</v>
      </c>
      <c r="S1039" s="236">
        <v>3.64</v>
      </c>
      <c r="T1039" s="236">
        <v>2.77</v>
      </c>
      <c r="U1039" s="236">
        <v>0</v>
      </c>
      <c r="V1039" s="236"/>
      <c r="W1039" s="522">
        <v>2.1</v>
      </c>
      <c r="X1039" s="236">
        <v>53</v>
      </c>
      <c r="Y1039" s="522">
        <v>10</v>
      </c>
      <c r="Z1039" s="236"/>
      <c r="AA1039" s="236"/>
      <c r="AB1039" s="236">
        <v>-7.1173037092826227E-2</v>
      </c>
      <c r="AC1039" s="522">
        <v>1.1797478637783498E-2</v>
      </c>
      <c r="AD1039" s="522">
        <v>14.019349266580392</v>
      </c>
      <c r="AE1039" s="57">
        <v>41825</v>
      </c>
      <c r="AF1039" s="498">
        <v>8.5008E-2</v>
      </c>
      <c r="AG1039" s="498">
        <v>0.10295566502463056</v>
      </c>
      <c r="AH1039" s="236">
        <v>23.492999999999999</v>
      </c>
      <c r="AI1039" s="236"/>
      <c r="AJ1039" s="522">
        <v>0</v>
      </c>
      <c r="AK1039" s="522">
        <v>1.1797478637783498E-2</v>
      </c>
      <c r="AL1039" s="236">
        <v>0.10928715988306724</v>
      </c>
      <c r="AM1039" s="236">
        <v>46.8</v>
      </c>
      <c r="AN1039" s="522">
        <v>33.783783783783804</v>
      </c>
      <c r="AR1039" s="452"/>
      <c r="AS1039" s="145"/>
      <c r="AT1039" s="223"/>
      <c r="AU1039" s="22"/>
    </row>
    <row r="1040" spans="1:47" ht="15.75">
      <c r="A1040" s="263" t="s">
        <v>3148</v>
      </c>
      <c r="B1040" t="s">
        <v>3149</v>
      </c>
      <c r="C1040" t="s">
        <v>1343</v>
      </c>
      <c r="D1040" s="554">
        <v>45940000000</v>
      </c>
      <c r="E1040">
        <v>1.77</v>
      </c>
      <c r="F1040" s="620">
        <v>5.32</v>
      </c>
      <c r="G1040" s="57"/>
      <c r="H1040" s="636"/>
      <c r="I1040" s="267"/>
      <c r="J1040" s="587">
        <v>117.5</v>
      </c>
      <c r="K1040" s="236">
        <v>96.73</v>
      </c>
      <c r="L1040" s="236">
        <v>117.95</v>
      </c>
      <c r="M1040" s="236">
        <v>1.5</v>
      </c>
      <c r="N1040" s="236">
        <v>1.6</v>
      </c>
      <c r="O1040" s="236"/>
      <c r="P1040" s="236"/>
      <c r="Q1040" s="236">
        <v>17.28</v>
      </c>
      <c r="R1040" s="236">
        <v>1.17</v>
      </c>
      <c r="S1040" s="236">
        <v>3.34</v>
      </c>
      <c r="T1040" s="236">
        <v>3.83</v>
      </c>
      <c r="U1040" s="236">
        <v>0</v>
      </c>
      <c r="V1040" s="236"/>
      <c r="W1040" s="522">
        <v>1.7</v>
      </c>
      <c r="X1040" s="236">
        <v>127</v>
      </c>
      <c r="Y1040" s="522">
        <v>29</v>
      </c>
      <c r="Z1040" s="236"/>
      <c r="AA1040" s="236"/>
      <c r="AB1040" s="236">
        <v>0.20414019266243089</v>
      </c>
      <c r="AC1040" s="522">
        <v>8.5032276589565164E-3</v>
      </c>
      <c r="AD1040" s="522">
        <v>13.872888730101124</v>
      </c>
      <c r="AE1040" s="57">
        <v>41825</v>
      </c>
      <c r="AF1040" s="498">
        <v>0.13142100000000001</v>
      </c>
      <c r="AG1040" s="498">
        <v>0.14769230769230771</v>
      </c>
      <c r="AH1040" s="236">
        <v>58.347700000000003</v>
      </c>
      <c r="AI1040" s="236"/>
      <c r="AJ1040" s="522">
        <v>0</v>
      </c>
      <c r="AK1040" s="522">
        <v>8.5032276589565164E-3</v>
      </c>
      <c r="AL1040" s="236">
        <v>0.17617617617617612</v>
      </c>
      <c r="AM1040" s="236">
        <v>106.95</v>
      </c>
      <c r="AN1040" s="522">
        <v>19.736842105263278</v>
      </c>
      <c r="AR1040" s="452"/>
      <c r="AS1040" s="145"/>
      <c r="AT1040" s="223"/>
      <c r="AU1040" s="22"/>
    </row>
    <row r="1041" spans="1:47" ht="15.75">
      <c r="A1041" s="263" t="s">
        <v>3150</v>
      </c>
      <c r="B1041" t="s">
        <v>3151</v>
      </c>
      <c r="C1041" t="s">
        <v>3152</v>
      </c>
      <c r="D1041" s="554">
        <v>1500000000</v>
      </c>
      <c r="E1041">
        <v>1.54</v>
      </c>
      <c r="F1041" s="620">
        <v>2.4500000000000002</v>
      </c>
      <c r="G1041" s="57"/>
      <c r="H1041" s="636"/>
      <c r="I1041" s="267"/>
      <c r="J1041" s="587">
        <v>108.34</v>
      </c>
      <c r="K1041" s="236">
        <v>98.86</v>
      </c>
      <c r="L1041" s="236">
        <v>112.28</v>
      </c>
      <c r="M1041" s="236">
        <v>1.8</v>
      </c>
      <c r="N1041" s="236">
        <v>2</v>
      </c>
      <c r="O1041" s="236"/>
      <c r="P1041" s="236"/>
      <c r="Q1041" s="236">
        <v>17.420000000000002</v>
      </c>
      <c r="R1041" s="236">
        <v>3.04</v>
      </c>
      <c r="S1041" s="236">
        <v>6.92</v>
      </c>
      <c r="T1041" s="236">
        <v>1.62</v>
      </c>
      <c r="U1041" s="236"/>
      <c r="V1041" s="236"/>
      <c r="W1041" s="522">
        <v>2.7</v>
      </c>
      <c r="X1041" s="236">
        <v>107</v>
      </c>
      <c r="Y1041" s="522">
        <v>14</v>
      </c>
      <c r="Z1041" s="236"/>
      <c r="AA1041" s="236"/>
      <c r="AB1041" s="236">
        <v>7.2567072567072552E-2</v>
      </c>
      <c r="AC1041" s="522">
        <v>5.9348529894890454E-3</v>
      </c>
      <c r="AD1041" s="522">
        <v>3.1272610160509302</v>
      </c>
      <c r="AE1041" s="57">
        <v>41825</v>
      </c>
      <c r="AF1041" s="498">
        <v>0.118242</v>
      </c>
      <c r="AG1041" s="498">
        <v>5.7302631578947369E-2</v>
      </c>
      <c r="AH1041" s="236">
        <v>6.8343999999999996</v>
      </c>
      <c r="AI1041" s="236"/>
      <c r="AJ1041" s="522">
        <v>0</v>
      </c>
      <c r="AK1041" s="522">
        <v>5.9348529894890454E-3</v>
      </c>
      <c r="AL1041" s="236">
        <v>4.2639970337412679E-3</v>
      </c>
      <c r="AM1041" s="236">
        <v>109.81</v>
      </c>
      <c r="AN1041" s="522">
        <v>67.010309278350448</v>
      </c>
      <c r="AR1041" s="452"/>
      <c r="AS1041" s="145"/>
      <c r="AT1041" s="223"/>
      <c r="AU1041" s="22"/>
    </row>
    <row r="1042" spans="1:47" ht="15.75">
      <c r="A1042" s="263" t="s">
        <v>601</v>
      </c>
      <c r="B1042" t="s">
        <v>170</v>
      </c>
      <c r="C1042" t="s">
        <v>1343</v>
      </c>
      <c r="D1042" s="554">
        <v>691000000</v>
      </c>
      <c r="E1042">
        <v>1.28</v>
      </c>
      <c r="F1042" s="620">
        <v>2.88</v>
      </c>
      <c r="G1042" s="57"/>
      <c r="H1042" s="636"/>
      <c r="I1042" s="267"/>
      <c r="J1042" s="587">
        <v>8.23</v>
      </c>
      <c r="K1042" s="236">
        <v>8.23</v>
      </c>
      <c r="L1042" s="236">
        <v>9.27</v>
      </c>
      <c r="M1042" s="236">
        <v>7.2</v>
      </c>
      <c r="N1042" s="236">
        <v>0.6</v>
      </c>
      <c r="O1042" s="236"/>
      <c r="P1042" s="236"/>
      <c r="Q1042" s="236">
        <v>12.66</v>
      </c>
      <c r="R1042" s="236">
        <v>1.95</v>
      </c>
      <c r="S1042" s="236">
        <v>5.03</v>
      </c>
      <c r="T1042" s="236">
        <v>2.83</v>
      </c>
      <c r="U1042" s="236">
        <v>0</v>
      </c>
      <c r="V1042" s="236"/>
      <c r="W1042" s="522">
        <v>2</v>
      </c>
      <c r="X1042" s="236">
        <v>11</v>
      </c>
      <c r="Y1042" s="522">
        <v>8</v>
      </c>
      <c r="Z1042" s="236"/>
      <c r="AA1042" s="236"/>
      <c r="AB1042" s="236">
        <v>-6.5834279228149828E-2</v>
      </c>
      <c r="AC1042" s="522">
        <v>9.9793393394810963E-3</v>
      </c>
      <c r="AD1042" s="522">
        <v>3.9092102629251699</v>
      </c>
      <c r="AE1042" s="57">
        <v>41825</v>
      </c>
      <c r="AF1042" s="498">
        <v>0.10334400000000001</v>
      </c>
      <c r="AG1042" s="498">
        <v>6.4923076923076917E-2</v>
      </c>
      <c r="AH1042" s="236">
        <v>39.118200000000002</v>
      </c>
      <c r="AI1042" s="236"/>
      <c r="AJ1042" s="522">
        <v>0</v>
      </c>
      <c r="AK1042" s="522">
        <v>9.9793393394810963E-3</v>
      </c>
      <c r="AL1042" s="236">
        <v>-7.1106094808126297E-2</v>
      </c>
      <c r="AM1042" s="236">
        <v>8.6199999999999992</v>
      </c>
      <c r="AN1042" s="522">
        <v>55.172413793103381</v>
      </c>
      <c r="AR1042" s="452"/>
      <c r="AS1042" s="145"/>
      <c r="AT1042" s="223"/>
      <c r="AU1042" s="22"/>
    </row>
    <row r="1043" spans="1:47" ht="15.75">
      <c r="A1043" s="263" t="s">
        <v>56</v>
      </c>
      <c r="B1043" t="s">
        <v>3153</v>
      </c>
      <c r="C1043" t="s">
        <v>1604</v>
      </c>
      <c r="F1043" s="620"/>
      <c r="G1043" s="57"/>
      <c r="H1043" s="636"/>
      <c r="I1043" s="267"/>
      <c r="J1043" s="587">
        <v>20.57</v>
      </c>
      <c r="K1043" s="236">
        <v>18.02</v>
      </c>
      <c r="L1043" s="236">
        <v>20.57</v>
      </c>
      <c r="M1043" s="236">
        <v>0</v>
      </c>
      <c r="N1043" s="236"/>
      <c r="O1043" s="236"/>
      <c r="P1043" s="236"/>
      <c r="Q1043" s="236"/>
      <c r="R1043" s="236"/>
      <c r="S1043" s="236"/>
      <c r="T1043" s="236"/>
      <c r="U1043" s="236">
        <v>0</v>
      </c>
      <c r="V1043" s="236"/>
      <c r="X1043" s="236"/>
      <c r="Z1043" s="236">
        <v>1</v>
      </c>
      <c r="AA1043" s="236"/>
      <c r="AB1043" s="236">
        <v>6.9682787311492453E-2</v>
      </c>
      <c r="AC1043" s="522">
        <v>7.4093977650155967E-3</v>
      </c>
      <c r="AD1043" s="522">
        <v>8.9685998930584834</v>
      </c>
      <c r="AE1043" s="57">
        <v>41831</v>
      </c>
      <c r="AH1043" s="236"/>
      <c r="AI1043" s="236"/>
      <c r="AJ1043" s="522">
        <v>0</v>
      </c>
      <c r="AK1043" s="522">
        <v>7.4093977650155967E-3</v>
      </c>
      <c r="AL1043" s="236">
        <v>0.12037037037037042</v>
      </c>
      <c r="AM1043" s="236"/>
      <c r="AN1043" s="522">
        <v>23.076923076922768</v>
      </c>
      <c r="AR1043" s="452"/>
      <c r="AS1043" s="145"/>
      <c r="AT1043" s="223"/>
      <c r="AU1043" s="22"/>
    </row>
    <row r="1044" spans="1:47" ht="15.75">
      <c r="A1044" s="263" t="s">
        <v>171</v>
      </c>
      <c r="B1044" t="s">
        <v>172</v>
      </c>
      <c r="C1044" t="s">
        <v>1343</v>
      </c>
      <c r="D1044" s="554">
        <v>666090000</v>
      </c>
      <c r="E1044">
        <v>1.26</v>
      </c>
      <c r="F1044" s="620">
        <v>0.9</v>
      </c>
      <c r="G1044" s="57"/>
      <c r="H1044" s="636"/>
      <c r="I1044" s="267"/>
      <c r="J1044" s="587">
        <v>26.55</v>
      </c>
      <c r="K1044" s="236">
        <v>20.21</v>
      </c>
      <c r="L1044" s="236">
        <v>26.55</v>
      </c>
      <c r="M1044" s="236">
        <v>1.1000000000000001</v>
      </c>
      <c r="N1044" s="236">
        <v>0.28000000000000003</v>
      </c>
      <c r="O1044" s="236"/>
      <c r="P1044" s="236"/>
      <c r="Q1044" s="236">
        <v>24.14</v>
      </c>
      <c r="R1044" s="236">
        <v>1.4</v>
      </c>
      <c r="S1044" s="236">
        <v>14.18</v>
      </c>
      <c r="T1044" s="236">
        <v>2.75</v>
      </c>
      <c r="U1044" s="236">
        <v>0</v>
      </c>
      <c r="V1044" s="236"/>
      <c r="W1044" s="522">
        <v>1.8</v>
      </c>
      <c r="X1044" s="236">
        <v>30.74</v>
      </c>
      <c r="Y1044" s="522">
        <v>18</v>
      </c>
      <c r="Z1044" s="236">
        <v>1</v>
      </c>
      <c r="AA1044" s="236"/>
      <c r="AB1044" s="236">
        <v>0.17011899515204931</v>
      </c>
      <c r="AC1044" s="522">
        <v>1.28987761868761E-2</v>
      </c>
      <c r="AD1044" s="522">
        <v>4.7834425947638852</v>
      </c>
      <c r="AE1044" s="57">
        <v>41825</v>
      </c>
      <c r="AF1044" s="498">
        <v>0.102198</v>
      </c>
      <c r="AG1044" s="498">
        <v>0.17242857142857143</v>
      </c>
      <c r="AH1044" s="236">
        <v>15.9597</v>
      </c>
      <c r="AI1044" s="236"/>
      <c r="AJ1044" s="522">
        <v>0</v>
      </c>
      <c r="AK1044" s="522">
        <v>1.28987761868761E-2</v>
      </c>
      <c r="AL1044" s="236">
        <v>0.22406639004149373</v>
      </c>
      <c r="AM1044" s="236">
        <v>22.78</v>
      </c>
      <c r="AN1044" s="522">
        <v>22.137404580152619</v>
      </c>
      <c r="AR1044" s="452"/>
      <c r="AS1044" s="145"/>
      <c r="AT1044" s="223"/>
      <c r="AU1044" s="22"/>
    </row>
    <row r="1045" spans="1:47" ht="15.75">
      <c r="A1045" s="263" t="s">
        <v>3154</v>
      </c>
      <c r="B1045" t="s">
        <v>3155</v>
      </c>
      <c r="C1045" t="s">
        <v>1343</v>
      </c>
      <c r="D1045" s="554">
        <v>2410000000</v>
      </c>
      <c r="E1045">
        <v>1.75</v>
      </c>
      <c r="F1045" s="620">
        <v>3.22</v>
      </c>
      <c r="G1045" s="57"/>
      <c r="H1045" s="636"/>
      <c r="I1045" s="267"/>
      <c r="J1045" s="587">
        <v>84.41</v>
      </c>
      <c r="K1045" s="236">
        <v>71.849999999999994</v>
      </c>
      <c r="L1045" s="236">
        <v>84.96</v>
      </c>
      <c r="M1045" s="236">
        <v>0.1</v>
      </c>
      <c r="N1045" s="236">
        <v>0.1</v>
      </c>
      <c r="O1045" s="236"/>
      <c r="P1045" s="236"/>
      <c r="Q1045" s="236">
        <v>13.33</v>
      </c>
      <c r="R1045" s="236">
        <v>0.49</v>
      </c>
      <c r="S1045" s="236">
        <v>2.33</v>
      </c>
      <c r="T1045" s="236">
        <v>3.35</v>
      </c>
      <c r="U1045" s="236">
        <v>0</v>
      </c>
      <c r="V1045" s="236"/>
      <c r="W1045" s="522">
        <v>2.2999999999999998</v>
      </c>
      <c r="X1045" s="236">
        <v>94</v>
      </c>
      <c r="Y1045" s="522">
        <v>21</v>
      </c>
      <c r="Z1045" s="236"/>
      <c r="AA1045" s="236"/>
      <c r="AB1045" s="236">
        <v>0.16959955660246631</v>
      </c>
      <c r="AC1045" s="522">
        <v>1.3043141711481606E-2</v>
      </c>
      <c r="AD1045" s="522">
        <v>6.9238682026359406</v>
      </c>
      <c r="AE1045" s="57">
        <v>41825</v>
      </c>
      <c r="AF1045" s="498">
        <v>0.130275</v>
      </c>
      <c r="AG1045" s="498">
        <v>0.2720408163265306</v>
      </c>
      <c r="AH1045" s="236">
        <v>80.185000000000002</v>
      </c>
      <c r="AI1045" s="236"/>
      <c r="AJ1045" s="522">
        <v>0</v>
      </c>
      <c r="AK1045" s="522">
        <v>1.3043141711481606E-2</v>
      </c>
      <c r="AL1045" s="236">
        <v>0.12023888520238887</v>
      </c>
      <c r="AM1045" s="236">
        <v>78.709999999999994</v>
      </c>
      <c r="AN1045" s="522">
        <v>21.42857142857126</v>
      </c>
      <c r="AR1045" s="452"/>
      <c r="AS1045" s="145"/>
      <c r="AT1045" s="223"/>
      <c r="AU1045" s="22"/>
    </row>
    <row r="1046" spans="1:47" ht="15.75">
      <c r="A1046" s="263" t="s">
        <v>912</v>
      </c>
      <c r="B1046" t="s">
        <v>3156</v>
      </c>
      <c r="C1046" t="s">
        <v>2663</v>
      </c>
      <c r="F1046" s="620"/>
      <c r="G1046" s="57"/>
      <c r="H1046" s="636"/>
      <c r="I1046" s="267"/>
      <c r="J1046" s="587">
        <v>43.45</v>
      </c>
      <c r="K1046" s="236">
        <v>40.75</v>
      </c>
      <c r="L1046" s="236">
        <v>54.91</v>
      </c>
      <c r="M1046" s="236">
        <v>0</v>
      </c>
      <c r="N1046" s="236"/>
      <c r="O1046" s="236"/>
      <c r="P1046" s="236"/>
      <c r="Q1046" s="236"/>
      <c r="R1046" s="236"/>
      <c r="S1046" s="236"/>
      <c r="T1046" s="236"/>
      <c r="U1046" s="236">
        <v>0</v>
      </c>
      <c r="V1046" s="236"/>
      <c r="X1046" s="236"/>
      <c r="Z1046" s="236"/>
      <c r="AA1046" s="236"/>
      <c r="AB1046" s="236">
        <v>-0.16634689178818102</v>
      </c>
      <c r="AC1046" s="522">
        <v>1.7376849984098466E-2</v>
      </c>
      <c r="AD1046" s="522">
        <v>3.5730890820967067</v>
      </c>
      <c r="AE1046" s="57">
        <v>41830</v>
      </c>
      <c r="AH1046" s="236"/>
      <c r="AI1046" s="236"/>
      <c r="AJ1046" s="522">
        <v>0</v>
      </c>
      <c r="AK1046" s="522">
        <v>1.7376849984098466E-2</v>
      </c>
      <c r="AL1046" s="236">
        <v>-0.10245816979962806</v>
      </c>
      <c r="AM1046" s="236"/>
      <c r="AN1046" s="522">
        <v>23.180592991913823</v>
      </c>
      <c r="AR1046" s="452"/>
      <c r="AS1046" s="145"/>
      <c r="AT1046" s="223"/>
      <c r="AU1046" s="22"/>
    </row>
    <row r="1047" spans="1:47" ht="15.75">
      <c r="A1047" s="263" t="s">
        <v>3157</v>
      </c>
      <c r="B1047" t="s">
        <v>3158</v>
      </c>
      <c r="C1047" t="s">
        <v>1343</v>
      </c>
      <c r="F1047" s="620"/>
      <c r="G1047" s="57"/>
      <c r="H1047" s="636"/>
      <c r="I1047" s="267"/>
      <c r="J1047" s="587">
        <v>28.35</v>
      </c>
      <c r="K1047" s="236">
        <v>27.53</v>
      </c>
      <c r="L1047" s="236">
        <v>33.32</v>
      </c>
      <c r="M1047" s="236"/>
      <c r="N1047" s="236"/>
      <c r="O1047" s="236"/>
      <c r="P1047" s="236"/>
      <c r="Q1047" s="236"/>
      <c r="R1047" s="236"/>
      <c r="S1047" s="236"/>
      <c r="T1047" s="236"/>
      <c r="U1047" s="236">
        <v>0</v>
      </c>
      <c r="V1047" s="236"/>
      <c r="X1047" s="236"/>
      <c r="Z1047" s="236"/>
      <c r="AA1047" s="236"/>
      <c r="AB1047" s="236">
        <v>-0.1303680981595092</v>
      </c>
      <c r="AC1047" s="522">
        <v>1.0591428486235135E-2</v>
      </c>
      <c r="AD1047" s="522">
        <v>3.6257144825281609</v>
      </c>
      <c r="AE1047" s="57">
        <v>41830</v>
      </c>
      <c r="AH1047" s="236"/>
      <c r="AI1047" s="236"/>
      <c r="AJ1047" s="522">
        <v>0</v>
      </c>
      <c r="AK1047" s="522">
        <v>1.0591428486235135E-2</v>
      </c>
      <c r="AL1047" s="236">
        <v>-6.8353598422609213E-2</v>
      </c>
      <c r="AM1047" s="236"/>
      <c r="AN1047" s="522">
        <v>38.124999999999929</v>
      </c>
      <c r="AR1047" s="452"/>
      <c r="AS1047" s="145"/>
      <c r="AT1047" s="223"/>
      <c r="AU1047" s="22"/>
    </row>
    <row r="1048" spans="1:47" ht="15.75">
      <c r="A1048" s="263" t="s">
        <v>3159</v>
      </c>
      <c r="B1048" t="s">
        <v>3160</v>
      </c>
      <c r="C1048" t="s">
        <v>2701</v>
      </c>
      <c r="D1048" s="554">
        <v>985750000</v>
      </c>
      <c r="E1048">
        <v>1.35</v>
      </c>
      <c r="F1048" s="620">
        <v>2.3199999999999998</v>
      </c>
      <c r="G1048" s="57"/>
      <c r="H1048" s="636"/>
      <c r="I1048" s="267"/>
      <c r="J1048" s="587">
        <v>42.02</v>
      </c>
      <c r="K1048" s="236">
        <v>35.729999999999997</v>
      </c>
      <c r="L1048" s="236">
        <v>45.45</v>
      </c>
      <c r="M1048" s="236">
        <v>1.2</v>
      </c>
      <c r="N1048" s="236">
        <v>0.52</v>
      </c>
      <c r="O1048" s="236"/>
      <c r="P1048" s="236"/>
      <c r="Q1048" s="236">
        <v>14.39</v>
      </c>
      <c r="R1048" s="236">
        <v>1.59</v>
      </c>
      <c r="S1048" s="236">
        <v>1.01</v>
      </c>
      <c r="T1048" s="236">
        <v>2.81</v>
      </c>
      <c r="U1048" s="236">
        <v>0</v>
      </c>
      <c r="V1048" s="236"/>
      <c r="W1048" s="522">
        <v>3.3</v>
      </c>
      <c r="X1048" s="236">
        <v>42.5</v>
      </c>
      <c r="Y1048" s="522">
        <v>2</v>
      </c>
      <c r="Z1048" s="236"/>
      <c r="AA1048" s="236"/>
      <c r="AB1048" s="236">
        <v>0.16949624269412758</v>
      </c>
      <c r="AC1048" s="522">
        <v>1.334135550479172E-2</v>
      </c>
      <c r="AD1048" s="522">
        <v>3.5079761564760847</v>
      </c>
      <c r="AE1048" s="57">
        <v>41830</v>
      </c>
      <c r="AF1048" s="498">
        <v>0.10735500000000001</v>
      </c>
      <c r="AG1048" s="498">
        <v>9.0503144654088055E-2</v>
      </c>
      <c r="AH1048" s="236">
        <v>32.375300000000003</v>
      </c>
      <c r="AI1048" s="236"/>
      <c r="AJ1048" s="522">
        <v>0</v>
      </c>
      <c r="AK1048" s="522">
        <v>1.334135550479172E-2</v>
      </c>
      <c r="AL1048" s="236">
        <v>-9.4295143800093954E-3</v>
      </c>
      <c r="AM1048" s="236">
        <v>43.32</v>
      </c>
      <c r="AN1048" s="522">
        <v>99.074074074074034</v>
      </c>
      <c r="AR1048" s="452"/>
      <c r="AS1048" s="145"/>
      <c r="AT1048" s="223"/>
      <c r="AU1048" s="22"/>
    </row>
    <row r="1049" spans="1:47" ht="15.75">
      <c r="A1049" s="263" t="s">
        <v>3161</v>
      </c>
      <c r="B1049" t="s">
        <v>3162</v>
      </c>
      <c r="C1049" t="s">
        <v>3163</v>
      </c>
      <c r="D1049" s="554">
        <v>1270000000</v>
      </c>
      <c r="E1049">
        <v>1.54</v>
      </c>
      <c r="F1049" s="620">
        <v>0.55000000000000004</v>
      </c>
      <c r="G1049" s="57"/>
      <c r="H1049" s="636"/>
      <c r="I1049" s="267"/>
      <c r="J1049" s="587">
        <v>13.8</v>
      </c>
      <c r="K1049" s="236">
        <v>12.06</v>
      </c>
      <c r="L1049" s="236">
        <v>14.23</v>
      </c>
      <c r="M1049" s="236">
        <v>2.2000000000000002</v>
      </c>
      <c r="N1049" s="236">
        <v>0.3</v>
      </c>
      <c r="O1049" s="236"/>
      <c r="P1049" s="236"/>
      <c r="Q1049" s="236">
        <v>16.829999999999998</v>
      </c>
      <c r="R1049" s="236">
        <v>1.23</v>
      </c>
      <c r="S1049" s="236">
        <v>0.49</v>
      </c>
      <c r="T1049" s="236">
        <v>2.29</v>
      </c>
      <c r="U1049" s="236">
        <v>0</v>
      </c>
      <c r="V1049" s="236"/>
      <c r="W1049" s="522">
        <v>1.6</v>
      </c>
      <c r="X1049" s="236">
        <v>18.5</v>
      </c>
      <c r="Y1049" s="522">
        <v>4</v>
      </c>
      <c r="Z1049" s="236"/>
      <c r="AA1049" s="236"/>
      <c r="AB1049" s="236">
        <v>2.4498886414253903E-2</v>
      </c>
      <c r="AC1049" s="522">
        <v>1.4310724732158437E-2</v>
      </c>
      <c r="AD1049" s="522">
        <v>4.9543720194678169</v>
      </c>
      <c r="AE1049" s="57">
        <v>41830</v>
      </c>
      <c r="AF1049" s="498">
        <v>0.118242</v>
      </c>
      <c r="AG1049" s="498">
        <v>0.13682926829268291</v>
      </c>
      <c r="AH1049" s="236">
        <v>4.5270999999999999</v>
      </c>
      <c r="AI1049" s="236"/>
      <c r="AJ1049" s="522">
        <v>0</v>
      </c>
      <c r="AK1049" s="522">
        <v>1.4310724732158437E-2</v>
      </c>
      <c r="AL1049" s="236">
        <v>2.9850746268656744E-2</v>
      </c>
      <c r="AM1049" s="236">
        <v>13.77</v>
      </c>
      <c r="AN1049" s="522">
        <v>67.999999999999972</v>
      </c>
      <c r="AR1049" s="452"/>
      <c r="AS1049" s="145"/>
      <c r="AT1049" s="223"/>
      <c r="AU1049" s="22"/>
    </row>
    <row r="1050" spans="1:47" ht="15.75">
      <c r="A1050" s="263" t="s">
        <v>3164</v>
      </c>
      <c r="B1050" t="s">
        <v>3165</v>
      </c>
      <c r="C1050" t="s">
        <v>1343</v>
      </c>
      <c r="D1050" s="554">
        <v>6910000000</v>
      </c>
      <c r="E1050">
        <v>0</v>
      </c>
      <c r="F1050" s="620">
        <v>-0.74</v>
      </c>
      <c r="G1050" s="57"/>
      <c r="H1050" s="636"/>
      <c r="I1050" s="267"/>
      <c r="J1050" s="587">
        <v>9.42</v>
      </c>
      <c r="K1050" s="236">
        <v>8.58</v>
      </c>
      <c r="L1050" s="236">
        <v>9.42</v>
      </c>
      <c r="M1050" s="236">
        <v>0</v>
      </c>
      <c r="N1050" s="236">
        <v>0</v>
      </c>
      <c r="O1050" s="236"/>
      <c r="P1050" s="236"/>
      <c r="Q1050" s="236">
        <v>0</v>
      </c>
      <c r="R1050" s="236">
        <v>0</v>
      </c>
      <c r="S1050" s="236">
        <v>0.28000000000000003</v>
      </c>
      <c r="T1050" s="236">
        <v>1.02</v>
      </c>
      <c r="U1050" s="236">
        <v>0</v>
      </c>
      <c r="V1050" s="236"/>
      <c r="W1050" s="522">
        <v>3</v>
      </c>
      <c r="X1050" s="236">
        <v>9.5</v>
      </c>
      <c r="Y1050" s="522">
        <v>1</v>
      </c>
      <c r="Z1050" s="236"/>
      <c r="AA1050" s="236"/>
      <c r="AB1050" s="236">
        <v>5.8426966292134778E-2</v>
      </c>
      <c r="AC1050" s="522">
        <v>1.0272580943742022E-2</v>
      </c>
      <c r="AD1050" s="522">
        <v>2.6146395173043779</v>
      </c>
      <c r="AE1050" s="57">
        <v>41830</v>
      </c>
      <c r="AH1050" s="236"/>
      <c r="AI1050" s="236" t="s">
        <v>1681</v>
      </c>
      <c r="AJ1050" s="522">
        <v>0</v>
      </c>
      <c r="AK1050" s="522">
        <v>1.0272580943742022E-2</v>
      </c>
      <c r="AL1050" s="236">
        <v>9.0277777777777679E-2</v>
      </c>
      <c r="AM1050" s="236">
        <v>9.0299999999999994</v>
      </c>
      <c r="AN1050" s="522">
        <v>18.749999999999943</v>
      </c>
      <c r="AR1050" s="452"/>
      <c r="AS1050" s="145"/>
      <c r="AT1050" s="223"/>
      <c r="AU1050" s="22"/>
    </row>
    <row r="1051" spans="1:47" ht="15.75">
      <c r="A1051" s="263" t="s">
        <v>3166</v>
      </c>
      <c r="B1051" t="s">
        <v>3167</v>
      </c>
      <c r="C1051" t="s">
        <v>1343</v>
      </c>
      <c r="D1051" s="554">
        <v>3290000000</v>
      </c>
      <c r="E1051">
        <v>1.47</v>
      </c>
      <c r="F1051" s="620">
        <v>6.15</v>
      </c>
      <c r="G1051" s="57"/>
      <c r="H1051" s="636"/>
      <c r="I1051" s="267"/>
      <c r="J1051" s="587">
        <v>117.84</v>
      </c>
      <c r="K1051" s="236">
        <v>108.94</v>
      </c>
      <c r="L1051" s="236">
        <v>120.36</v>
      </c>
      <c r="M1051" s="236">
        <v>1.5</v>
      </c>
      <c r="N1051" s="236">
        <v>1.76</v>
      </c>
      <c r="O1051" s="236"/>
      <c r="P1051" s="236"/>
      <c r="Q1051" s="236">
        <v>16.16</v>
      </c>
      <c r="R1051" s="236">
        <v>1.79</v>
      </c>
      <c r="S1051" s="236">
        <v>2.11</v>
      </c>
      <c r="T1051" s="236">
        <v>3.17</v>
      </c>
      <c r="U1051" s="236">
        <v>0</v>
      </c>
      <c r="V1051" s="236"/>
      <c r="W1051" s="522">
        <v>2</v>
      </c>
      <c r="X1051" s="236">
        <v>130</v>
      </c>
      <c r="Y1051" s="522">
        <v>3</v>
      </c>
      <c r="Z1051" s="236"/>
      <c r="AA1051" s="236"/>
      <c r="AB1051" s="236">
        <v>7.6557646628905629E-2</v>
      </c>
      <c r="AC1051" s="522">
        <v>6.9970995473290359E-3</v>
      </c>
      <c r="AD1051" s="522">
        <v>3.8339411634750338</v>
      </c>
      <c r="AE1051" s="57">
        <v>41830</v>
      </c>
      <c r="AF1051" s="498">
        <v>0.114231</v>
      </c>
      <c r="AG1051" s="498">
        <v>9.0279329608938544E-2</v>
      </c>
      <c r="AH1051" s="236">
        <v>71.241100000000003</v>
      </c>
      <c r="AI1051" s="236"/>
      <c r="AJ1051" s="522">
        <v>0</v>
      </c>
      <c r="AK1051" s="522">
        <v>6.9970995473290359E-3</v>
      </c>
      <c r="AL1051" s="236">
        <v>1.7353017353017398E-2</v>
      </c>
      <c r="AM1051" s="236">
        <v>117.86</v>
      </c>
      <c r="AN1051" s="522">
        <v>66.742596810933861</v>
      </c>
      <c r="AR1051" s="452"/>
      <c r="AS1051" s="145"/>
      <c r="AT1051" s="223"/>
      <c r="AU1051" s="22"/>
    </row>
    <row r="1052" spans="1:47" ht="15.75">
      <c r="A1052" s="263" t="s">
        <v>717</v>
      </c>
      <c r="B1052" t="s">
        <v>718</v>
      </c>
      <c r="C1052" t="s">
        <v>1343</v>
      </c>
      <c r="D1052" s="554">
        <v>6340000000</v>
      </c>
      <c r="E1052">
        <v>1.42</v>
      </c>
      <c r="F1052" s="620">
        <v>4.8099999999999996</v>
      </c>
      <c r="G1052" s="57"/>
      <c r="H1052" s="636"/>
      <c r="I1052" s="267"/>
      <c r="J1052" s="587">
        <v>103.77</v>
      </c>
      <c r="K1052" s="236">
        <v>73.45</v>
      </c>
      <c r="L1052" s="236">
        <v>106.76</v>
      </c>
      <c r="M1052" s="236">
        <v>0.9</v>
      </c>
      <c r="N1052" s="236">
        <v>0.9</v>
      </c>
      <c r="O1052" s="236"/>
      <c r="P1052" s="236"/>
      <c r="Q1052" s="236">
        <v>15.72</v>
      </c>
      <c r="R1052" s="236">
        <v>0.94</v>
      </c>
      <c r="S1052" s="236">
        <v>3.73</v>
      </c>
      <c r="T1052" s="236">
        <v>3.34</v>
      </c>
      <c r="U1052" s="236">
        <v>0</v>
      </c>
      <c r="V1052" s="236"/>
      <c r="W1052" s="522">
        <v>1.9</v>
      </c>
      <c r="X1052" s="236">
        <v>115</v>
      </c>
      <c r="Y1052" s="522">
        <v>28</v>
      </c>
      <c r="Z1052" s="236">
        <v>1</v>
      </c>
      <c r="AA1052" s="236"/>
      <c r="AB1052" s="236">
        <v>0.34191128927971032</v>
      </c>
      <c r="AC1052" s="522">
        <v>1.084857634772966E-2</v>
      </c>
      <c r="AD1052" s="522">
        <v>14.079872693454584</v>
      </c>
      <c r="AE1052" s="57">
        <v>41830</v>
      </c>
      <c r="AF1052" s="498">
        <v>0.11136600000000001</v>
      </c>
      <c r="AG1052" s="498">
        <v>0.16723404255319149</v>
      </c>
      <c r="AH1052" s="236">
        <v>87.152699999999996</v>
      </c>
      <c r="AI1052" s="236"/>
      <c r="AJ1052" s="522">
        <v>0</v>
      </c>
      <c r="AK1052" s="522">
        <v>1.084857634772966E-2</v>
      </c>
      <c r="AL1052" s="236">
        <v>0.10077437148615678</v>
      </c>
      <c r="AM1052" s="236">
        <v>100.66</v>
      </c>
      <c r="AN1052" s="522">
        <v>79.733333333333277</v>
      </c>
      <c r="AR1052" s="452"/>
      <c r="AS1052" s="145"/>
      <c r="AT1052" s="223"/>
      <c r="AU1052" s="22"/>
    </row>
    <row r="1053" spans="1:47" ht="15.75">
      <c r="A1053" s="263" t="s">
        <v>3168</v>
      </c>
      <c r="B1053" t="s">
        <v>3169</v>
      </c>
      <c r="C1053" t="s">
        <v>1343</v>
      </c>
      <c r="D1053" s="554">
        <v>76160000000</v>
      </c>
      <c r="E1053">
        <v>1.82</v>
      </c>
      <c r="F1053" s="620">
        <v>-1.22</v>
      </c>
      <c r="G1053" s="57"/>
      <c r="H1053" s="636"/>
      <c r="I1053" s="267"/>
      <c r="J1053" s="587">
        <v>16.649999999999999</v>
      </c>
      <c r="K1053" s="236">
        <v>15.99</v>
      </c>
      <c r="L1053" s="236">
        <v>19.05</v>
      </c>
      <c r="M1053" s="236">
        <v>1.4</v>
      </c>
      <c r="N1053" s="236">
        <v>0.25</v>
      </c>
      <c r="O1053" s="236"/>
      <c r="P1053" s="236"/>
      <c r="Q1053" s="236">
        <v>0</v>
      </c>
      <c r="R1053" s="236">
        <v>0</v>
      </c>
      <c r="S1053" s="236">
        <v>0.23</v>
      </c>
      <c r="T1053" s="236">
        <v>0.79</v>
      </c>
      <c r="U1053" s="236">
        <v>0</v>
      </c>
      <c r="V1053" s="236"/>
      <c r="W1053" s="522">
        <v>1</v>
      </c>
      <c r="X1053" s="236">
        <v>21.51</v>
      </c>
      <c r="Y1053" s="522">
        <v>2</v>
      </c>
      <c r="Z1053" s="236">
        <v>1</v>
      </c>
      <c r="AA1053" s="236"/>
      <c r="AB1053" s="236">
        <v>-0.12598425196850405</v>
      </c>
      <c r="AC1053" s="522">
        <v>1.0960824239665335E-2</v>
      </c>
      <c r="AD1053" s="522">
        <v>6.6166877507704669</v>
      </c>
      <c r="AE1053" s="57">
        <v>41830</v>
      </c>
      <c r="AH1053" s="236"/>
      <c r="AI1053" s="236"/>
      <c r="AJ1053" s="522">
        <v>0</v>
      </c>
      <c r="AK1053" s="522">
        <v>1.0960824239665335E-2</v>
      </c>
      <c r="AL1053" s="236">
        <v>3.3519553072625649E-2</v>
      </c>
      <c r="AM1053" s="236">
        <v>16.489999999999998</v>
      </c>
      <c r="AN1053" s="522">
        <v>77.551020408163481</v>
      </c>
      <c r="AR1053" s="452"/>
      <c r="AS1053" s="145"/>
      <c r="AT1053" s="223"/>
      <c r="AU1053" s="22"/>
    </row>
    <row r="1054" spans="1:47" ht="15.75">
      <c r="A1054" s="263" t="s">
        <v>719</v>
      </c>
      <c r="B1054" t="s">
        <v>720</v>
      </c>
      <c r="C1054" t="s">
        <v>1343</v>
      </c>
      <c r="D1054" s="554">
        <v>2580000000</v>
      </c>
      <c r="E1054">
        <v>1.1599999999999999</v>
      </c>
      <c r="F1054" s="620">
        <v>3.55</v>
      </c>
      <c r="G1054" s="57"/>
      <c r="H1054" s="636"/>
      <c r="I1054" s="267"/>
      <c r="J1054" s="587">
        <v>80.760000000000005</v>
      </c>
      <c r="K1054" s="236">
        <v>72.91</v>
      </c>
      <c r="L1054" s="236">
        <v>82.06</v>
      </c>
      <c r="M1054" s="236">
        <v>1</v>
      </c>
      <c r="N1054" s="236">
        <v>0.8</v>
      </c>
      <c r="O1054" s="236"/>
      <c r="P1054" s="236"/>
      <c r="Q1054" s="236">
        <v>17.79</v>
      </c>
      <c r="R1054" s="236">
        <v>1.4</v>
      </c>
      <c r="S1054" s="236">
        <v>4.4800000000000004</v>
      </c>
      <c r="T1054" s="236">
        <v>5.85</v>
      </c>
      <c r="U1054" s="236">
        <v>0</v>
      </c>
      <c r="V1054" s="236"/>
      <c r="W1054" s="522">
        <v>2.7</v>
      </c>
      <c r="X1054" s="236">
        <v>83.5</v>
      </c>
      <c r="Y1054" s="522">
        <v>19</v>
      </c>
      <c r="Z1054" s="236"/>
      <c r="AA1054" s="236"/>
      <c r="AB1054" s="236">
        <v>8.3445130131473019E-2</v>
      </c>
      <c r="AC1054" s="522">
        <v>8.3522573748781581E-3</v>
      </c>
      <c r="AD1054" s="522">
        <v>3.3845415419628107</v>
      </c>
      <c r="AE1054" s="57">
        <v>41830</v>
      </c>
      <c r="AF1054" s="498">
        <v>9.6467999999999998E-2</v>
      </c>
      <c r="AG1054" s="498">
        <v>0.12707142857142861</v>
      </c>
      <c r="AH1054" s="236">
        <v>66.544499999999999</v>
      </c>
      <c r="AI1054" s="236"/>
      <c r="AJ1054" s="522">
        <v>0</v>
      </c>
      <c r="AK1054" s="522">
        <v>8.3522573748781581E-3</v>
      </c>
      <c r="AL1054" s="236">
        <v>5.6791415859722631E-2</v>
      </c>
      <c r="AM1054" s="236">
        <v>79.02</v>
      </c>
      <c r="AN1054" s="522">
        <v>59.227467811158654</v>
      </c>
      <c r="AR1054" s="452"/>
      <c r="AS1054" s="145"/>
      <c r="AT1054" s="223"/>
      <c r="AU1054" s="22"/>
    </row>
    <row r="1055" spans="1:47" ht="15.75">
      <c r="A1055" s="263" t="s">
        <v>3170</v>
      </c>
      <c r="C1055" t="s">
        <v>1343</v>
      </c>
      <c r="D1055" s="554">
        <v>1020000000</v>
      </c>
      <c r="E1055">
        <v>2.72</v>
      </c>
      <c r="F1055" s="620">
        <v>1.1200000000000001</v>
      </c>
      <c r="G1055" s="57"/>
      <c r="H1055" s="636"/>
      <c r="I1055" s="267"/>
      <c r="J1055" s="587">
        <v>23.97</v>
      </c>
      <c r="K1055" s="236">
        <v>21.78</v>
      </c>
      <c r="L1055" s="236">
        <v>24.82</v>
      </c>
      <c r="M1055" s="236">
        <v>1.1000000000000001</v>
      </c>
      <c r="N1055" s="236">
        <v>0.28000000000000003</v>
      </c>
      <c r="O1055" s="236"/>
      <c r="P1055" s="236"/>
      <c r="Q1055" s="236">
        <v>14.98</v>
      </c>
      <c r="R1055" s="236">
        <v>2.15</v>
      </c>
      <c r="S1055" s="236">
        <v>3.3</v>
      </c>
      <c r="T1055" s="236">
        <v>1.17</v>
      </c>
      <c r="U1055" s="236">
        <v>0</v>
      </c>
      <c r="V1055" s="236"/>
      <c r="W1055" s="522">
        <v>2.6</v>
      </c>
      <c r="X1055" s="236">
        <v>26.25</v>
      </c>
      <c r="Y1055" s="522">
        <v>17</v>
      </c>
      <c r="Z1055" s="236"/>
      <c r="AA1055" s="236"/>
      <c r="AB1055" s="236">
        <v>1.9132653061224459E-2</v>
      </c>
      <c r="AC1055" s="522">
        <v>1.0935706003009376E-2</v>
      </c>
      <c r="AD1055" s="522">
        <v>2.6064731551354683</v>
      </c>
      <c r="AE1055" s="57">
        <v>41830</v>
      </c>
      <c r="AF1055" s="498">
        <v>0.18585599999999999</v>
      </c>
      <c r="AG1055" s="498">
        <v>6.9674418604651164E-2</v>
      </c>
      <c r="AH1055" s="236">
        <v>6.9333999999999998</v>
      </c>
      <c r="AI1055" s="236"/>
      <c r="AJ1055" s="522">
        <v>0</v>
      </c>
      <c r="AK1055" s="522">
        <v>1.0935706003009376E-2</v>
      </c>
      <c r="AL1055" s="236">
        <v>6.1558901682905252E-2</v>
      </c>
      <c r="AM1055" s="236">
        <v>24.13</v>
      </c>
      <c r="AN1055" s="522">
        <v>66.666666666666657</v>
      </c>
      <c r="AR1055" s="452"/>
      <c r="AS1055" s="145"/>
      <c r="AT1055" s="223"/>
      <c r="AU1055" s="22"/>
    </row>
    <row r="1056" spans="1:47" ht="15.75">
      <c r="A1056" s="263" t="s">
        <v>3171</v>
      </c>
      <c r="B1056" t="s">
        <v>3172</v>
      </c>
      <c r="C1056" t="s">
        <v>1343</v>
      </c>
      <c r="D1056" s="554">
        <v>11410000000</v>
      </c>
      <c r="E1056">
        <v>1.41</v>
      </c>
      <c r="F1056" s="620">
        <v>3.2</v>
      </c>
      <c r="G1056" s="57"/>
      <c r="H1056" s="636"/>
      <c r="I1056" s="267"/>
      <c r="J1056" s="587">
        <v>70.37</v>
      </c>
      <c r="K1056" s="236">
        <v>60.51</v>
      </c>
      <c r="L1056" s="236">
        <v>76.94</v>
      </c>
      <c r="M1056" s="236">
        <v>0</v>
      </c>
      <c r="N1056" s="236">
        <v>0</v>
      </c>
      <c r="O1056" s="236"/>
      <c r="P1056" s="236"/>
      <c r="Q1056" s="236">
        <v>10.61</v>
      </c>
      <c r="R1056" s="236">
        <v>1.0900000000000001</v>
      </c>
      <c r="S1056" s="236">
        <v>0.25</v>
      </c>
      <c r="T1056" s="236">
        <v>1.87</v>
      </c>
      <c r="U1056" s="236">
        <v>0</v>
      </c>
      <c r="V1056" s="236"/>
      <c r="W1056" s="522">
        <v>1.8</v>
      </c>
      <c r="X1056" s="236">
        <v>84</v>
      </c>
      <c r="Y1056" s="522">
        <v>7</v>
      </c>
      <c r="Z1056" s="236"/>
      <c r="AA1056" s="236"/>
      <c r="AB1056" s="236">
        <v>0.14051863857374394</v>
      </c>
      <c r="AC1056" s="522">
        <v>1.9448523634406575E-2</v>
      </c>
      <c r="AD1056" s="522">
        <v>30.337506190563737</v>
      </c>
      <c r="AE1056" s="57">
        <v>41825</v>
      </c>
      <c r="AF1056" s="498">
        <v>0.110793</v>
      </c>
      <c r="AG1056" s="498">
        <v>9.7339449541284401E-2</v>
      </c>
      <c r="AH1056" s="236">
        <v>55.872900000000001</v>
      </c>
      <c r="AI1056" s="236"/>
      <c r="AJ1056" s="522">
        <v>0</v>
      </c>
      <c r="AK1056" s="522">
        <v>1.9448523634406575E-2</v>
      </c>
      <c r="AL1056" s="236">
        <v>0.11433095803642132</v>
      </c>
      <c r="AM1056" s="236">
        <v>67.569999999999993</v>
      </c>
      <c r="AN1056" s="522">
        <v>68.42105263157886</v>
      </c>
      <c r="AR1056" s="452"/>
      <c r="AS1056" s="145"/>
      <c r="AT1056" s="223"/>
      <c r="AU1056" s="22"/>
    </row>
    <row r="1057" spans="1:47" ht="15.75">
      <c r="A1057" s="263" t="s">
        <v>3173</v>
      </c>
      <c r="B1057" t="s">
        <v>3174</v>
      </c>
      <c r="C1057" t="s">
        <v>1343</v>
      </c>
      <c r="D1057" s="554">
        <v>45000000000</v>
      </c>
      <c r="E1057">
        <v>1.1399999999999999</v>
      </c>
      <c r="F1057" s="620">
        <v>1.95</v>
      </c>
      <c r="G1057" s="57"/>
      <c r="H1057" s="636"/>
      <c r="I1057" s="267"/>
      <c r="J1057" s="587">
        <v>51.67</v>
      </c>
      <c r="K1057" s="236">
        <v>49.43</v>
      </c>
      <c r="L1057" s="236">
        <v>54.52</v>
      </c>
      <c r="M1057" s="236">
        <v>3.5</v>
      </c>
      <c r="N1057" s="236">
        <v>1.91</v>
      </c>
      <c r="O1057" s="236"/>
      <c r="P1057" s="236"/>
      <c r="Q1057" s="236">
        <v>12.85</v>
      </c>
      <c r="R1057" s="236">
        <v>1.71</v>
      </c>
      <c r="S1057" s="236">
        <v>3.07</v>
      </c>
      <c r="T1057" s="236">
        <v>1.78</v>
      </c>
      <c r="U1057" s="236">
        <v>0</v>
      </c>
      <c r="V1057" s="236"/>
      <c r="W1057" s="522">
        <v>1.7</v>
      </c>
      <c r="X1057" s="236">
        <v>58</v>
      </c>
      <c r="Y1057" s="522">
        <v>3</v>
      </c>
      <c r="Z1057" s="236"/>
      <c r="AA1057" s="236"/>
      <c r="AB1057" s="236">
        <v>3.3400000000000034E-2</v>
      </c>
      <c r="AC1057" s="522">
        <v>7.2255276376403197E-3</v>
      </c>
      <c r="AD1057" s="522">
        <v>3.01824397301904</v>
      </c>
      <c r="AE1057" s="57">
        <v>41830</v>
      </c>
      <c r="AF1057" s="498">
        <v>9.5322000000000004E-2</v>
      </c>
      <c r="AG1057" s="498">
        <v>7.514619883040935E-2</v>
      </c>
      <c r="AH1057" s="236">
        <v>2.8565</v>
      </c>
      <c r="AI1057" s="236"/>
      <c r="AJ1057" s="522">
        <v>0</v>
      </c>
      <c r="AK1057" s="522">
        <v>7.2255276376403197E-3</v>
      </c>
      <c r="AL1057" s="236">
        <v>-2.1216139420344716E-2</v>
      </c>
      <c r="AM1057" s="236">
        <v>53.37</v>
      </c>
      <c r="AN1057" s="522">
        <v>76.288659793814361</v>
      </c>
      <c r="AR1057" s="452"/>
      <c r="AS1057" s="145"/>
      <c r="AT1057" s="223"/>
      <c r="AU1057" s="22"/>
    </row>
    <row r="1058" spans="1:47" ht="15.75">
      <c r="A1058" s="263" t="s">
        <v>0</v>
      </c>
      <c r="B1058" t="s">
        <v>3175</v>
      </c>
      <c r="C1058" t="s">
        <v>2247</v>
      </c>
      <c r="D1058" s="554">
        <v>17830000000</v>
      </c>
      <c r="E1058">
        <v>0.01</v>
      </c>
      <c r="F1058" s="620">
        <v>2.17</v>
      </c>
      <c r="G1058" s="57"/>
      <c r="H1058" s="636"/>
      <c r="I1058" s="267"/>
      <c r="J1058" s="587">
        <v>44.01</v>
      </c>
      <c r="K1058" s="236">
        <v>42.77</v>
      </c>
      <c r="L1058" s="236">
        <v>46.15</v>
      </c>
      <c r="M1058" s="236">
        <v>4.7</v>
      </c>
      <c r="N1058" s="236">
        <v>2.1</v>
      </c>
      <c r="O1058" s="236"/>
      <c r="P1058" s="236"/>
      <c r="Q1058" s="236">
        <v>15.39</v>
      </c>
      <c r="R1058" s="236">
        <v>4.71</v>
      </c>
      <c r="S1058" s="236">
        <v>2.21</v>
      </c>
      <c r="T1058" s="236">
        <v>2.0699999999999998</v>
      </c>
      <c r="U1058" s="236">
        <v>0</v>
      </c>
      <c r="V1058" s="236"/>
      <c r="W1058" s="522">
        <v>3</v>
      </c>
      <c r="X1058" s="236">
        <v>44</v>
      </c>
      <c r="Y1058" s="522">
        <v>17</v>
      </c>
      <c r="Z1058" s="236">
        <v>1</v>
      </c>
      <c r="AA1058" s="236"/>
      <c r="AB1058" s="236">
        <v>2.3488372093023211E-2</v>
      </c>
      <c r="AC1058" s="522">
        <v>7.6377684516419596E-3</v>
      </c>
      <c r="AD1058" s="522">
        <v>3.1581101234924747</v>
      </c>
      <c r="AE1058" s="57">
        <v>41825</v>
      </c>
      <c r="AF1058" s="498">
        <v>3.0572999999999999E-2</v>
      </c>
      <c r="AG1058" s="498">
        <v>3.2675159235668792E-2</v>
      </c>
      <c r="AH1058" s="236">
        <v>-18.3902</v>
      </c>
      <c r="AI1058" s="236"/>
      <c r="AJ1058" s="522">
        <v>0</v>
      </c>
      <c r="AK1058" s="522">
        <v>7.6377684516419596E-3</v>
      </c>
      <c r="AL1058" s="236">
        <v>2.7790751985053659E-2</v>
      </c>
      <c r="AM1058" s="236">
        <v>43.84</v>
      </c>
      <c r="AN1058" s="522">
        <v>70.618556701030982</v>
      </c>
      <c r="AR1058" s="452"/>
      <c r="AS1058" s="145"/>
      <c r="AT1058" s="223"/>
      <c r="AU1058" s="22"/>
    </row>
    <row r="1059" spans="1:47" ht="15.75">
      <c r="A1059" s="263" t="s">
        <v>3176</v>
      </c>
      <c r="B1059" t="s">
        <v>3177</v>
      </c>
      <c r="C1059" t="s">
        <v>1343</v>
      </c>
      <c r="D1059" s="554">
        <v>217250000</v>
      </c>
      <c r="E1059">
        <v>1.25</v>
      </c>
      <c r="F1059" s="620">
        <v>0.56000000000000005</v>
      </c>
      <c r="G1059" s="57"/>
      <c r="H1059" s="636"/>
      <c r="I1059" s="267"/>
      <c r="J1059" s="587">
        <v>3.02</v>
      </c>
      <c r="K1059" s="236">
        <v>2.78</v>
      </c>
      <c r="L1059" s="236">
        <v>3.64</v>
      </c>
      <c r="M1059" s="236">
        <v>0</v>
      </c>
      <c r="N1059" s="236">
        <v>0</v>
      </c>
      <c r="O1059" s="236"/>
      <c r="P1059" s="236"/>
      <c r="Q1059" s="236">
        <v>4.3099999999999996</v>
      </c>
      <c r="R1059" s="236">
        <v>0.92</v>
      </c>
      <c r="S1059" s="236">
        <v>0.27</v>
      </c>
      <c r="T1059" s="236">
        <v>0.32</v>
      </c>
      <c r="U1059" s="236">
        <v>0</v>
      </c>
      <c r="V1059" s="236"/>
      <c r="W1059" s="522">
        <v>2</v>
      </c>
      <c r="X1059" s="236">
        <v>5</v>
      </c>
      <c r="Y1059" s="522">
        <v>1</v>
      </c>
      <c r="Z1059" s="236"/>
      <c r="AA1059" s="236"/>
      <c r="AB1059" s="236">
        <v>-0.17032967032967036</v>
      </c>
      <c r="AC1059" s="522">
        <v>2.2031731435895107E-2</v>
      </c>
      <c r="AD1059" s="522">
        <v>15.458771422808084</v>
      </c>
      <c r="AE1059" s="57">
        <v>41830</v>
      </c>
      <c r="AF1059" s="498">
        <v>0.10162499999999999</v>
      </c>
      <c r="AG1059" s="498">
        <v>4.6847826086956514E-2</v>
      </c>
      <c r="AH1059" s="236">
        <v>9.1476000000000006</v>
      </c>
      <c r="AI1059" s="236"/>
      <c r="AJ1059" s="522">
        <v>0</v>
      </c>
      <c r="AK1059" s="522">
        <v>2.2031731435895107E-2</v>
      </c>
      <c r="AL1059" s="236">
        <v>-0.13218390804597699</v>
      </c>
      <c r="AM1059" s="236">
        <v>3.16</v>
      </c>
      <c r="AN1059" s="522">
        <v>46.153846153846153</v>
      </c>
      <c r="AR1059" s="452"/>
      <c r="AS1059" s="145"/>
      <c r="AT1059" s="223"/>
      <c r="AU1059" s="22"/>
    </row>
    <row r="1060" spans="1:47" ht="15.75">
      <c r="A1060" s="263" t="s">
        <v>3178</v>
      </c>
      <c r="B1060" t="s">
        <v>3179</v>
      </c>
      <c r="C1060" t="s">
        <v>1772</v>
      </c>
      <c r="F1060" s="620"/>
      <c r="G1060" s="57"/>
      <c r="H1060" s="636"/>
      <c r="I1060" s="267"/>
      <c r="J1060" s="587">
        <v>117.02</v>
      </c>
      <c r="K1060" s="236">
        <v>77.569999999999993</v>
      </c>
      <c r="L1060" s="236">
        <v>121.02</v>
      </c>
      <c r="M1060" s="236">
        <v>0</v>
      </c>
      <c r="N1060" s="236"/>
      <c r="O1060" s="236"/>
      <c r="P1060" s="236"/>
      <c r="Q1060" s="236"/>
      <c r="R1060" s="236"/>
      <c r="S1060" s="236"/>
      <c r="T1060" s="236"/>
      <c r="U1060" s="236">
        <v>0</v>
      </c>
      <c r="V1060" s="236"/>
      <c r="X1060" s="236"/>
      <c r="Z1060" s="236"/>
      <c r="AA1060" s="236"/>
      <c r="AB1060" s="236">
        <v>0.3965867048573814</v>
      </c>
      <c r="AC1060" s="522">
        <v>2.0029722275055929E-2</v>
      </c>
      <c r="AD1060" s="522">
        <v>6.6481915024176255</v>
      </c>
      <c r="AE1060" s="57">
        <v>41830</v>
      </c>
      <c r="AH1060" s="236"/>
      <c r="AI1060" s="236"/>
      <c r="AJ1060" s="522">
        <v>0</v>
      </c>
      <c r="AK1060" s="522">
        <v>2.0029722275055929E-2</v>
      </c>
      <c r="AL1060" s="236">
        <v>0.29719543287883832</v>
      </c>
      <c r="AM1060" s="236"/>
      <c r="AN1060" s="522">
        <v>57.703349282296642</v>
      </c>
      <c r="AR1060" s="452"/>
      <c r="AS1060" s="145"/>
      <c r="AT1060" s="223"/>
      <c r="AU1060" s="22"/>
    </row>
    <row r="1061" spans="1:47" ht="15.75">
      <c r="A1061" s="263" t="s">
        <v>3180</v>
      </c>
      <c r="B1061" t="s">
        <v>3181</v>
      </c>
      <c r="C1061" t="s">
        <v>1772</v>
      </c>
      <c r="F1061" s="620"/>
      <c r="G1061" s="57"/>
      <c r="H1061" s="636"/>
      <c r="I1061" s="267"/>
      <c r="J1061" s="587">
        <v>19.3</v>
      </c>
      <c r="K1061" s="236">
        <v>18.78</v>
      </c>
      <c r="L1061" s="236">
        <v>30.48</v>
      </c>
      <c r="M1061" s="236">
        <v>0</v>
      </c>
      <c r="N1061" s="236"/>
      <c r="O1061" s="236"/>
      <c r="P1061" s="236"/>
      <c r="Q1061" s="236"/>
      <c r="R1061" s="236"/>
      <c r="S1061" s="236"/>
      <c r="T1061" s="236"/>
      <c r="U1061" s="236">
        <v>0</v>
      </c>
      <c r="V1061" s="236"/>
      <c r="X1061" s="236"/>
      <c r="Z1061" s="236"/>
      <c r="AA1061" s="236"/>
      <c r="AB1061" s="236">
        <v>-0.32658757850662945</v>
      </c>
      <c r="AC1061" s="522">
        <v>2.0259500162383828E-2</v>
      </c>
      <c r="AD1061" s="522">
        <v>7.3214548222077394</v>
      </c>
      <c r="AE1061" s="57">
        <v>41830</v>
      </c>
      <c r="AH1061" s="236"/>
      <c r="AI1061" s="236"/>
      <c r="AJ1061" s="522">
        <v>0</v>
      </c>
      <c r="AK1061" s="522">
        <v>2.0259500162383828E-2</v>
      </c>
      <c r="AL1061" s="236">
        <v>-0.24045651318378589</v>
      </c>
      <c r="AM1061" s="236"/>
      <c r="AN1061" s="522">
        <v>44.594594594594589</v>
      </c>
      <c r="AR1061" s="452"/>
      <c r="AS1061" s="145"/>
      <c r="AT1061" s="223"/>
      <c r="AU1061" s="22"/>
    </row>
    <row r="1062" spans="1:47" ht="15.75">
      <c r="A1062" s="263" t="s">
        <v>3182</v>
      </c>
      <c r="B1062" t="s">
        <v>3183</v>
      </c>
      <c r="C1062" t="s">
        <v>1343</v>
      </c>
      <c r="D1062" s="554">
        <v>5270000000</v>
      </c>
      <c r="E1062">
        <v>0.84</v>
      </c>
      <c r="F1062" s="620">
        <v>4.43</v>
      </c>
      <c r="G1062" s="57"/>
      <c r="H1062" s="636"/>
      <c r="I1062" s="267"/>
      <c r="J1062" s="587">
        <v>168.22</v>
      </c>
      <c r="K1062" s="236">
        <v>155.35</v>
      </c>
      <c r="L1062" s="236">
        <v>169.84</v>
      </c>
      <c r="M1062" s="236">
        <v>3.1</v>
      </c>
      <c r="N1062" s="236">
        <v>5.2</v>
      </c>
      <c r="O1062" s="236"/>
      <c r="P1062" s="236"/>
      <c r="Q1062" s="236">
        <v>17.47</v>
      </c>
      <c r="R1062" s="236">
        <v>3.62</v>
      </c>
      <c r="S1062" s="236">
        <v>9.8800000000000008</v>
      </c>
      <c r="T1062" s="236">
        <v>8.93</v>
      </c>
      <c r="U1062" s="236">
        <v>0</v>
      </c>
      <c r="V1062" s="236"/>
      <c r="W1062" s="522">
        <v>1.9</v>
      </c>
      <c r="X1062" s="236">
        <v>182</v>
      </c>
      <c r="Y1062" s="522">
        <v>23</v>
      </c>
      <c r="Z1062" s="236"/>
      <c r="AA1062" s="236"/>
      <c r="AB1062" s="236">
        <v>7.8264213832446694E-2</v>
      </c>
      <c r="AC1062" s="522">
        <v>4.9951905498090482E-3</v>
      </c>
      <c r="AD1062" s="522">
        <v>3.4909452412804742</v>
      </c>
      <c r="AE1062" s="57">
        <v>41830</v>
      </c>
      <c r="AF1062" s="498">
        <v>7.8132000000000007E-2</v>
      </c>
      <c r="AG1062" s="498">
        <v>4.8259668508287286E-2</v>
      </c>
      <c r="AH1062" s="236">
        <v>-19.898700000000002</v>
      </c>
      <c r="AI1062" s="236"/>
      <c r="AJ1062" s="522">
        <v>0</v>
      </c>
      <c r="AK1062" s="522">
        <v>4.9951905498090482E-3</v>
      </c>
      <c r="AL1062" s="236">
        <v>2.0319039243039936E-2</v>
      </c>
      <c r="AM1062" s="236">
        <v>166.26</v>
      </c>
      <c r="AN1062" s="522">
        <v>22.59259259259295</v>
      </c>
      <c r="AR1062" s="452"/>
      <c r="AS1062" s="145"/>
      <c r="AT1062" s="223"/>
      <c r="AU1062" s="22"/>
    </row>
    <row r="1063" spans="1:47" ht="15.75">
      <c r="A1063" s="263" t="s">
        <v>3184</v>
      </c>
      <c r="B1063" t="s">
        <v>3185</v>
      </c>
      <c r="C1063" t="s">
        <v>2021</v>
      </c>
      <c r="F1063" s="620"/>
      <c r="G1063" s="57"/>
      <c r="H1063" s="636"/>
      <c r="I1063" s="267"/>
      <c r="J1063" s="587">
        <v>57.02</v>
      </c>
      <c r="K1063" s="236">
        <v>52.39</v>
      </c>
      <c r="L1063" s="236">
        <v>61.11</v>
      </c>
      <c r="M1063" s="236">
        <v>0</v>
      </c>
      <c r="N1063" s="236"/>
      <c r="O1063" s="236"/>
      <c r="P1063" s="236"/>
      <c r="Q1063" s="236"/>
      <c r="R1063" s="236"/>
      <c r="S1063" s="236"/>
      <c r="T1063" s="236"/>
      <c r="U1063" s="236">
        <v>0</v>
      </c>
      <c r="V1063" s="236"/>
      <c r="X1063" s="236"/>
      <c r="Z1063" s="236"/>
      <c r="AA1063" s="236"/>
      <c r="AB1063" s="236">
        <v>0.14890016920473778</v>
      </c>
      <c r="AC1063" s="522">
        <v>1.310885605447836E-2</v>
      </c>
      <c r="AD1063" s="522">
        <v>5.0237884011144658</v>
      </c>
      <c r="AE1063" s="57">
        <v>41830</v>
      </c>
      <c r="AH1063" s="236"/>
      <c r="AI1063" s="236"/>
      <c r="AJ1063" s="522">
        <v>0</v>
      </c>
      <c r="AK1063" s="522">
        <v>1.310885605447836E-2</v>
      </c>
      <c r="AL1063" s="236">
        <v>7.584905660377364E-2</v>
      </c>
      <c r="AM1063" s="236"/>
      <c r="AN1063" s="522">
        <v>35.008517887563869</v>
      </c>
      <c r="AR1063" s="452"/>
      <c r="AS1063" s="145"/>
      <c r="AT1063" s="223"/>
      <c r="AU1063" s="22"/>
    </row>
    <row r="1064" spans="1:47" ht="15.75">
      <c r="A1064" s="263" t="s">
        <v>3186</v>
      </c>
      <c r="C1064" t="s">
        <v>1343</v>
      </c>
      <c r="D1064" s="554">
        <v>22950000000</v>
      </c>
      <c r="E1064">
        <v>1.62</v>
      </c>
      <c r="F1064" s="620">
        <v>0.83</v>
      </c>
      <c r="G1064" s="57"/>
      <c r="H1064" s="636"/>
      <c r="I1064" s="267"/>
      <c r="J1064" s="587">
        <v>10.93</v>
      </c>
      <c r="K1064" s="236">
        <v>10.75</v>
      </c>
      <c r="L1064" s="236">
        <v>13.33</v>
      </c>
      <c r="M1064" s="236">
        <v>4.3</v>
      </c>
      <c r="N1064" s="236">
        <v>0.48</v>
      </c>
      <c r="O1064" s="236"/>
      <c r="P1064" s="236"/>
      <c r="Q1064" s="236">
        <v>11.27</v>
      </c>
      <c r="R1064" s="236">
        <v>-9.59</v>
      </c>
      <c r="S1064" s="236">
        <v>0.31</v>
      </c>
      <c r="T1064" s="236">
        <v>1.1599999999999999</v>
      </c>
      <c r="U1064" s="236">
        <v>0</v>
      </c>
      <c r="V1064" s="236"/>
      <c r="W1064" s="522">
        <v>3.2</v>
      </c>
      <c r="X1064" s="236">
        <v>11</v>
      </c>
      <c r="Y1064" s="522">
        <v>15</v>
      </c>
      <c r="Z1064" s="236"/>
      <c r="AA1064" s="236"/>
      <c r="AB1064" s="236">
        <v>-8.0740117746005119E-2</v>
      </c>
      <c r="AC1064" s="522">
        <v>1.2492968318135858E-2</v>
      </c>
      <c r="AD1064" s="522">
        <v>23.981875710505481</v>
      </c>
      <c r="AE1064" s="57">
        <v>41830</v>
      </c>
      <c r="AF1064" s="498">
        <v>0.122826</v>
      </c>
      <c r="AG1064" s="498">
        <v>-1.1751824817518249E-2</v>
      </c>
      <c r="AH1064" s="236">
        <v>3.6072000000000002</v>
      </c>
      <c r="AI1064" s="236"/>
      <c r="AJ1064" s="522">
        <v>0</v>
      </c>
      <c r="AK1064" s="522">
        <v>1.2492968318135858E-2</v>
      </c>
      <c r="AL1064" s="236">
        <v>-5.1215277777777769E-2</v>
      </c>
      <c r="AM1064" s="236">
        <v>11.14</v>
      </c>
      <c r="AN1064" s="522">
        <v>62.264150943396317</v>
      </c>
      <c r="AR1064" s="452"/>
      <c r="AS1064" s="145"/>
      <c r="AT1064" s="223"/>
      <c r="AU1064" s="22"/>
    </row>
    <row r="1065" spans="1:47" ht="15.75">
      <c r="A1065" s="263" t="s">
        <v>3187</v>
      </c>
      <c r="B1065" t="s">
        <v>3188</v>
      </c>
      <c r="C1065" t="s">
        <v>3006</v>
      </c>
      <c r="F1065" s="620"/>
      <c r="G1065" s="57"/>
      <c r="H1065" s="636"/>
      <c r="I1065" s="267"/>
      <c r="J1065" s="587">
        <v>76.64</v>
      </c>
      <c r="K1065" s="236">
        <v>60.22</v>
      </c>
      <c r="L1065" s="236">
        <v>78.900000000000006</v>
      </c>
      <c r="M1065" s="236">
        <v>0</v>
      </c>
      <c r="N1065" s="236"/>
      <c r="O1065" s="236"/>
      <c r="P1065" s="236"/>
      <c r="Q1065" s="236"/>
      <c r="R1065" s="236"/>
      <c r="S1065" s="236"/>
      <c r="T1065" s="236"/>
      <c r="U1065" s="236">
        <v>0</v>
      </c>
      <c r="V1065" s="236"/>
      <c r="X1065" s="236"/>
      <c r="Z1065" s="236"/>
      <c r="AA1065" s="236"/>
      <c r="AB1065" s="236">
        <v>0.21246638190159783</v>
      </c>
      <c r="AC1065" s="522">
        <v>1.4183174451751679E-2</v>
      </c>
      <c r="AD1065" s="522">
        <v>5.7393876473374688</v>
      </c>
      <c r="AE1065" s="57">
        <v>41830</v>
      </c>
      <c r="AH1065" s="236"/>
      <c r="AI1065" s="236"/>
      <c r="AJ1065" s="522">
        <v>0</v>
      </c>
      <c r="AK1065" s="522">
        <v>1.4183174451751679E-2</v>
      </c>
      <c r="AL1065" s="236">
        <v>0.1078346342873662</v>
      </c>
      <c r="AM1065" s="236"/>
      <c r="AN1065" s="522">
        <v>60.606060606060645</v>
      </c>
      <c r="AR1065" s="452"/>
      <c r="AS1065" s="145"/>
      <c r="AT1065" s="223"/>
      <c r="AU1065" s="22"/>
    </row>
    <row r="1066" spans="1:47" ht="15.75">
      <c r="A1066" s="263" t="s">
        <v>3189</v>
      </c>
      <c r="B1066" t="s">
        <v>3190</v>
      </c>
      <c r="C1066" t="s">
        <v>1832</v>
      </c>
      <c r="F1066" s="620"/>
      <c r="G1066" s="57"/>
      <c r="H1066" s="636"/>
      <c r="I1066" s="267"/>
      <c r="J1066" s="587">
        <v>47.09</v>
      </c>
      <c r="K1066" s="236">
        <v>45.82</v>
      </c>
      <c r="L1066" s="236">
        <v>61.04</v>
      </c>
      <c r="M1066" s="236">
        <v>0</v>
      </c>
      <c r="N1066" s="236"/>
      <c r="O1066" s="236"/>
      <c r="P1066" s="236"/>
      <c r="Q1066" s="236"/>
      <c r="R1066" s="236"/>
      <c r="S1066" s="236"/>
      <c r="T1066" s="236"/>
      <c r="U1066" s="236">
        <v>0</v>
      </c>
      <c r="V1066" s="236"/>
      <c r="X1066" s="236"/>
      <c r="Z1066" s="236"/>
      <c r="AA1066" s="236"/>
      <c r="AB1066" s="236">
        <v>-0.19476744186046505</v>
      </c>
      <c r="AC1066" s="522">
        <v>1.4182623191605188E-2</v>
      </c>
      <c r="AD1066" s="522">
        <v>5.8179608851814884</v>
      </c>
      <c r="AE1066" s="57">
        <v>41830</v>
      </c>
      <c r="AH1066" s="236"/>
      <c r="AI1066" s="236"/>
      <c r="AJ1066" s="522">
        <v>0</v>
      </c>
      <c r="AK1066" s="522">
        <v>1.4182623191605188E-2</v>
      </c>
      <c r="AL1066" s="236">
        <v>-0.1045826202700133</v>
      </c>
      <c r="AM1066" s="236"/>
      <c r="AN1066" s="522">
        <v>40.445859872611464</v>
      </c>
      <c r="AR1066" s="452"/>
      <c r="AS1066" s="145"/>
      <c r="AT1066" s="223"/>
      <c r="AU1066" s="22"/>
    </row>
    <row r="1067" spans="1:47" ht="15.75">
      <c r="A1067" s="263" t="s">
        <v>746</v>
      </c>
      <c r="B1067" t="s">
        <v>3191</v>
      </c>
      <c r="C1067" t="s">
        <v>1832</v>
      </c>
      <c r="F1067" s="620"/>
      <c r="G1067" s="57"/>
      <c r="H1067" s="636"/>
      <c r="I1067" s="267"/>
      <c r="J1067" s="587">
        <v>196.34</v>
      </c>
      <c r="K1067" s="236">
        <v>180.64</v>
      </c>
      <c r="L1067" s="236">
        <v>198.2</v>
      </c>
      <c r="M1067" s="236">
        <v>1.83</v>
      </c>
      <c r="N1067" s="236"/>
      <c r="O1067" s="236"/>
      <c r="P1067" s="236"/>
      <c r="Q1067" s="236"/>
      <c r="R1067" s="236"/>
      <c r="S1067" s="236"/>
      <c r="T1067" s="236"/>
      <c r="U1067" s="236">
        <v>0</v>
      </c>
      <c r="V1067" s="236"/>
      <c r="X1067" s="236"/>
      <c r="Z1067" s="236">
        <v>1</v>
      </c>
      <c r="AA1067" s="236"/>
      <c r="AB1067" s="236">
        <v>7.0206039463643274E-2</v>
      </c>
      <c r="AC1067" s="522">
        <v>4.7293548234878134E-3</v>
      </c>
      <c r="AD1067" s="522">
        <v>5.6614003089441383</v>
      </c>
      <c r="AE1067" s="57">
        <v>41830</v>
      </c>
      <c r="AH1067" s="236"/>
      <c r="AI1067" s="236"/>
      <c r="AJ1067" s="522">
        <v>0</v>
      </c>
      <c r="AK1067" s="522">
        <v>4.7293548234878134E-3</v>
      </c>
      <c r="AL1067" s="236">
        <v>3.6423141891891921E-2</v>
      </c>
      <c r="AM1067" s="236"/>
      <c r="AN1067" s="522">
        <v>59.694989106753717</v>
      </c>
      <c r="AR1067" s="452"/>
      <c r="AS1067" s="145"/>
      <c r="AT1067" s="223"/>
      <c r="AU1067" s="22"/>
    </row>
    <row r="1068" spans="1:47" ht="15.75">
      <c r="A1068" s="263" t="s">
        <v>3192</v>
      </c>
      <c r="B1068" t="s">
        <v>3193</v>
      </c>
      <c r="C1068" t="s">
        <v>2062</v>
      </c>
      <c r="F1068" s="620"/>
      <c r="G1068" s="57"/>
      <c r="H1068" s="636"/>
      <c r="I1068" s="267"/>
      <c r="J1068" s="587">
        <v>41.96</v>
      </c>
      <c r="K1068" s="236">
        <v>40.700000000000003</v>
      </c>
      <c r="L1068" s="236">
        <v>61.45</v>
      </c>
      <c r="M1068" s="236"/>
      <c r="N1068" s="236"/>
      <c r="O1068" s="236"/>
      <c r="P1068" s="236"/>
      <c r="Q1068" s="236"/>
      <c r="R1068" s="236"/>
      <c r="S1068" s="236"/>
      <c r="T1068" s="236"/>
      <c r="U1068" s="236">
        <v>0</v>
      </c>
      <c r="V1068" s="236"/>
      <c r="X1068" s="236"/>
      <c r="Z1068" s="236"/>
      <c r="AA1068" s="236"/>
      <c r="AB1068" s="236">
        <v>-0.28675845656977728</v>
      </c>
      <c r="AC1068" s="522">
        <v>1.7561465645229198E-2</v>
      </c>
      <c r="AD1068" s="522">
        <v>6.3865011023414722</v>
      </c>
      <c r="AE1068" s="57">
        <v>41830</v>
      </c>
      <c r="AH1068" s="236"/>
      <c r="AI1068" s="236"/>
      <c r="AJ1068" s="522">
        <v>0</v>
      </c>
      <c r="AK1068" s="522">
        <v>1.7561465645229198E-2</v>
      </c>
      <c r="AL1068" s="236">
        <v>-0.1565829145728643</v>
      </c>
      <c r="AM1068" s="236"/>
      <c r="AN1068" s="522">
        <v>43.669250645994801</v>
      </c>
      <c r="AR1068" s="452"/>
      <c r="AS1068" s="145"/>
      <c r="AT1068" s="223"/>
      <c r="AU1068" s="22"/>
    </row>
    <row r="1069" spans="1:47" ht="15.75">
      <c r="A1069" s="263" t="s">
        <v>721</v>
      </c>
      <c r="B1069" t="s">
        <v>722</v>
      </c>
      <c r="C1069" t="s">
        <v>1343</v>
      </c>
      <c r="D1069" s="554">
        <v>2200000000</v>
      </c>
      <c r="E1069">
        <v>0.35</v>
      </c>
      <c r="F1069" s="620">
        <v>3.62</v>
      </c>
      <c r="G1069" s="57"/>
      <c r="H1069" s="636"/>
      <c r="I1069" s="267"/>
      <c r="J1069" s="587">
        <v>118.7</v>
      </c>
      <c r="K1069" s="236">
        <v>109.33</v>
      </c>
      <c r="L1069" s="236">
        <v>119.48</v>
      </c>
      <c r="M1069" s="236">
        <v>0</v>
      </c>
      <c r="N1069" s="236">
        <v>0</v>
      </c>
      <c r="O1069" s="236"/>
      <c r="P1069" s="236"/>
      <c r="Q1069" s="236">
        <v>24.88</v>
      </c>
      <c r="R1069" s="236">
        <v>1.85</v>
      </c>
      <c r="S1069" s="236">
        <v>4.5999999999999996</v>
      </c>
      <c r="T1069" s="236">
        <v>5.74</v>
      </c>
      <c r="U1069" s="236">
        <v>0</v>
      </c>
      <c r="V1069" s="236"/>
      <c r="W1069" s="522">
        <v>1.9</v>
      </c>
      <c r="X1069" s="236">
        <v>131</v>
      </c>
      <c r="Y1069" s="522">
        <v>11</v>
      </c>
      <c r="Z1069" s="236"/>
      <c r="AA1069" s="236"/>
      <c r="AB1069" s="236">
        <v>5.7084335203490925E-2</v>
      </c>
      <c r="AC1069" s="522">
        <v>5.0288669552258081E-3</v>
      </c>
      <c r="AD1069" s="522">
        <v>6.9846979966339324</v>
      </c>
      <c r="AE1069" s="57">
        <v>41830</v>
      </c>
      <c r="AF1069" s="498">
        <v>5.0055000000000002E-2</v>
      </c>
      <c r="AG1069" s="498">
        <v>0.13448648648648648</v>
      </c>
      <c r="AH1069" s="236">
        <v>400.40699999999998</v>
      </c>
      <c r="AI1069" s="236"/>
      <c r="AJ1069" s="522">
        <v>0</v>
      </c>
      <c r="AK1069" s="522">
        <v>5.0288669552258081E-3</v>
      </c>
      <c r="AL1069" s="236">
        <v>5.529871977240397E-2</v>
      </c>
      <c r="AM1069" s="236">
        <v>116.69</v>
      </c>
      <c r="AN1069" s="522">
        <v>58.60465116279039</v>
      </c>
      <c r="AR1069" s="452"/>
      <c r="AS1069" s="145"/>
      <c r="AT1069" s="223"/>
      <c r="AU1069" s="22"/>
    </row>
    <row r="1070" spans="1:47" ht="15.75">
      <c r="A1070" s="263" t="s">
        <v>723</v>
      </c>
      <c r="B1070" t="s">
        <v>724</v>
      </c>
      <c r="C1070" t="s">
        <v>1343</v>
      </c>
      <c r="D1070" s="554">
        <v>10700000000</v>
      </c>
      <c r="E1070">
        <v>0.31</v>
      </c>
      <c r="F1070" s="620">
        <v>4.28</v>
      </c>
      <c r="G1070" s="57"/>
      <c r="H1070" s="636"/>
      <c r="I1070" s="267"/>
      <c r="J1070" s="587">
        <v>102.45</v>
      </c>
      <c r="K1070" s="236">
        <v>94.97</v>
      </c>
      <c r="L1070" s="236">
        <v>104.71</v>
      </c>
      <c r="M1070" s="236">
        <v>2.5</v>
      </c>
      <c r="N1070" s="236">
        <v>2.64</v>
      </c>
      <c r="O1070" s="236"/>
      <c r="P1070" s="236"/>
      <c r="Q1070" s="236">
        <v>21.12</v>
      </c>
      <c r="R1070" s="236">
        <v>3.28</v>
      </c>
      <c r="S1070" s="236">
        <v>2.34</v>
      </c>
      <c r="T1070" s="236">
        <v>2.27</v>
      </c>
      <c r="U1070" s="236">
        <v>0</v>
      </c>
      <c r="V1070" s="236"/>
      <c r="W1070" s="522">
        <v>2</v>
      </c>
      <c r="X1070" s="236">
        <v>106</v>
      </c>
      <c r="Y1070" s="522">
        <v>15</v>
      </c>
      <c r="Z1070" s="236"/>
      <c r="AA1070" s="236"/>
      <c r="AB1070" s="236">
        <v>7.8761714225544954E-2</v>
      </c>
      <c r="AC1070" s="522">
        <v>6.6304762434635442E-3</v>
      </c>
      <c r="AD1070" s="522">
        <v>3.8151537729487921</v>
      </c>
      <c r="AE1070" s="57">
        <v>41830</v>
      </c>
      <c r="AF1070" s="498">
        <v>4.7763E-2</v>
      </c>
      <c r="AG1070" s="498">
        <v>6.4390243902439026E-2</v>
      </c>
      <c r="AH1070" s="236">
        <v>166.95330000000001</v>
      </c>
      <c r="AI1070" s="236"/>
      <c r="AJ1070" s="522">
        <v>0</v>
      </c>
      <c r="AK1070" s="522">
        <v>6.6304762434635442E-3</v>
      </c>
      <c r="AL1070" s="236">
        <v>3.9995939498528046E-2</v>
      </c>
      <c r="AM1070" s="236">
        <v>101.69</v>
      </c>
      <c r="AN1070" s="522">
        <v>45.569620253164537</v>
      </c>
      <c r="AR1070" s="452"/>
      <c r="AS1070" s="145"/>
      <c r="AT1070" s="223"/>
      <c r="AU1070" s="22"/>
    </row>
    <row r="1071" spans="1:47" ht="15.75">
      <c r="A1071" s="263" t="s">
        <v>3194</v>
      </c>
      <c r="B1071" t="s">
        <v>3195</v>
      </c>
      <c r="C1071" t="s">
        <v>3196</v>
      </c>
      <c r="F1071" s="620"/>
      <c r="G1071" s="57"/>
      <c r="H1071" s="636"/>
      <c r="I1071" s="267"/>
      <c r="J1071" s="587">
        <v>15.42</v>
      </c>
      <c r="K1071" s="236">
        <v>15.42</v>
      </c>
      <c r="L1071" s="236">
        <v>18.149999999999999</v>
      </c>
      <c r="M1071" s="236">
        <v>0</v>
      </c>
      <c r="N1071" s="236"/>
      <c r="O1071" s="236"/>
      <c r="P1071" s="236"/>
      <c r="Q1071" s="236"/>
      <c r="R1071" s="236"/>
      <c r="S1071" s="236"/>
      <c r="T1071" s="236"/>
      <c r="U1071" s="236">
        <v>0</v>
      </c>
      <c r="V1071" s="236"/>
      <c r="X1071" s="236"/>
      <c r="Z1071" s="236"/>
      <c r="AA1071" s="236"/>
      <c r="AB1071" s="236">
        <v>-0.13175675675675683</v>
      </c>
      <c r="AC1071" s="522">
        <v>8.5166253162100546E-3</v>
      </c>
      <c r="AD1071" s="522">
        <v>3.2065095633389373</v>
      </c>
      <c r="AE1071" s="57">
        <v>41830</v>
      </c>
      <c r="AH1071" s="236"/>
      <c r="AI1071" s="236"/>
      <c r="AJ1071" s="522">
        <v>0</v>
      </c>
      <c r="AK1071" s="522">
        <v>8.5166253162100546E-3</v>
      </c>
      <c r="AL1071" s="236">
        <v>-5.4567749846719735E-2</v>
      </c>
      <c r="AM1071" s="236"/>
      <c r="AN1071" s="522">
        <v>68.749999999999957</v>
      </c>
      <c r="AR1071" s="452"/>
      <c r="AS1071" s="145"/>
      <c r="AT1071" s="223"/>
      <c r="AU1071" s="22"/>
    </row>
    <row r="1072" spans="1:47" ht="15.75">
      <c r="A1072" s="263" t="s">
        <v>911</v>
      </c>
      <c r="B1072" t="s">
        <v>3197</v>
      </c>
      <c r="C1072" t="s">
        <v>3066</v>
      </c>
      <c r="F1072" s="620"/>
      <c r="G1072" s="57"/>
      <c r="H1072" s="636"/>
      <c r="I1072" s="267"/>
      <c r="J1072" s="587">
        <v>38.47</v>
      </c>
      <c r="K1072" s="236">
        <v>34.299999999999997</v>
      </c>
      <c r="L1072" s="236">
        <v>47.05</v>
      </c>
      <c r="M1072" s="236">
        <v>0</v>
      </c>
      <c r="N1072" s="236"/>
      <c r="O1072" s="236"/>
      <c r="P1072" s="236"/>
      <c r="Q1072" s="236"/>
      <c r="R1072" s="236"/>
      <c r="S1072" s="236"/>
      <c r="T1072" s="236"/>
      <c r="U1072" s="236">
        <v>0</v>
      </c>
      <c r="V1072" s="236"/>
      <c r="X1072" s="236"/>
      <c r="Z1072" s="236"/>
      <c r="AA1072" s="236"/>
      <c r="AB1072" s="236">
        <v>-8.9467455621301803E-2</v>
      </c>
      <c r="AC1072" s="522">
        <v>2.4778134454032905E-2</v>
      </c>
      <c r="AD1072" s="522">
        <v>3.1940597850306971</v>
      </c>
      <c r="AE1072" s="57">
        <v>41831</v>
      </c>
      <c r="AH1072" s="236"/>
      <c r="AI1072" s="236"/>
      <c r="AJ1072" s="522">
        <v>0</v>
      </c>
      <c r="AK1072" s="522">
        <v>2.4778134454032905E-2</v>
      </c>
      <c r="AL1072" s="236">
        <v>-6.3306549793036307E-2</v>
      </c>
      <c r="AM1072" s="236"/>
      <c r="AN1072" s="522">
        <v>3.3557046979866954</v>
      </c>
      <c r="AR1072" s="452"/>
      <c r="AS1072" s="145"/>
      <c r="AT1072" s="223"/>
      <c r="AU1072" s="22"/>
    </row>
    <row r="1073" spans="1:47" ht="15.75">
      <c r="A1073" s="263" t="s">
        <v>3198</v>
      </c>
      <c r="B1073" t="s">
        <v>3199</v>
      </c>
      <c r="C1073" t="s">
        <v>1772</v>
      </c>
      <c r="F1073" s="620"/>
      <c r="G1073" s="57"/>
      <c r="H1073" s="636"/>
      <c r="I1073" s="267"/>
      <c r="J1073" s="587">
        <v>12.9</v>
      </c>
      <c r="K1073" s="236">
        <v>12.9</v>
      </c>
      <c r="L1073" s="236">
        <v>18.190000000000001</v>
      </c>
      <c r="M1073" s="236">
        <v>0</v>
      </c>
      <c r="N1073" s="236"/>
      <c r="O1073" s="236"/>
      <c r="P1073" s="236"/>
      <c r="Q1073" s="236"/>
      <c r="R1073" s="236"/>
      <c r="S1073" s="236"/>
      <c r="T1073" s="236"/>
      <c r="U1073" s="236">
        <v>0</v>
      </c>
      <c r="V1073" s="236"/>
      <c r="X1073" s="236"/>
      <c r="Z1073" s="236"/>
      <c r="AA1073" s="236"/>
      <c r="AB1073" s="236">
        <v>-0.26285714285714284</v>
      </c>
      <c r="AC1073" s="522">
        <v>1.3830382335965889E-2</v>
      </c>
      <c r="AD1073" s="522">
        <v>5.6714361645975009</v>
      </c>
      <c r="AE1073" s="57">
        <v>41830</v>
      </c>
      <c r="AH1073" s="236"/>
      <c r="AI1073" s="236"/>
      <c r="AJ1073" s="522">
        <v>0</v>
      </c>
      <c r="AK1073" s="522">
        <v>1.3830382335965889E-2</v>
      </c>
      <c r="AL1073" s="236">
        <v>-0.23259964306960135</v>
      </c>
      <c r="AM1073" s="236"/>
      <c r="AN1073" s="522">
        <v>61.643835616438373</v>
      </c>
      <c r="AR1073" s="452"/>
      <c r="AS1073" s="145"/>
      <c r="AT1073" s="223"/>
      <c r="AU1073" s="22"/>
    </row>
    <row r="1074" spans="1:47" ht="15.75">
      <c r="A1074" s="263" t="s">
        <v>3200</v>
      </c>
      <c r="B1074" t="s">
        <v>3201</v>
      </c>
      <c r="C1074" t="s">
        <v>1343</v>
      </c>
      <c r="D1074" s="554">
        <v>18520000000</v>
      </c>
      <c r="E1074">
        <v>1.0900000000000001</v>
      </c>
      <c r="F1074" s="620">
        <v>4.0999999999999996</v>
      </c>
      <c r="G1074" s="57"/>
      <c r="H1074" s="636"/>
      <c r="I1074" s="267"/>
      <c r="J1074" s="587">
        <v>57.62</v>
      </c>
      <c r="K1074" s="236">
        <v>54.03</v>
      </c>
      <c r="L1074" s="236">
        <v>60.21</v>
      </c>
      <c r="M1074" s="236">
        <v>2</v>
      </c>
      <c r="N1074" s="236">
        <v>1.22</v>
      </c>
      <c r="O1074" s="236"/>
      <c r="P1074" s="236"/>
      <c r="Q1074" s="236">
        <v>10.75</v>
      </c>
      <c r="R1074" s="236">
        <v>5.65</v>
      </c>
      <c r="S1074" s="236">
        <v>2.0499999999999998</v>
      </c>
      <c r="T1074" s="236">
        <v>2.59</v>
      </c>
      <c r="U1074" s="236">
        <v>0</v>
      </c>
      <c r="V1074" s="236"/>
      <c r="W1074" s="522">
        <v>4</v>
      </c>
      <c r="X1074" s="236">
        <v>49</v>
      </c>
      <c r="Y1074" s="522">
        <v>1</v>
      </c>
      <c r="Z1074" s="236"/>
      <c r="AA1074" s="236"/>
      <c r="AB1074" s="236">
        <v>6.3884785819793219E-2</v>
      </c>
      <c r="AC1074" s="522">
        <v>1.0968375142902855E-2</v>
      </c>
      <c r="AD1074" s="522">
        <v>3.7109734911336201</v>
      </c>
      <c r="AE1074" s="57">
        <v>41830</v>
      </c>
      <c r="AF1074" s="498">
        <v>9.2456999999999998E-2</v>
      </c>
      <c r="AG1074" s="498">
        <v>1.9026548672566371E-2</v>
      </c>
      <c r="AH1074" s="236">
        <v>49.754100000000001</v>
      </c>
      <c r="AI1074" s="236"/>
      <c r="AJ1074" s="522">
        <v>0</v>
      </c>
      <c r="AK1074" s="522">
        <v>1.0968375142902855E-2</v>
      </c>
      <c r="AL1074" s="236">
        <v>-1.4031485284052025E-2</v>
      </c>
      <c r="AM1074" s="236">
        <v>58.19</v>
      </c>
      <c r="AN1074" s="522">
        <v>61.421319796954357</v>
      </c>
      <c r="AR1074" s="452"/>
      <c r="AS1074" s="145"/>
      <c r="AT1074" s="223"/>
      <c r="AU1074" s="22"/>
    </row>
    <row r="1075" spans="1:47" ht="15.75">
      <c r="A1075" s="263" t="s">
        <v>3202</v>
      </c>
      <c r="B1075" t="s">
        <v>3203</v>
      </c>
      <c r="C1075" t="s">
        <v>3204</v>
      </c>
      <c r="D1075" s="554">
        <v>11030000000</v>
      </c>
      <c r="E1075">
        <v>1.37</v>
      </c>
      <c r="F1075" s="620">
        <v>1.45</v>
      </c>
      <c r="G1075" s="57"/>
      <c r="H1075" s="636"/>
      <c r="I1075" s="267"/>
      <c r="J1075" s="587">
        <v>19.510000000000002</v>
      </c>
      <c r="K1075" s="236">
        <v>11.84</v>
      </c>
      <c r="L1075" s="236">
        <v>21.19</v>
      </c>
      <c r="M1075" s="236">
        <v>1</v>
      </c>
      <c r="N1075" s="236">
        <v>0.2</v>
      </c>
      <c r="O1075" s="236"/>
      <c r="P1075" s="236"/>
      <c r="Q1075" s="236">
        <v>0</v>
      </c>
      <c r="R1075" s="236">
        <v>0</v>
      </c>
      <c r="S1075" s="236">
        <v>1.33</v>
      </c>
      <c r="T1075" s="236">
        <v>1.2</v>
      </c>
      <c r="U1075" s="236">
        <v>0</v>
      </c>
      <c r="V1075" s="236"/>
      <c r="W1075" s="522">
        <v>3</v>
      </c>
      <c r="X1075" s="236">
        <v>7</v>
      </c>
      <c r="Y1075" s="522">
        <v>1</v>
      </c>
      <c r="Z1075" s="236"/>
      <c r="AA1075" s="236"/>
      <c r="AB1075" s="236">
        <v>0.53622047244094506</v>
      </c>
      <c r="AC1075" s="522">
        <v>2.2544870182660975E-2</v>
      </c>
      <c r="AD1075" s="522">
        <v>5.9329519994624684</v>
      </c>
      <c r="AE1075" s="57">
        <v>41830</v>
      </c>
      <c r="AH1075" s="236"/>
      <c r="AI1075" s="236"/>
      <c r="AJ1075" s="522">
        <v>0</v>
      </c>
      <c r="AK1075" s="522">
        <v>2.2544870182660975E-2</v>
      </c>
      <c r="AL1075" s="236">
        <v>6.7870826491516253E-2</v>
      </c>
      <c r="AM1075" s="236">
        <v>19.559999999999999</v>
      </c>
      <c r="AN1075" s="522">
        <v>87.709497206703944</v>
      </c>
      <c r="AR1075" s="452"/>
      <c r="AS1075" s="145"/>
      <c r="AT1075" s="223"/>
      <c r="AU1075" s="22"/>
    </row>
    <row r="1076" spans="1:47" ht="15.75">
      <c r="A1076" s="263" t="s">
        <v>3205</v>
      </c>
      <c r="B1076" t="s">
        <v>3206</v>
      </c>
      <c r="C1076" t="s">
        <v>1832</v>
      </c>
      <c r="F1076" s="620"/>
      <c r="G1076" s="57"/>
      <c r="H1076" s="636"/>
      <c r="I1076" s="267"/>
      <c r="J1076" s="587">
        <v>116.47</v>
      </c>
      <c r="K1076" s="236">
        <v>98.98</v>
      </c>
      <c r="L1076" s="236">
        <v>118.78</v>
      </c>
      <c r="M1076" s="236">
        <v>0.26</v>
      </c>
      <c r="N1076" s="236"/>
      <c r="O1076" s="236"/>
      <c r="P1076" s="236"/>
      <c r="Q1076" s="236"/>
      <c r="R1076" s="236"/>
      <c r="S1076" s="236"/>
      <c r="T1076" s="236"/>
      <c r="U1076" s="236">
        <v>0</v>
      </c>
      <c r="V1076" s="236"/>
      <c r="X1076" s="236"/>
      <c r="Z1076" s="236"/>
      <c r="AA1076" s="236"/>
      <c r="AB1076" s="236">
        <v>0.13951668134233447</v>
      </c>
      <c r="AC1076" s="522">
        <v>9.4437928919202697E-3</v>
      </c>
      <c r="AD1076" s="522">
        <v>5.7632754521538967</v>
      </c>
      <c r="AE1076" s="57">
        <v>41830</v>
      </c>
      <c r="AH1076" s="236"/>
      <c r="AI1076" s="236"/>
      <c r="AJ1076" s="522">
        <v>0</v>
      </c>
      <c r="AK1076" s="522">
        <v>9.4437928919202697E-3</v>
      </c>
      <c r="AL1076" s="236">
        <v>7.2270300128889658E-2</v>
      </c>
      <c r="AM1076" s="236"/>
      <c r="AN1076" s="522">
        <v>59.298245614035082</v>
      </c>
      <c r="AR1076" s="452"/>
      <c r="AS1076" s="145"/>
      <c r="AT1076" s="223"/>
      <c r="AU1076" s="22"/>
    </row>
    <row r="1077" spans="1:47" ht="15.75">
      <c r="A1077" s="263" t="s">
        <v>3207</v>
      </c>
      <c r="B1077" t="s">
        <v>3208</v>
      </c>
      <c r="C1077" t="s">
        <v>1343</v>
      </c>
      <c r="F1077" s="620"/>
      <c r="G1077" s="57"/>
      <c r="H1077" s="636"/>
      <c r="I1077" s="267"/>
      <c r="J1077" s="587">
        <v>13.25</v>
      </c>
      <c r="K1077" s="236">
        <v>13.05</v>
      </c>
      <c r="L1077" s="236">
        <v>13.25</v>
      </c>
      <c r="M1077" s="236"/>
      <c r="N1077" s="236"/>
      <c r="O1077" s="236"/>
      <c r="P1077" s="236"/>
      <c r="Q1077" s="236"/>
      <c r="R1077" s="236"/>
      <c r="S1077" s="236"/>
      <c r="T1077" s="236"/>
      <c r="U1077" s="236">
        <v>0</v>
      </c>
      <c r="V1077" s="236"/>
      <c r="W1077" s="522">
        <v>3</v>
      </c>
      <c r="X1077" s="236">
        <v>13.25</v>
      </c>
      <c r="Y1077" s="522">
        <v>2</v>
      </c>
      <c r="Z1077" s="236"/>
      <c r="AA1077" s="236"/>
      <c r="AB1077" s="236">
        <v>1.5325670498084237E-2</v>
      </c>
      <c r="AC1077" s="522">
        <v>1.5804112308158351E-3</v>
      </c>
      <c r="AD1077" s="522">
        <v>4.4229555849137077</v>
      </c>
      <c r="AE1077" s="57">
        <v>41830</v>
      </c>
      <c r="AH1077" s="236"/>
      <c r="AI1077" s="236"/>
      <c r="AJ1077" s="522">
        <v>0</v>
      </c>
      <c r="AK1077" s="522">
        <v>1.5804112308158351E-3</v>
      </c>
      <c r="AL1077" s="236">
        <v>3.0280090840271875E-3</v>
      </c>
      <c r="AM1077" s="236"/>
      <c r="AN1077" s="522">
        <v>47.82608695652177</v>
      </c>
      <c r="AR1077" s="452"/>
      <c r="AS1077" s="145"/>
      <c r="AT1077" s="223"/>
      <c r="AU1077" s="22"/>
    </row>
    <row r="1078" spans="1:47" ht="15.75">
      <c r="A1078" s="263" t="s">
        <v>3209</v>
      </c>
      <c r="B1078" t="s">
        <v>3210</v>
      </c>
      <c r="C1078" t="s">
        <v>1343</v>
      </c>
      <c r="D1078" s="554">
        <v>7580000000</v>
      </c>
      <c r="E1078">
        <v>1.52</v>
      </c>
      <c r="F1078" s="620">
        <v>2.5099999999999998</v>
      </c>
      <c r="G1078" s="57"/>
      <c r="H1078" s="636"/>
      <c r="I1078" s="267"/>
      <c r="J1078" s="587">
        <v>39.65</v>
      </c>
      <c r="K1078" s="236">
        <v>37.020000000000003</v>
      </c>
      <c r="L1078" s="236">
        <v>40.76</v>
      </c>
      <c r="M1078" s="236">
        <v>2</v>
      </c>
      <c r="N1078" s="236">
        <v>0.8</v>
      </c>
      <c r="O1078" s="236"/>
      <c r="P1078" s="236"/>
      <c r="Q1078" s="236">
        <v>12.13</v>
      </c>
      <c r="R1078" s="236">
        <v>1.32</v>
      </c>
      <c r="S1078" s="236">
        <v>2.79</v>
      </c>
      <c r="T1078" s="236">
        <v>1.01</v>
      </c>
      <c r="U1078" s="236">
        <v>0</v>
      </c>
      <c r="V1078" s="236"/>
      <c r="W1078" s="522">
        <v>2.4</v>
      </c>
      <c r="X1078" s="236">
        <v>43</v>
      </c>
      <c r="Y1078" s="522">
        <v>27</v>
      </c>
      <c r="Z1078" s="236"/>
      <c r="AA1078" s="236"/>
      <c r="AB1078" s="236">
        <v>1.8494734138196738E-2</v>
      </c>
      <c r="AC1078" s="522">
        <v>9.3071729413211363E-3</v>
      </c>
      <c r="AD1078" s="522">
        <v>3.261022813889745</v>
      </c>
      <c r="AE1078" s="57">
        <v>41830</v>
      </c>
      <c r="AF1078" s="498">
        <v>0.11709600000000001</v>
      </c>
      <c r="AG1078" s="498">
        <v>9.1893939393939403E-2</v>
      </c>
      <c r="AH1078" s="236">
        <v>27.095800000000001</v>
      </c>
      <c r="AI1078" s="236"/>
      <c r="AJ1078" s="522">
        <v>0</v>
      </c>
      <c r="AK1078" s="522">
        <v>9.3071729413211363E-3</v>
      </c>
      <c r="AL1078" s="236">
        <v>4.013641133263382E-2</v>
      </c>
      <c r="AM1078" s="236">
        <v>39.700000000000003</v>
      </c>
      <c r="AN1078" s="522">
        <v>62.100456621004611</v>
      </c>
      <c r="AR1078" s="452"/>
      <c r="AS1078" s="145"/>
      <c r="AT1078" s="223"/>
      <c r="AU1078" s="22"/>
    </row>
    <row r="1079" spans="1:47" ht="15.75">
      <c r="A1079" s="263" t="s">
        <v>3211</v>
      </c>
      <c r="B1079" t="s">
        <v>3212</v>
      </c>
      <c r="C1079" t="s">
        <v>1343</v>
      </c>
      <c r="D1079" s="554">
        <v>5530000000</v>
      </c>
      <c r="E1079">
        <v>1.5</v>
      </c>
      <c r="F1079" s="620">
        <v>2.57</v>
      </c>
      <c r="G1079" s="57"/>
      <c r="H1079" s="636"/>
      <c r="I1079" s="267"/>
      <c r="J1079" s="587">
        <v>69.010000000000005</v>
      </c>
      <c r="K1079" s="236">
        <v>61.4</v>
      </c>
      <c r="L1079" s="236">
        <v>70.319999999999993</v>
      </c>
      <c r="M1079" s="236">
        <v>1.5</v>
      </c>
      <c r="N1079" s="236">
        <v>1.08</v>
      </c>
      <c r="O1079" s="236"/>
      <c r="P1079" s="236"/>
      <c r="Q1079" s="236">
        <v>16.010000000000002</v>
      </c>
      <c r="R1079" s="236">
        <v>1.72</v>
      </c>
      <c r="S1079" s="236">
        <v>3.58</v>
      </c>
      <c r="T1079" s="236">
        <v>4.8600000000000003</v>
      </c>
      <c r="U1079" s="236">
        <v>0</v>
      </c>
      <c r="V1079" s="236"/>
      <c r="W1079" s="522">
        <v>2.2000000000000002</v>
      </c>
      <c r="X1079" s="236">
        <v>73</v>
      </c>
      <c r="Y1079" s="522">
        <v>21</v>
      </c>
      <c r="Z1079" s="236"/>
      <c r="AA1079" s="236"/>
      <c r="AB1079" s="236">
        <v>9.0894720202339685E-2</v>
      </c>
      <c r="AC1079" s="522">
        <v>9.1171436541815608E-3</v>
      </c>
      <c r="AD1079" s="522">
        <v>3.6262202012473939</v>
      </c>
      <c r="AE1079" s="57">
        <v>41830</v>
      </c>
      <c r="AF1079" s="498">
        <v>0.11595</v>
      </c>
      <c r="AG1079" s="498">
        <v>9.308139534883722E-2</v>
      </c>
      <c r="AH1079" s="236">
        <v>24.675699999999999</v>
      </c>
      <c r="AI1079" s="236"/>
      <c r="AJ1079" s="522">
        <v>0</v>
      </c>
      <c r="AK1079" s="522">
        <v>9.1171436541815608E-3</v>
      </c>
      <c r="AL1079" s="236">
        <v>7.9461911465665655E-2</v>
      </c>
      <c r="AM1079" s="236">
        <v>67.25</v>
      </c>
      <c r="AN1079" s="522">
        <v>80.368098159509401</v>
      </c>
      <c r="AR1079" s="452"/>
      <c r="AS1079" s="145"/>
      <c r="AT1079" s="223"/>
      <c r="AU1079" s="22"/>
    </row>
    <row r="1080" spans="1:47" ht="15.75">
      <c r="A1080" s="263" t="s">
        <v>336</v>
      </c>
      <c r="B1080" t="s">
        <v>3213</v>
      </c>
      <c r="C1080" t="s">
        <v>1343</v>
      </c>
      <c r="D1080" s="554">
        <v>7410000000</v>
      </c>
      <c r="E1080">
        <v>2.17</v>
      </c>
      <c r="F1080" s="620">
        <v>0.79</v>
      </c>
      <c r="G1080" s="57"/>
      <c r="H1080" s="636"/>
      <c r="I1080" s="267"/>
      <c r="J1080" s="587">
        <v>17.98</v>
      </c>
      <c r="K1080" s="236">
        <v>17.07</v>
      </c>
      <c r="L1080" s="236">
        <v>18.78</v>
      </c>
      <c r="M1080" s="236">
        <v>2.5</v>
      </c>
      <c r="N1080" s="236">
        <v>0.46</v>
      </c>
      <c r="O1080" s="236"/>
      <c r="P1080" s="236"/>
      <c r="Q1080" s="236">
        <v>10.58</v>
      </c>
      <c r="R1080" s="236">
        <v>0.77</v>
      </c>
      <c r="S1080" s="236">
        <v>0.55000000000000004</v>
      </c>
      <c r="T1080" s="236">
        <v>1.59</v>
      </c>
      <c r="U1080" s="236">
        <v>0</v>
      </c>
      <c r="V1080" s="236"/>
      <c r="W1080" s="522">
        <v>1.9</v>
      </c>
      <c r="X1080" s="236">
        <v>21</v>
      </c>
      <c r="Y1080" s="522">
        <v>13</v>
      </c>
      <c r="Z1080" s="236">
        <v>1</v>
      </c>
      <c r="AA1080" s="236"/>
      <c r="AB1080" s="236">
        <v>-1.4254385964912172E-2</v>
      </c>
      <c r="AC1080" s="522">
        <v>1.1275725172965946E-2</v>
      </c>
      <c r="AD1080" s="522">
        <v>4.0825937617454384</v>
      </c>
      <c r="AE1080" s="57">
        <v>41830</v>
      </c>
      <c r="AF1080" s="498">
        <v>0.15434100000000001</v>
      </c>
      <c r="AG1080" s="498">
        <v>0.13740259740259739</v>
      </c>
      <c r="AH1080" s="236">
        <v>4.3254999999999999</v>
      </c>
      <c r="AI1080" s="236"/>
      <c r="AJ1080" s="522">
        <v>0</v>
      </c>
      <c r="AK1080" s="522">
        <v>1.1275725172965946E-2</v>
      </c>
      <c r="AL1080" s="236">
        <v>1.8120045300113265E-2</v>
      </c>
      <c r="AM1080" s="236">
        <v>17.87</v>
      </c>
      <c r="AN1080" s="522">
        <v>60.56338028169003</v>
      </c>
      <c r="AR1080" s="452"/>
      <c r="AS1080" s="145"/>
      <c r="AT1080" s="223"/>
      <c r="AU1080" s="22"/>
    </row>
    <row r="1081" spans="1:47" ht="15.75">
      <c r="A1081" s="263" t="s">
        <v>3214</v>
      </c>
      <c r="B1081" t="s">
        <v>3215</v>
      </c>
      <c r="C1081" t="s">
        <v>1343</v>
      </c>
      <c r="D1081" s="554">
        <v>1770000000</v>
      </c>
      <c r="E1081">
        <v>1.17</v>
      </c>
      <c r="F1081" s="620">
        <v>2.96</v>
      </c>
      <c r="G1081" s="57"/>
      <c r="H1081" s="636"/>
      <c r="I1081" s="267"/>
      <c r="J1081" s="587">
        <v>61.92</v>
      </c>
      <c r="K1081" s="236">
        <v>57.39</v>
      </c>
      <c r="L1081" s="236">
        <v>63.2</v>
      </c>
      <c r="M1081" s="236">
        <v>1.1000000000000001</v>
      </c>
      <c r="N1081" s="236">
        <v>0.68</v>
      </c>
      <c r="O1081" s="236"/>
      <c r="P1081" s="236"/>
      <c r="Q1081" s="236">
        <v>15.25</v>
      </c>
      <c r="R1081" s="236">
        <v>1.1399999999999999</v>
      </c>
      <c r="S1081" s="236">
        <v>1.64</v>
      </c>
      <c r="T1081" s="236">
        <v>3.29</v>
      </c>
      <c r="U1081" s="236">
        <v>0</v>
      </c>
      <c r="V1081" s="236"/>
      <c r="W1081" s="522">
        <v>2.5</v>
      </c>
      <c r="X1081" s="236">
        <v>72.5</v>
      </c>
      <c r="Y1081" s="522">
        <v>10</v>
      </c>
      <c r="Z1081" s="236"/>
      <c r="AA1081" s="236"/>
      <c r="AB1081" s="236">
        <v>2.8913260219342009E-2</v>
      </c>
      <c r="AC1081" s="522">
        <v>7.6608412465384674E-3</v>
      </c>
      <c r="AD1081" s="522">
        <v>4.0983388851638018</v>
      </c>
      <c r="AE1081" s="57">
        <v>41830</v>
      </c>
      <c r="AF1081" s="498">
        <v>9.7041000000000002E-2</v>
      </c>
      <c r="AG1081" s="498">
        <v>0.13377192982456143</v>
      </c>
      <c r="AH1081" s="236">
        <v>56.1997</v>
      </c>
      <c r="AI1081" s="236"/>
      <c r="AJ1081" s="522">
        <v>0</v>
      </c>
      <c r="AK1081" s="522">
        <v>7.6608412465384674E-3</v>
      </c>
      <c r="AL1081" s="236">
        <v>2.2794846382557028E-2</v>
      </c>
      <c r="AM1081" s="236">
        <v>61.87</v>
      </c>
      <c r="AN1081" s="522">
        <v>55.645161290322605</v>
      </c>
      <c r="AR1081" s="452"/>
      <c r="AS1081" s="145"/>
      <c r="AT1081" s="223"/>
      <c r="AU1081" s="22"/>
    </row>
    <row r="1082" spans="1:47" ht="15.75">
      <c r="A1082" s="263" t="s">
        <v>3216</v>
      </c>
      <c r="B1082" t="s">
        <v>3217</v>
      </c>
      <c r="C1082" t="s">
        <v>1343</v>
      </c>
      <c r="D1082" s="554">
        <v>101840000000</v>
      </c>
      <c r="E1082">
        <v>1.28</v>
      </c>
      <c r="F1082" s="620">
        <v>2.99</v>
      </c>
      <c r="G1082" s="57"/>
      <c r="H1082" s="636"/>
      <c r="I1082" s="267"/>
      <c r="J1082" s="587">
        <v>30.1</v>
      </c>
      <c r="K1082" s="236">
        <v>26.6</v>
      </c>
      <c r="L1082" s="236">
        <v>31.91</v>
      </c>
      <c r="M1082" s="236">
        <v>3.6</v>
      </c>
      <c r="N1082" s="236">
        <v>1.1399999999999999</v>
      </c>
      <c r="O1082" s="236"/>
      <c r="P1082" s="236"/>
      <c r="Q1082" s="236">
        <v>11.11</v>
      </c>
      <c r="R1082" s="236">
        <v>4.7</v>
      </c>
      <c r="S1082" s="236">
        <v>0.95</v>
      </c>
      <c r="T1082" s="236">
        <v>1.6</v>
      </c>
      <c r="U1082" s="236">
        <v>0</v>
      </c>
      <c r="V1082" s="236"/>
      <c r="W1082" s="522">
        <v>2</v>
      </c>
      <c r="X1082" s="236">
        <v>30.45</v>
      </c>
      <c r="Y1082" s="522">
        <v>6</v>
      </c>
      <c r="Z1082" s="236"/>
      <c r="AA1082" s="236"/>
      <c r="AB1082" s="236">
        <v>0.13157894736842105</v>
      </c>
      <c r="AC1082" s="522">
        <v>8.9878439337143547E-3</v>
      </c>
      <c r="AD1082" s="522">
        <v>4.2149696607563918</v>
      </c>
      <c r="AE1082" s="57">
        <v>41830</v>
      </c>
      <c r="AF1082" s="498">
        <v>0.10334400000000001</v>
      </c>
      <c r="AG1082" s="498">
        <v>2.3638297872340425E-2</v>
      </c>
      <c r="AH1082" s="236">
        <v>27.708500000000001</v>
      </c>
      <c r="AI1082" s="236"/>
      <c r="AJ1082" s="522">
        <v>0</v>
      </c>
      <c r="AK1082" s="522">
        <v>8.9878439337143547E-3</v>
      </c>
      <c r="AL1082" s="236">
        <v>-5.9445178335534908E-3</v>
      </c>
      <c r="AM1082" s="236">
        <v>30.92</v>
      </c>
      <c r="AN1082" s="522">
        <v>80.357142857142918</v>
      </c>
      <c r="AR1082" s="452"/>
      <c r="AS1082" s="145"/>
      <c r="AT1082" s="223"/>
      <c r="AU1082" s="22"/>
    </row>
    <row r="1083" spans="1:47" ht="15.75">
      <c r="A1083" s="263" t="s">
        <v>3218</v>
      </c>
      <c r="B1083" t="s">
        <v>3219</v>
      </c>
      <c r="C1083" t="s">
        <v>1343</v>
      </c>
      <c r="D1083" s="554">
        <v>1200000000</v>
      </c>
      <c r="E1083">
        <v>0.49</v>
      </c>
      <c r="F1083" s="620">
        <v>0.99</v>
      </c>
      <c r="G1083" s="57"/>
      <c r="H1083" s="636"/>
      <c r="I1083" s="267"/>
      <c r="J1083" s="587">
        <v>24.3</v>
      </c>
      <c r="K1083" s="236">
        <v>22.85</v>
      </c>
      <c r="L1083" s="236">
        <v>24.8</v>
      </c>
      <c r="M1083" s="236">
        <v>3.2</v>
      </c>
      <c r="N1083" s="236">
        <v>0.76</v>
      </c>
      <c r="O1083" s="236"/>
      <c r="P1083" s="236"/>
      <c r="Q1083" s="236">
        <v>18.41</v>
      </c>
      <c r="R1083" s="236">
        <v>4.21</v>
      </c>
      <c r="S1083" s="236">
        <v>3.54</v>
      </c>
      <c r="T1083" s="236">
        <v>3.38</v>
      </c>
      <c r="U1083" s="236">
        <v>0</v>
      </c>
      <c r="V1083" s="236"/>
      <c r="W1083" s="522">
        <v>2.8</v>
      </c>
      <c r="X1083" s="236">
        <v>24.75</v>
      </c>
      <c r="Y1083" s="522">
        <v>8</v>
      </c>
      <c r="Z1083" s="236"/>
      <c r="AA1083" s="236"/>
      <c r="AB1083" s="236">
        <v>4.6061127851915629E-2</v>
      </c>
      <c r="AC1083" s="522">
        <v>6.5949788133312882E-3</v>
      </c>
      <c r="AD1083" s="522">
        <v>6.4536519122609013</v>
      </c>
      <c r="AE1083" s="57">
        <v>41830</v>
      </c>
      <c r="AF1083" s="498">
        <v>5.8076999999999997E-2</v>
      </c>
      <c r="AG1083" s="498">
        <v>4.3729216152018989E-2</v>
      </c>
      <c r="AH1083" s="236">
        <v>10.019600000000001</v>
      </c>
      <c r="AI1083" s="236"/>
      <c r="AJ1083" s="522">
        <v>0</v>
      </c>
      <c r="AK1083" s="522">
        <v>6.5949788133312882E-3</v>
      </c>
      <c r="AL1083" s="236">
        <v>3.7131882202304782E-2</v>
      </c>
      <c r="AM1083" s="236">
        <v>24.07</v>
      </c>
      <c r="AN1083" s="522">
        <v>52.325581395348792</v>
      </c>
      <c r="AR1083" s="452"/>
      <c r="AS1083" s="145"/>
      <c r="AT1083" s="223"/>
      <c r="AU1083" s="22"/>
    </row>
    <row r="1084" spans="1:47" ht="15.75">
      <c r="A1084" s="263" t="s">
        <v>3220</v>
      </c>
      <c r="B1084" t="s">
        <v>3221</v>
      </c>
      <c r="C1084" t="s">
        <v>1343</v>
      </c>
      <c r="D1084" s="554">
        <v>9930000000</v>
      </c>
      <c r="E1084">
        <v>1.74</v>
      </c>
      <c r="F1084" s="620">
        <v>4.46</v>
      </c>
      <c r="G1084" s="57"/>
      <c r="H1084" s="636"/>
      <c r="I1084" s="267"/>
      <c r="J1084" s="587">
        <v>67.7</v>
      </c>
      <c r="K1084" s="236">
        <v>62.91</v>
      </c>
      <c r="L1084" s="236">
        <v>68.84</v>
      </c>
      <c r="M1084" s="236">
        <v>1.8</v>
      </c>
      <c r="N1084" s="236">
        <v>1.2</v>
      </c>
      <c r="O1084" s="236"/>
      <c r="P1084" s="236"/>
      <c r="Q1084" s="236">
        <v>12.49</v>
      </c>
      <c r="R1084" s="236">
        <v>1.83</v>
      </c>
      <c r="S1084" s="236">
        <v>2.96</v>
      </c>
      <c r="T1084" s="236">
        <v>1.46</v>
      </c>
      <c r="U1084" s="236">
        <v>0</v>
      </c>
      <c r="V1084" s="236"/>
      <c r="W1084" s="522">
        <v>2.5</v>
      </c>
      <c r="X1084" s="236">
        <v>74</v>
      </c>
      <c r="Y1084" s="522">
        <v>18</v>
      </c>
      <c r="Z1084" s="236"/>
      <c r="AA1084" s="236"/>
      <c r="AB1084" s="236">
        <v>2.2195379737279159E-2</v>
      </c>
      <c r="AC1084" s="522">
        <v>8.5268445891806977E-3</v>
      </c>
      <c r="AD1084" s="522">
        <v>3.6093489569698463</v>
      </c>
      <c r="AE1084" s="57">
        <v>41830</v>
      </c>
      <c r="AF1084" s="498">
        <v>0.12970200000000001</v>
      </c>
      <c r="AG1084" s="498">
        <v>6.8251366120218579E-2</v>
      </c>
      <c r="AH1084" s="236">
        <v>40.690800000000003</v>
      </c>
      <c r="AI1084" s="236"/>
      <c r="AJ1084" s="522">
        <v>0</v>
      </c>
      <c r="AK1084" s="522">
        <v>8.5268445891806977E-3</v>
      </c>
      <c r="AL1084" s="236">
        <v>5.4517133956386292E-2</v>
      </c>
      <c r="AM1084" s="236">
        <v>66.819999999999993</v>
      </c>
      <c r="AN1084" s="522">
        <v>57.692307692307502</v>
      </c>
      <c r="AR1084" s="452"/>
      <c r="AS1084" s="145"/>
      <c r="AT1084" s="223"/>
      <c r="AU1084" s="22"/>
    </row>
    <row r="1085" spans="1:47" ht="15.75">
      <c r="A1085" s="263" t="s">
        <v>3222</v>
      </c>
      <c r="B1085" t="s">
        <v>3223</v>
      </c>
      <c r="C1085" t="s">
        <v>1343</v>
      </c>
      <c r="D1085" s="554">
        <v>13850000000</v>
      </c>
      <c r="E1085">
        <v>3.08</v>
      </c>
      <c r="F1085" s="620">
        <v>4.49</v>
      </c>
      <c r="G1085" s="57"/>
      <c r="H1085" s="636"/>
      <c r="I1085" s="267"/>
      <c r="J1085" s="587">
        <v>58.83</v>
      </c>
      <c r="K1085" s="236">
        <v>49.28</v>
      </c>
      <c r="L1085" s="236">
        <v>59.26</v>
      </c>
      <c r="M1085" s="236">
        <v>3.1</v>
      </c>
      <c r="N1085" s="236">
        <v>1.72</v>
      </c>
      <c r="O1085" s="236"/>
      <c r="P1085" s="236"/>
      <c r="Q1085" s="236">
        <v>10.7</v>
      </c>
      <c r="R1085" s="236">
        <v>1.32</v>
      </c>
      <c r="S1085" s="236">
        <v>1.38</v>
      </c>
      <c r="T1085" s="236">
        <v>7.24</v>
      </c>
      <c r="U1085" s="236">
        <v>0</v>
      </c>
      <c r="V1085" s="236"/>
      <c r="W1085" s="522">
        <v>2.5</v>
      </c>
      <c r="X1085" s="236">
        <v>58</v>
      </c>
      <c r="Y1085" s="522">
        <v>23</v>
      </c>
      <c r="Z1085" s="236">
        <v>1</v>
      </c>
      <c r="AA1085" s="236"/>
      <c r="AB1085" s="236">
        <v>7.0414847161572008E-2</v>
      </c>
      <c r="AC1085" s="522">
        <v>9.5698156155114567E-3</v>
      </c>
      <c r="AD1085" s="522">
        <v>3.8053867057483761</v>
      </c>
      <c r="AE1085" s="57">
        <v>41830</v>
      </c>
      <c r="AF1085" s="498">
        <v>0.206484</v>
      </c>
      <c r="AG1085" s="498">
        <v>8.1060606060606055E-2</v>
      </c>
      <c r="AH1085" s="236">
        <v>19.866700000000002</v>
      </c>
      <c r="AI1085" s="236"/>
      <c r="AJ1085" s="522">
        <v>0</v>
      </c>
      <c r="AK1085" s="522">
        <v>9.5698156155114567E-3</v>
      </c>
      <c r="AL1085" s="236">
        <v>0.13243503368623666</v>
      </c>
      <c r="AM1085" s="236">
        <v>55.73</v>
      </c>
      <c r="AN1085" s="522">
        <v>57.352941176470701</v>
      </c>
      <c r="AR1085" s="452"/>
      <c r="AS1085" s="145"/>
      <c r="AT1085" s="223"/>
      <c r="AU1085" s="22"/>
    </row>
    <row r="1086" spans="1:47" ht="15.75">
      <c r="A1086" s="263" t="s">
        <v>3224</v>
      </c>
      <c r="B1086" t="s">
        <v>3225</v>
      </c>
      <c r="C1086" t="s">
        <v>1343</v>
      </c>
      <c r="D1086" s="554">
        <v>5720000000</v>
      </c>
      <c r="E1086">
        <v>1.1399999999999999</v>
      </c>
      <c r="F1086" s="620">
        <v>9.83</v>
      </c>
      <c r="G1086" s="57"/>
      <c r="H1086" s="636"/>
      <c r="I1086" s="267"/>
      <c r="J1086" s="587">
        <v>89.92</v>
      </c>
      <c r="K1086" s="236">
        <v>77.97</v>
      </c>
      <c r="L1086" s="236">
        <v>91.15</v>
      </c>
      <c r="M1086" s="236">
        <v>0</v>
      </c>
      <c r="N1086" s="236">
        <v>0</v>
      </c>
      <c r="O1086" s="236"/>
      <c r="P1086" s="236"/>
      <c r="Q1086" s="236">
        <v>19.010000000000002</v>
      </c>
      <c r="R1086" s="236">
        <v>1.44</v>
      </c>
      <c r="S1086" s="236">
        <v>3.02</v>
      </c>
      <c r="T1086" s="236">
        <v>3.27</v>
      </c>
      <c r="U1086" s="236">
        <v>0</v>
      </c>
      <c r="V1086" s="236"/>
      <c r="W1086" s="522">
        <v>2.2999999999999998</v>
      </c>
      <c r="X1086" s="236">
        <v>101</v>
      </c>
      <c r="Y1086" s="522">
        <v>12</v>
      </c>
      <c r="Z1086" s="236"/>
      <c r="AA1086" s="236"/>
      <c r="AB1086" s="236">
        <v>0.11287128712871292</v>
      </c>
      <c r="AC1086" s="522">
        <v>7.1585417037586738E-3</v>
      </c>
      <c r="AD1086" s="522">
        <v>5.2330021206852475</v>
      </c>
      <c r="AE1086" s="57">
        <v>41830</v>
      </c>
      <c r="AF1086" s="498">
        <v>9.5322000000000004E-2</v>
      </c>
      <c r="AG1086" s="498">
        <v>0.1320138888888889</v>
      </c>
      <c r="AH1086" s="236">
        <v>247.9384</v>
      </c>
      <c r="AI1086" s="236"/>
      <c r="AJ1086" s="522">
        <v>0</v>
      </c>
      <c r="AK1086" s="522">
        <v>7.1585417037586738E-3</v>
      </c>
      <c r="AL1086" s="236">
        <v>8.9807296085322938E-2</v>
      </c>
      <c r="AM1086" s="236">
        <v>85.88</v>
      </c>
      <c r="AN1086" s="522">
        <v>63.730569948186513</v>
      </c>
      <c r="AR1086" s="452"/>
      <c r="AS1086" s="145"/>
      <c r="AT1086" s="223"/>
      <c r="AU1086" s="22"/>
    </row>
    <row r="1087" spans="1:47" ht="15.75">
      <c r="A1087" s="263" t="s">
        <v>3226</v>
      </c>
      <c r="B1087" t="s">
        <v>3621</v>
      </c>
      <c r="C1087" t="s">
        <v>685</v>
      </c>
      <c r="D1087" s="554">
        <v>37520000000</v>
      </c>
      <c r="E1087">
        <v>1.85</v>
      </c>
      <c r="F1087" s="620">
        <v>2.65</v>
      </c>
      <c r="G1087" s="57"/>
      <c r="H1087" s="636"/>
      <c r="I1087" s="267"/>
      <c r="J1087" s="587">
        <v>42.25</v>
      </c>
      <c r="K1087" s="236">
        <v>35.36</v>
      </c>
      <c r="L1087" s="236">
        <v>43.17</v>
      </c>
      <c r="M1087" s="236">
        <v>2</v>
      </c>
      <c r="N1087" s="236">
        <v>0.85</v>
      </c>
      <c r="O1087" s="236"/>
      <c r="P1087" s="236"/>
      <c r="Q1087" s="236">
        <v>10.89</v>
      </c>
      <c r="R1087" s="236">
        <v>1.68</v>
      </c>
      <c r="S1087" s="236">
        <v>1.67</v>
      </c>
      <c r="T1087" s="236">
        <v>1.59</v>
      </c>
      <c r="U1087" s="236">
        <v>0</v>
      </c>
      <c r="V1087" s="236"/>
      <c r="W1087" s="522">
        <v>1.2</v>
      </c>
      <c r="X1087" s="236">
        <v>50</v>
      </c>
      <c r="Y1087" s="522">
        <v>11</v>
      </c>
      <c r="Z1087" s="236"/>
      <c r="AA1087" s="236"/>
      <c r="AB1087" s="236">
        <v>0.19485294117647065</v>
      </c>
      <c r="AC1087" s="522">
        <v>8.6729673216342403E-3</v>
      </c>
      <c r="AD1087" s="522">
        <v>4.7840668545474978</v>
      </c>
      <c r="AE1087" s="57">
        <v>41830</v>
      </c>
      <c r="AF1087" s="498">
        <v>0.13600499999999999</v>
      </c>
      <c r="AG1087" s="498">
        <v>6.4821428571428572E-2</v>
      </c>
      <c r="AH1087" s="236">
        <v>21.022500000000001</v>
      </c>
      <c r="AI1087" s="236"/>
      <c r="AJ1087" s="522">
        <v>0</v>
      </c>
      <c r="AK1087" s="522">
        <v>8.6729673216342403E-3</v>
      </c>
      <c r="AL1087" s="236">
        <v>9.0041279669762692E-2</v>
      </c>
      <c r="AM1087" s="236">
        <v>34.54</v>
      </c>
      <c r="AN1087" s="522">
        <v>79.31034482758605</v>
      </c>
      <c r="AR1087" s="452"/>
      <c r="AS1087" s="145"/>
      <c r="AT1087" s="223"/>
      <c r="AU1087" s="22"/>
    </row>
    <row r="1088" spans="1:47" ht="15.75">
      <c r="A1088" s="263" t="s">
        <v>3227</v>
      </c>
      <c r="B1088" t="s">
        <v>3228</v>
      </c>
      <c r="C1088" t="s">
        <v>3229</v>
      </c>
      <c r="D1088" s="554">
        <v>561280000</v>
      </c>
      <c r="E1088">
        <v>1.9</v>
      </c>
      <c r="F1088" s="620">
        <v>0.46</v>
      </c>
      <c r="G1088" s="57"/>
      <c r="H1088" s="636"/>
      <c r="I1088" s="267"/>
      <c r="J1088" s="587">
        <v>0.97</v>
      </c>
      <c r="K1088" s="236">
        <v>0.92</v>
      </c>
      <c r="L1088" s="236">
        <v>1.84</v>
      </c>
      <c r="M1088" s="236">
        <v>0</v>
      </c>
      <c r="N1088" s="236">
        <v>0</v>
      </c>
      <c r="O1088" s="236"/>
      <c r="P1088" s="236"/>
      <c r="Q1088" s="236">
        <v>0</v>
      </c>
      <c r="R1088" s="236">
        <v>0</v>
      </c>
      <c r="S1088" s="236">
        <v>7.0000000000000007E-2</v>
      </c>
      <c r="T1088" s="236">
        <v>0.16</v>
      </c>
      <c r="U1088" s="236">
        <v>0</v>
      </c>
      <c r="V1088" s="236"/>
      <c r="W1088" s="522">
        <v>2</v>
      </c>
      <c r="X1088" s="236">
        <v>2.5</v>
      </c>
      <c r="Y1088" s="522">
        <v>1</v>
      </c>
      <c r="Z1088" s="236"/>
      <c r="AA1088" s="236"/>
      <c r="AB1088" s="236">
        <v>-0.4519774011299435</v>
      </c>
      <c r="AC1088" s="522">
        <v>2.7505025609481624E-2</v>
      </c>
      <c r="AD1088" s="522">
        <v>21.030491899364193</v>
      </c>
      <c r="AE1088" s="57">
        <v>41830</v>
      </c>
      <c r="AH1088" s="236"/>
      <c r="AI1088" s="236"/>
      <c r="AJ1088" s="522">
        <v>0</v>
      </c>
      <c r="AK1088" s="522">
        <v>2.7505025609481624E-2</v>
      </c>
      <c r="AL1088" s="236">
        <v>3.1914893617021309E-2</v>
      </c>
      <c r="AM1088" s="236">
        <v>0.98</v>
      </c>
      <c r="AN1088" s="522">
        <v>80</v>
      </c>
      <c r="AR1088" s="452"/>
      <c r="AS1088" s="145"/>
      <c r="AT1088" s="223"/>
      <c r="AU1088" s="22"/>
    </row>
    <row r="1089" spans="1:47" ht="15.75">
      <c r="A1089" s="263" t="s">
        <v>618</v>
      </c>
      <c r="B1089" t="s">
        <v>3230</v>
      </c>
      <c r="C1089" t="s">
        <v>1343</v>
      </c>
      <c r="D1089" s="554">
        <v>17160000000</v>
      </c>
      <c r="E1089">
        <v>2.4300000000000002</v>
      </c>
      <c r="F1089" s="620">
        <v>0.7</v>
      </c>
      <c r="G1089" s="57"/>
      <c r="H1089" s="636"/>
      <c r="I1089" s="267"/>
      <c r="J1089" s="587">
        <v>8.1199999999999992</v>
      </c>
      <c r="K1089" s="236">
        <v>6.68</v>
      </c>
      <c r="L1089" s="236">
        <v>8.32</v>
      </c>
      <c r="M1089" s="236">
        <v>0</v>
      </c>
      <c r="N1089" s="236">
        <v>0</v>
      </c>
      <c r="O1089" s="236"/>
      <c r="P1089" s="236"/>
      <c r="Q1089" s="236">
        <v>12.12</v>
      </c>
      <c r="R1089" s="236">
        <v>3.39</v>
      </c>
      <c r="S1089" s="236">
        <v>0.13</v>
      </c>
      <c r="T1089" s="236">
        <v>0</v>
      </c>
      <c r="U1089" s="236">
        <v>0</v>
      </c>
      <c r="V1089" s="236"/>
      <c r="W1089" s="522">
        <v>2.9</v>
      </c>
      <c r="X1089" s="236">
        <v>8</v>
      </c>
      <c r="Y1089" s="522">
        <v>11</v>
      </c>
      <c r="Z1089" s="236">
        <v>1</v>
      </c>
      <c r="AA1089" s="236"/>
      <c r="AB1089" s="236">
        <v>0.17851959361393319</v>
      </c>
      <c r="AC1089" s="522">
        <v>1.6574346565849142E-2</v>
      </c>
      <c r="AD1089" s="522">
        <v>10.493384599406134</v>
      </c>
      <c r="AE1089" s="57">
        <v>41830</v>
      </c>
      <c r="AF1089" s="498">
        <v>0.16923900000000003</v>
      </c>
      <c r="AG1089" s="498">
        <v>3.5752212389380526E-2</v>
      </c>
      <c r="AH1089" s="236">
        <v>5.6527000000000003</v>
      </c>
      <c r="AI1089" s="236"/>
      <c r="AJ1089" s="522">
        <v>0</v>
      </c>
      <c r="AK1089" s="522">
        <v>1.6574346565849142E-2</v>
      </c>
      <c r="AL1089" s="236">
        <v>8.2666666666666569E-2</v>
      </c>
      <c r="AM1089" s="236">
        <v>6.78</v>
      </c>
      <c r="AN1089" s="522">
        <v>52.941176470588331</v>
      </c>
      <c r="AR1089" s="452"/>
      <c r="AS1089" s="145"/>
      <c r="AT1089" s="223"/>
      <c r="AU1089" s="22"/>
    </row>
    <row r="1090" spans="1:47" ht="15.75">
      <c r="A1090" s="263" t="s">
        <v>3231</v>
      </c>
      <c r="B1090" t="s">
        <v>3232</v>
      </c>
      <c r="C1090" t="s">
        <v>1876</v>
      </c>
      <c r="F1090" s="620"/>
      <c r="G1090" s="57"/>
      <c r="H1090" s="636"/>
      <c r="I1090" s="267"/>
      <c r="J1090" s="587">
        <v>87.78</v>
      </c>
      <c r="K1090" s="236">
        <v>57.89</v>
      </c>
      <c r="L1090" s="236">
        <v>92.7</v>
      </c>
      <c r="M1090" s="236">
        <v>0</v>
      </c>
      <c r="N1090" s="236"/>
      <c r="O1090" s="236"/>
      <c r="P1090" s="236"/>
      <c r="Q1090" s="236"/>
      <c r="R1090" s="236"/>
      <c r="S1090" s="236"/>
      <c r="T1090" s="236"/>
      <c r="U1090" s="236">
        <v>0</v>
      </c>
      <c r="V1090" s="236"/>
      <c r="X1090" s="236"/>
      <c r="Z1090" s="236"/>
      <c r="AA1090" s="236"/>
      <c r="AB1090" s="236">
        <v>0.43948835683830773</v>
      </c>
      <c r="AC1090" s="522">
        <v>1.7060178193051712E-2</v>
      </c>
      <c r="AD1090" s="522">
        <v>3.9050267487878174</v>
      </c>
      <c r="AE1090" s="57">
        <v>41830</v>
      </c>
      <c r="AH1090" s="236"/>
      <c r="AI1090" s="236"/>
      <c r="AJ1090" s="522">
        <v>0</v>
      </c>
      <c r="AK1090" s="522">
        <v>1.7060178193051712E-2</v>
      </c>
      <c r="AL1090" s="236">
        <v>0.19412324853761387</v>
      </c>
      <c r="AM1090" s="236"/>
      <c r="AN1090" s="522">
        <v>68.615384615384542</v>
      </c>
      <c r="AR1090" s="452"/>
      <c r="AS1090" s="145"/>
      <c r="AT1090" s="223"/>
      <c r="AU1090" s="22"/>
    </row>
    <row r="1091" spans="1:47" ht="15.75">
      <c r="A1091" s="263" t="s">
        <v>3233</v>
      </c>
      <c r="B1091" t="s">
        <v>3234</v>
      </c>
      <c r="C1091" t="s">
        <v>1343</v>
      </c>
      <c r="D1091" s="554">
        <v>1010000000</v>
      </c>
      <c r="E1091">
        <v>2.76</v>
      </c>
      <c r="F1091" s="620">
        <v>-2.23</v>
      </c>
      <c r="G1091" s="57"/>
      <c r="H1091" s="636"/>
      <c r="I1091" s="267"/>
      <c r="J1091" s="587">
        <v>18.55</v>
      </c>
      <c r="K1091" s="236">
        <v>15</v>
      </c>
      <c r="L1091" s="236">
        <v>18.79</v>
      </c>
      <c r="M1091" s="236">
        <v>0</v>
      </c>
      <c r="N1091" s="236">
        <v>0</v>
      </c>
      <c r="O1091" s="236"/>
      <c r="P1091" s="236"/>
      <c r="Q1091" s="236">
        <v>18.010000000000002</v>
      </c>
      <c r="R1091" s="236">
        <v>3.08</v>
      </c>
      <c r="S1091" s="236">
        <v>2.23</v>
      </c>
      <c r="T1091" s="236">
        <v>2.64</v>
      </c>
      <c r="U1091" s="236">
        <v>0</v>
      </c>
      <c r="V1091" s="236"/>
      <c r="W1091" s="522">
        <v>1.8</v>
      </c>
      <c r="X1091" s="236">
        <v>19</v>
      </c>
      <c r="Y1091" s="522">
        <v>4</v>
      </c>
      <c r="Z1091" s="236">
        <v>1</v>
      </c>
      <c r="AA1091" s="236"/>
      <c r="AB1091" s="236">
        <v>0.23092236230922364</v>
      </c>
      <c r="AC1091" s="522">
        <v>1.8759999622000836E-2</v>
      </c>
      <c r="AD1091" s="522">
        <v>7.0335728324584315</v>
      </c>
      <c r="AE1091" s="57">
        <v>41830</v>
      </c>
      <c r="AF1091" s="498">
        <v>0.18814800000000001</v>
      </c>
      <c r="AG1091" s="498">
        <v>5.8474025974025977E-2</v>
      </c>
      <c r="AH1091" s="236">
        <v>-17.191700000000001</v>
      </c>
      <c r="AI1091" s="236"/>
      <c r="AJ1091" s="522">
        <v>0</v>
      </c>
      <c r="AK1091" s="522">
        <v>1.8759999622000836E-2</v>
      </c>
      <c r="AL1091" s="236">
        <v>6.2428407789232518E-2</v>
      </c>
      <c r="AM1091" s="236">
        <v>17.29</v>
      </c>
      <c r="AN1091" s="522">
        <v>43.749999999999964</v>
      </c>
      <c r="AR1091" s="452"/>
      <c r="AS1091" s="145"/>
      <c r="AT1091" s="223"/>
      <c r="AU1091" s="22"/>
    </row>
    <row r="1092" spans="1:47" ht="15.75">
      <c r="A1092" s="263" t="s">
        <v>3235</v>
      </c>
      <c r="B1092" t="s">
        <v>3236</v>
      </c>
      <c r="C1092" t="s">
        <v>1343</v>
      </c>
      <c r="D1092" s="554">
        <v>11170000000</v>
      </c>
      <c r="E1092">
        <v>1.71</v>
      </c>
      <c r="F1092" s="620">
        <v>3.6</v>
      </c>
      <c r="G1092" s="57"/>
      <c r="H1092" s="636"/>
      <c r="I1092" s="267"/>
      <c r="J1092" s="587">
        <v>86.09</v>
      </c>
      <c r="K1092" s="236">
        <v>77.14</v>
      </c>
      <c r="L1092" s="236">
        <v>89.02</v>
      </c>
      <c r="M1092" s="236">
        <v>2.2000000000000002</v>
      </c>
      <c r="N1092" s="236">
        <v>2</v>
      </c>
      <c r="O1092" s="236"/>
      <c r="P1092" s="236"/>
      <c r="Q1092" s="236">
        <v>13.71</v>
      </c>
      <c r="R1092" s="236">
        <v>1.58</v>
      </c>
      <c r="S1092" s="236">
        <v>1.22</v>
      </c>
      <c r="T1092" s="236">
        <v>1.97</v>
      </c>
      <c r="U1092" s="236">
        <v>0</v>
      </c>
      <c r="V1092" s="236"/>
      <c r="W1092" s="522">
        <v>2.5</v>
      </c>
      <c r="X1092" s="236">
        <v>90</v>
      </c>
      <c r="Y1092" s="522">
        <v>12</v>
      </c>
      <c r="Z1092" s="236"/>
      <c r="AA1092" s="236"/>
      <c r="AB1092" s="236">
        <v>9.4596312778130923E-2</v>
      </c>
      <c r="AC1092" s="522">
        <v>8.1925259869259585E-3</v>
      </c>
      <c r="AD1092" s="522">
        <v>4.5420979188059825</v>
      </c>
      <c r="AE1092" s="57">
        <v>41830</v>
      </c>
      <c r="AF1092" s="498">
        <v>0.12798300000000001</v>
      </c>
      <c r="AG1092" s="498">
        <v>8.677215189873419E-2</v>
      </c>
      <c r="AH1092" s="236">
        <v>23.326899999999998</v>
      </c>
      <c r="AI1092" s="236"/>
      <c r="AJ1092" s="522">
        <v>0</v>
      </c>
      <c r="AK1092" s="522">
        <v>8.1925259869259585E-3</v>
      </c>
      <c r="AL1092" s="236">
        <v>-7.6080691642650914E-3</v>
      </c>
      <c r="AM1092" s="236">
        <v>87.57</v>
      </c>
      <c r="AN1092" s="522">
        <v>75.071633237822283</v>
      </c>
      <c r="AR1092" s="452"/>
      <c r="AS1092" s="145"/>
      <c r="AT1092" s="223"/>
      <c r="AU1092" s="22"/>
    </row>
    <row r="1093" spans="1:47" ht="15.75">
      <c r="A1093" s="263" t="s">
        <v>3237</v>
      </c>
      <c r="B1093" t="s">
        <v>3238</v>
      </c>
      <c r="C1093" t="s">
        <v>685</v>
      </c>
      <c r="D1093" s="554">
        <v>3750000000</v>
      </c>
      <c r="E1093">
        <v>1.45</v>
      </c>
      <c r="F1093" s="620">
        <v>2.19</v>
      </c>
      <c r="G1093" s="57"/>
      <c r="H1093" s="636"/>
      <c r="I1093" s="267"/>
      <c r="J1093" s="587">
        <v>43.76</v>
      </c>
      <c r="K1093" s="236">
        <v>43.76</v>
      </c>
      <c r="L1093" s="236">
        <v>48.93</v>
      </c>
      <c r="M1093" s="236">
        <v>0</v>
      </c>
      <c r="N1093" s="236">
        <v>0</v>
      </c>
      <c r="O1093" s="236"/>
      <c r="P1093" s="236"/>
      <c r="Q1093" s="236">
        <v>17.09</v>
      </c>
      <c r="R1093" s="236">
        <v>1.2</v>
      </c>
      <c r="S1093" s="236">
        <v>4.12</v>
      </c>
      <c r="T1093" s="236">
        <v>4.0599999999999996</v>
      </c>
      <c r="U1093" s="236">
        <v>0</v>
      </c>
      <c r="V1093" s="236"/>
      <c r="W1093" s="522">
        <v>2.7</v>
      </c>
      <c r="X1093" s="236">
        <v>49</v>
      </c>
      <c r="Y1093" s="522">
        <v>29</v>
      </c>
      <c r="Z1093" s="236"/>
      <c r="AA1093" s="236"/>
      <c r="AB1093" s="236">
        <v>-5.9531485063400023E-2</v>
      </c>
      <c r="AC1093" s="522">
        <v>8.5619834871059584E-3</v>
      </c>
      <c r="AD1093" s="522">
        <v>2.8622554026018796</v>
      </c>
      <c r="AE1093" s="57">
        <v>41830</v>
      </c>
      <c r="AF1093" s="498">
        <v>0.113085</v>
      </c>
      <c r="AG1093" s="498">
        <v>0.14241666666666666</v>
      </c>
      <c r="AH1093" s="236">
        <v>43.898499999999999</v>
      </c>
      <c r="AI1093" s="236"/>
      <c r="AJ1093" s="522">
        <v>0</v>
      </c>
      <c r="AK1093" s="522">
        <v>8.5619834871059584E-3</v>
      </c>
      <c r="AL1093" s="236">
        <v>-1.2858109632303188E-2</v>
      </c>
      <c r="AM1093" s="236">
        <v>45.54</v>
      </c>
      <c r="AN1093" s="522">
        <v>83.221476510067134</v>
      </c>
      <c r="AR1093" s="452"/>
      <c r="AS1093" s="145"/>
      <c r="AT1093" s="223"/>
      <c r="AU1093" s="22"/>
    </row>
    <row r="1094" spans="1:47" ht="15.75">
      <c r="A1094" s="263" t="s">
        <v>3239</v>
      </c>
      <c r="B1094" t="s">
        <v>3240</v>
      </c>
      <c r="C1094" t="s">
        <v>1343</v>
      </c>
      <c r="D1094" s="554">
        <v>36220000000</v>
      </c>
      <c r="E1094">
        <v>1.32</v>
      </c>
      <c r="F1094" s="620">
        <v>13.63</v>
      </c>
      <c r="G1094" s="57"/>
      <c r="H1094" s="636"/>
      <c r="I1094" s="267"/>
      <c r="J1094" s="587">
        <v>34.5</v>
      </c>
      <c r="K1094" s="236">
        <v>30.25</v>
      </c>
      <c r="L1094" s="236">
        <v>34.5</v>
      </c>
      <c r="M1094" s="236">
        <v>2.7</v>
      </c>
      <c r="N1094" s="236">
        <v>0.92</v>
      </c>
      <c r="O1094" s="236"/>
      <c r="P1094" s="236"/>
      <c r="Q1094" s="236">
        <v>28.99</v>
      </c>
      <c r="R1094" s="236">
        <v>3.08</v>
      </c>
      <c r="S1094" s="236">
        <v>0.22</v>
      </c>
      <c r="T1094" s="236">
        <v>1.38</v>
      </c>
      <c r="U1094" s="236">
        <v>0</v>
      </c>
      <c r="V1094" s="236"/>
      <c r="W1094" s="522">
        <v>2.8</v>
      </c>
      <c r="X1094" s="236">
        <v>36</v>
      </c>
      <c r="Y1094" s="522">
        <v>11</v>
      </c>
      <c r="Z1094" s="236"/>
      <c r="AA1094" s="236"/>
      <c r="AB1094" s="236">
        <v>2.3435182438445539E-2</v>
      </c>
      <c r="AC1094" s="522">
        <v>2.6481403278989265E-3</v>
      </c>
      <c r="AD1094" s="522">
        <v>32.313084822581381</v>
      </c>
      <c r="AE1094" s="57">
        <v>41830</v>
      </c>
      <c r="AF1094" s="498">
        <v>0.10563599999999999</v>
      </c>
      <c r="AG1094" s="498">
        <v>9.4123376623376595E-2</v>
      </c>
      <c r="AH1094" s="236">
        <v>235.24100000000001</v>
      </c>
      <c r="AI1094" s="236"/>
      <c r="AJ1094" s="522">
        <v>0</v>
      </c>
      <c r="AK1094" s="522">
        <v>2.6481403278989265E-3</v>
      </c>
      <c r="AL1094" s="236">
        <v>1.4407527197883034E-2</v>
      </c>
      <c r="AM1094" s="236">
        <v>34.200000000000003</v>
      </c>
      <c r="AN1094" s="522">
        <v>10.909090909091232</v>
      </c>
      <c r="AR1094" s="452"/>
      <c r="AS1094" s="145"/>
      <c r="AT1094" s="223"/>
      <c r="AU1094" s="22"/>
    </row>
    <row r="1095" spans="1:47" ht="15.75">
      <c r="A1095" s="263" t="s">
        <v>3241</v>
      </c>
      <c r="B1095" t="s">
        <v>3242</v>
      </c>
      <c r="C1095" t="s">
        <v>1354</v>
      </c>
      <c r="D1095" s="554">
        <v>17600000000</v>
      </c>
      <c r="E1095">
        <v>0.57999999999999996</v>
      </c>
      <c r="F1095" s="620">
        <v>1.41</v>
      </c>
      <c r="G1095" s="57"/>
      <c r="H1095" s="636"/>
      <c r="I1095" s="267"/>
      <c r="J1095" s="587">
        <v>45.76</v>
      </c>
      <c r="K1095" s="236">
        <v>43.05</v>
      </c>
      <c r="L1095" s="236">
        <v>47.78</v>
      </c>
      <c r="M1095" s="236">
        <v>3</v>
      </c>
      <c r="N1095" s="236">
        <v>1.39</v>
      </c>
      <c r="O1095" s="236"/>
      <c r="P1095" s="236"/>
      <c r="Q1095" s="236">
        <v>27.08</v>
      </c>
      <c r="R1095" s="236">
        <v>7.21</v>
      </c>
      <c r="S1095" s="236">
        <v>0.54</v>
      </c>
      <c r="T1095" s="236">
        <v>1.8</v>
      </c>
      <c r="U1095" s="236">
        <v>0</v>
      </c>
      <c r="V1095" s="236"/>
      <c r="W1095" s="522">
        <v>2.7</v>
      </c>
      <c r="X1095" s="236">
        <v>48.25</v>
      </c>
      <c r="Y1095" s="522">
        <v>12</v>
      </c>
      <c r="Z1095" s="236">
        <v>1</v>
      </c>
      <c r="AA1095" s="236"/>
      <c r="AB1095" s="236">
        <v>5.7057057057057034E-2</v>
      </c>
      <c r="AC1095" s="522">
        <v>6.7626669817828378E-3</v>
      </c>
      <c r="AD1095" s="522">
        <v>4.4166621799031649</v>
      </c>
      <c r="AE1095" s="57">
        <v>41830</v>
      </c>
      <c r="AF1095" s="498">
        <v>6.3233999999999999E-2</v>
      </c>
      <c r="AG1095" s="498">
        <v>3.755894590846047E-2</v>
      </c>
      <c r="AH1095" s="236">
        <v>1.3859999999999999</v>
      </c>
      <c r="AI1095" s="236"/>
      <c r="AJ1095" s="522">
        <v>0</v>
      </c>
      <c r="AK1095" s="522">
        <v>6.7626669817828378E-3</v>
      </c>
      <c r="AL1095" s="236">
        <v>-6.551648831622873E-4</v>
      </c>
      <c r="AM1095" s="236">
        <v>45.93</v>
      </c>
      <c r="AN1095" s="522">
        <v>77.948717948717999</v>
      </c>
      <c r="AR1095" s="452"/>
      <c r="AS1095" s="145"/>
      <c r="AT1095" s="223"/>
      <c r="AU1095" s="22"/>
    </row>
    <row r="1096" spans="1:47" ht="15.75">
      <c r="A1096" s="263" t="s">
        <v>3243</v>
      </c>
      <c r="C1096" t="s">
        <v>1343</v>
      </c>
      <c r="D1096" s="554">
        <v>9140000000</v>
      </c>
      <c r="E1096">
        <v>0.99</v>
      </c>
      <c r="F1096" s="620">
        <v>2.02</v>
      </c>
      <c r="G1096" s="57"/>
      <c r="H1096" s="636"/>
      <c r="I1096" s="267"/>
      <c r="J1096" s="587">
        <v>83.68</v>
      </c>
      <c r="K1096" s="236">
        <v>76.45</v>
      </c>
      <c r="L1096" s="236">
        <v>85.77</v>
      </c>
      <c r="M1096" s="236">
        <v>1.4</v>
      </c>
      <c r="N1096" s="236">
        <v>1.22</v>
      </c>
      <c r="O1096" s="236"/>
      <c r="P1096" s="236"/>
      <c r="Q1096" s="236">
        <v>15.85</v>
      </c>
      <c r="R1096" s="236">
        <v>1.97</v>
      </c>
      <c r="S1096" s="236">
        <v>3.48</v>
      </c>
      <c r="T1096" s="236">
        <v>3.51</v>
      </c>
      <c r="U1096" s="236">
        <v>0</v>
      </c>
      <c r="V1096" s="236"/>
      <c r="W1096" s="522">
        <v>2</v>
      </c>
      <c r="X1096" s="236">
        <v>85.5</v>
      </c>
      <c r="Y1096" s="522">
        <v>22</v>
      </c>
      <c r="Z1096" s="236"/>
      <c r="AA1096" s="236"/>
      <c r="AB1096" s="236">
        <v>3.3852236224363841E-2</v>
      </c>
      <c r="AC1096" s="522">
        <v>7.316987867856329E-3</v>
      </c>
      <c r="AD1096" s="522">
        <v>4.5073558532561355</v>
      </c>
      <c r="AE1096" s="57">
        <v>41830</v>
      </c>
      <c r="AF1096" s="498">
        <v>8.6726999999999999E-2</v>
      </c>
      <c r="AG1096" s="498">
        <v>8.045685279187817E-2</v>
      </c>
      <c r="AH1096" s="236">
        <v>20.443100000000001</v>
      </c>
      <c r="AI1096" s="236"/>
      <c r="AJ1096" s="522">
        <v>0</v>
      </c>
      <c r="AK1096" s="522">
        <v>7.316987867856329E-3</v>
      </c>
      <c r="AL1096" s="236">
        <v>4.6261565391347868E-2</v>
      </c>
      <c r="AM1096" s="236">
        <v>84.37</v>
      </c>
      <c r="AN1096" s="522">
        <v>87.719298245614468</v>
      </c>
      <c r="AR1096" s="452"/>
      <c r="AS1096" s="145"/>
      <c r="AT1096" s="223"/>
      <c r="AU1096" s="22"/>
    </row>
    <row r="1097" spans="1:47" ht="15.75">
      <c r="A1097" s="263" t="s">
        <v>337</v>
      </c>
      <c r="B1097" t="s">
        <v>338</v>
      </c>
      <c r="C1097" t="s">
        <v>1343</v>
      </c>
      <c r="D1097" s="554">
        <v>1290000000</v>
      </c>
      <c r="E1097">
        <v>1.01</v>
      </c>
      <c r="F1097" s="620">
        <v>0.96</v>
      </c>
      <c r="G1097" s="57"/>
      <c r="H1097" s="636"/>
      <c r="I1097" s="267"/>
      <c r="J1097" s="587">
        <v>21.08</v>
      </c>
      <c r="K1097" s="236">
        <v>19.510000000000002</v>
      </c>
      <c r="L1097" s="236">
        <v>22.21</v>
      </c>
      <c r="M1097" s="236">
        <v>0</v>
      </c>
      <c r="N1097" s="236">
        <v>0</v>
      </c>
      <c r="O1097" s="236"/>
      <c r="P1097" s="236"/>
      <c r="Q1097" s="236">
        <v>12.33</v>
      </c>
      <c r="R1097" s="236">
        <v>1.2</v>
      </c>
      <c r="S1097" s="236">
        <v>0.72</v>
      </c>
      <c r="T1097" s="236">
        <v>1.46</v>
      </c>
      <c r="U1097" s="236">
        <v>0</v>
      </c>
      <c r="V1097" s="236"/>
      <c r="W1097" s="522">
        <v>2</v>
      </c>
      <c r="X1097" s="236">
        <v>25</v>
      </c>
      <c r="Y1097" s="522">
        <v>5</v>
      </c>
      <c r="Z1097" s="236"/>
      <c r="AA1097" s="236"/>
      <c r="AB1097" s="236">
        <v>6.1430010070493389E-2</v>
      </c>
      <c r="AC1097" s="522">
        <v>1.1379734924586072E-2</v>
      </c>
      <c r="AD1097" s="522">
        <v>3.2246780759255316</v>
      </c>
      <c r="AE1097" s="57">
        <v>41830</v>
      </c>
      <c r="AF1097" s="498">
        <v>8.7873000000000007E-2</v>
      </c>
      <c r="AG1097" s="498">
        <v>0.10274999999999999</v>
      </c>
      <c r="AH1097" s="236">
        <v>24.740300000000001</v>
      </c>
      <c r="AI1097" s="236"/>
      <c r="AJ1097" s="522">
        <v>0</v>
      </c>
      <c r="AK1097" s="522">
        <v>1.1379734924586072E-2</v>
      </c>
      <c r="AL1097" s="236">
        <v>5.0323866467364128E-2</v>
      </c>
      <c r="AM1097" s="236">
        <v>20.82</v>
      </c>
      <c r="AN1097" s="522">
        <v>88.235294117647072</v>
      </c>
      <c r="AR1097" s="452"/>
      <c r="AS1097" s="145"/>
      <c r="AT1097" s="223"/>
      <c r="AU1097" s="22"/>
    </row>
    <row r="1098" spans="1:47" ht="15.75">
      <c r="A1098" s="263" t="s">
        <v>3244</v>
      </c>
      <c r="B1098" t="s">
        <v>3245</v>
      </c>
      <c r="C1098" t="s">
        <v>1343</v>
      </c>
      <c r="D1098" s="554">
        <v>6680000000</v>
      </c>
      <c r="E1098">
        <v>1.1200000000000001</v>
      </c>
      <c r="F1098" s="620">
        <v>1.28</v>
      </c>
      <c r="G1098" s="57"/>
      <c r="H1098" s="636"/>
      <c r="I1098" s="267"/>
      <c r="J1098" s="587">
        <v>22.83</v>
      </c>
      <c r="K1098" s="236">
        <v>19.87</v>
      </c>
      <c r="L1098" s="236">
        <v>23.04</v>
      </c>
      <c r="M1098" s="236">
        <v>2.7</v>
      </c>
      <c r="N1098" s="236">
        <v>0.6</v>
      </c>
      <c r="O1098" s="236"/>
      <c r="P1098" s="236"/>
      <c r="Q1098" s="236">
        <v>11.25</v>
      </c>
      <c r="R1098" s="236">
        <v>1.74</v>
      </c>
      <c r="S1098" s="236">
        <v>2.34</v>
      </c>
      <c r="T1098" s="236">
        <v>2.71</v>
      </c>
      <c r="U1098" s="236">
        <v>0</v>
      </c>
      <c r="V1098" s="236"/>
      <c r="W1098" s="522">
        <v>2.7</v>
      </c>
      <c r="X1098" s="236">
        <v>22.5</v>
      </c>
      <c r="Y1098" s="522">
        <v>18</v>
      </c>
      <c r="Z1098" s="236"/>
      <c r="AA1098" s="236"/>
      <c r="AB1098" s="236">
        <v>0.12629501726689682</v>
      </c>
      <c r="AC1098" s="522">
        <v>8.4444457925880508E-3</v>
      </c>
      <c r="AD1098" s="522">
        <v>4.9305837896609912</v>
      </c>
      <c r="AE1098" s="57">
        <v>41830</v>
      </c>
      <c r="AF1098" s="498">
        <v>9.4175999999999996E-2</v>
      </c>
      <c r="AG1098" s="498">
        <v>6.4655172413793108E-2</v>
      </c>
      <c r="AH1098" s="236">
        <v>13.0923</v>
      </c>
      <c r="AI1098" s="236"/>
      <c r="AJ1098" s="522">
        <v>0</v>
      </c>
      <c r="AK1098" s="522">
        <v>8.4444457925880508E-3</v>
      </c>
      <c r="AL1098" s="236">
        <v>3.2564450474898185E-2</v>
      </c>
      <c r="AM1098" s="236">
        <v>22.13</v>
      </c>
      <c r="AN1098" s="522">
        <v>46.268656716417972</v>
      </c>
      <c r="AR1098" s="452"/>
      <c r="AS1098" s="145"/>
      <c r="AT1098" s="223"/>
      <c r="AU1098" s="22"/>
    </row>
    <row r="1099" spans="1:47" ht="15.75">
      <c r="A1099" s="263" t="s">
        <v>68</v>
      </c>
      <c r="B1099" t="s">
        <v>69</v>
      </c>
      <c r="C1099" t="s">
        <v>1351</v>
      </c>
      <c r="D1099" s="554">
        <v>855180000</v>
      </c>
      <c r="E1099">
        <v>1.51</v>
      </c>
      <c r="F1099" s="620">
        <v>5.52</v>
      </c>
      <c r="G1099" s="57"/>
      <c r="H1099" s="636"/>
      <c r="I1099" s="267"/>
      <c r="J1099" s="587">
        <v>85.09</v>
      </c>
      <c r="K1099" s="236">
        <v>78</v>
      </c>
      <c r="L1099" s="236">
        <v>88.63</v>
      </c>
      <c r="M1099" s="236">
        <v>0</v>
      </c>
      <c r="N1099" s="236">
        <v>0</v>
      </c>
      <c r="O1099" s="236"/>
      <c r="P1099" s="236"/>
      <c r="Q1099" s="236">
        <v>14.75</v>
      </c>
      <c r="R1099" s="236">
        <v>1.01</v>
      </c>
      <c r="S1099" s="236">
        <v>4.1900000000000004</v>
      </c>
      <c r="T1099" s="236">
        <v>4.43</v>
      </c>
      <c r="U1099" s="236">
        <v>0</v>
      </c>
      <c r="V1099" s="236"/>
      <c r="W1099" s="522">
        <v>2.2999999999999998</v>
      </c>
      <c r="X1099" s="236">
        <v>93</v>
      </c>
      <c r="Y1099" s="522">
        <v>10</v>
      </c>
      <c r="Z1099" s="236"/>
      <c r="AA1099" s="236"/>
      <c r="AB1099" s="236">
        <v>5.8795860771398349E-4</v>
      </c>
      <c r="AC1099" s="522">
        <v>1.0848835899588318E-2</v>
      </c>
      <c r="AD1099" s="522">
        <v>2.5301789729129331</v>
      </c>
      <c r="AE1099" s="57">
        <v>41830</v>
      </c>
      <c r="AF1099" s="498">
        <v>0.116523</v>
      </c>
      <c r="AG1099" s="498">
        <v>0.14603960396039603</v>
      </c>
      <c r="AH1099" s="236">
        <v>107.2034</v>
      </c>
      <c r="AI1099" s="236"/>
      <c r="AJ1099" s="522">
        <v>0</v>
      </c>
      <c r="AK1099" s="522">
        <v>1.0848835899588318E-2</v>
      </c>
      <c r="AL1099" s="236">
        <v>5.1012845849802493E-2</v>
      </c>
      <c r="AM1099" s="236">
        <v>83.22</v>
      </c>
      <c r="AN1099" s="522">
        <v>86.131386861313985</v>
      </c>
      <c r="AR1099" s="452"/>
      <c r="AS1099" s="145"/>
      <c r="AT1099" s="223"/>
      <c r="AU1099" s="22"/>
    </row>
    <row r="1100" spans="1:47" ht="15.75">
      <c r="A1100" s="263" t="s">
        <v>3246</v>
      </c>
      <c r="B1100" t="s">
        <v>3247</v>
      </c>
      <c r="C1100" t="s">
        <v>3248</v>
      </c>
      <c r="D1100" s="554">
        <v>370530000</v>
      </c>
      <c r="E1100">
        <v>2.37</v>
      </c>
      <c r="F1100" s="620">
        <v>0.42</v>
      </c>
      <c r="G1100" s="57"/>
      <c r="H1100" s="636"/>
      <c r="I1100" s="267"/>
      <c r="J1100" s="587">
        <v>6.77</v>
      </c>
      <c r="K1100" s="236">
        <v>5</v>
      </c>
      <c r="L1100" s="236">
        <v>7.18</v>
      </c>
      <c r="M1100" s="236">
        <v>0</v>
      </c>
      <c r="N1100" s="236">
        <v>0</v>
      </c>
      <c r="O1100" s="236"/>
      <c r="P1100" s="236"/>
      <c r="Q1100" s="236">
        <v>0</v>
      </c>
      <c r="R1100" s="236">
        <v>0</v>
      </c>
      <c r="S1100" s="236">
        <v>1.07</v>
      </c>
      <c r="T1100" s="236">
        <v>6.47</v>
      </c>
      <c r="U1100" s="236">
        <v>0</v>
      </c>
      <c r="V1100" s="236"/>
      <c r="W1100" s="522">
        <v>1</v>
      </c>
      <c r="X1100" s="236">
        <v>10</v>
      </c>
      <c r="Y1100" s="522">
        <v>1</v>
      </c>
      <c r="Z1100" s="236"/>
      <c r="AA1100" s="236"/>
      <c r="AB1100" s="236">
        <v>9.3699515347334283E-2</v>
      </c>
      <c r="AC1100" s="522">
        <v>3.040913930118409E-2</v>
      </c>
      <c r="AD1100" s="522">
        <v>2.5272103229229521</v>
      </c>
      <c r="AE1100" s="57">
        <v>41830</v>
      </c>
      <c r="AH1100" s="236"/>
      <c r="AI1100" s="236"/>
      <c r="AJ1100" s="522">
        <v>0</v>
      </c>
      <c r="AK1100" s="522">
        <v>3.040913930118409E-2</v>
      </c>
      <c r="AL1100" s="236">
        <v>0.18980667838312815</v>
      </c>
      <c r="AM1100" s="236">
        <v>6.31</v>
      </c>
      <c r="AN1100" s="522">
        <v>57.142857142857203</v>
      </c>
      <c r="AR1100" s="452"/>
      <c r="AS1100" s="145"/>
      <c r="AT1100" s="223"/>
      <c r="AU1100" s="22"/>
    </row>
    <row r="1101" spans="1:47" ht="15.75">
      <c r="A1101" s="263" t="s">
        <v>3249</v>
      </c>
      <c r="B1101" t="s">
        <v>3250</v>
      </c>
      <c r="C1101" t="s">
        <v>1343</v>
      </c>
      <c r="D1101" s="554">
        <v>3350000000</v>
      </c>
      <c r="E1101">
        <v>1.43</v>
      </c>
      <c r="F1101" s="620">
        <v>-1.1000000000000001</v>
      </c>
      <c r="G1101" s="57"/>
      <c r="H1101" s="636"/>
      <c r="I1101" s="267"/>
      <c r="J1101" s="587">
        <v>14.5</v>
      </c>
      <c r="K1101" s="236">
        <v>14.12</v>
      </c>
      <c r="L1101" s="236">
        <v>18.25</v>
      </c>
      <c r="M1101" s="236">
        <v>0</v>
      </c>
      <c r="N1101" s="236">
        <v>0</v>
      </c>
      <c r="O1101" s="236"/>
      <c r="P1101" s="236"/>
      <c r="Q1101" s="236">
        <v>11.89</v>
      </c>
      <c r="R1101" s="236">
        <v>2.91</v>
      </c>
      <c r="S1101" s="236">
        <v>0.16</v>
      </c>
      <c r="T1101" s="236">
        <v>1.36</v>
      </c>
      <c r="U1101" s="236">
        <v>0</v>
      </c>
      <c r="V1101" s="236"/>
      <c r="W1101" s="522">
        <v>1</v>
      </c>
      <c r="X1101" s="236">
        <v>14</v>
      </c>
      <c r="Y1101" s="522">
        <v>2</v>
      </c>
      <c r="Z1101" s="236"/>
      <c r="AA1101" s="236"/>
      <c r="AB1101" s="236">
        <v>-5.8441558441558461E-2</v>
      </c>
      <c r="AC1101" s="522">
        <v>2.4701389872676685E-2</v>
      </c>
      <c r="AD1101" s="522">
        <v>3.1957273980889451</v>
      </c>
      <c r="AE1101" s="57">
        <v>41830</v>
      </c>
      <c r="AF1101" s="498">
        <v>0.111939</v>
      </c>
      <c r="AG1101" s="498">
        <v>4.085910652920962E-2</v>
      </c>
      <c r="AH1101" s="236">
        <v>-15.251099999999999</v>
      </c>
      <c r="AI1101" s="236"/>
      <c r="AJ1101" s="522">
        <v>0</v>
      </c>
      <c r="AK1101" s="522">
        <v>2.4701389872676685E-2</v>
      </c>
      <c r="AL1101" s="236">
        <v>-8.4595959595959586E-2</v>
      </c>
      <c r="AM1101" s="236">
        <v>15.27</v>
      </c>
      <c r="AN1101" s="522">
        <v>80.932203389830534</v>
      </c>
      <c r="AR1101" s="452"/>
      <c r="AS1101" s="145"/>
      <c r="AT1101" s="223"/>
      <c r="AU1101" s="22"/>
    </row>
    <row r="1102" spans="1:47" ht="15.75">
      <c r="A1102" s="263" t="s">
        <v>3251</v>
      </c>
      <c r="C1102" t="s">
        <v>1343</v>
      </c>
      <c r="D1102" s="554">
        <v>45830000000</v>
      </c>
      <c r="E1102">
        <v>0.8</v>
      </c>
      <c r="F1102" s="620">
        <v>1.62</v>
      </c>
      <c r="G1102" s="57"/>
      <c r="H1102" s="636"/>
      <c r="I1102" s="267"/>
      <c r="J1102" s="587">
        <v>36.950000000000003</v>
      </c>
      <c r="K1102" s="236">
        <v>35.07</v>
      </c>
      <c r="L1102" s="236">
        <v>37.56</v>
      </c>
      <c r="M1102" s="236">
        <v>3.1</v>
      </c>
      <c r="N1102" s="236">
        <v>1.1599999999999999</v>
      </c>
      <c r="O1102" s="236"/>
      <c r="P1102" s="236"/>
      <c r="Q1102" s="236">
        <v>19.149999999999999</v>
      </c>
      <c r="R1102" s="236">
        <v>3.03</v>
      </c>
      <c r="S1102" s="236">
        <v>0.47</v>
      </c>
      <c r="T1102" s="236">
        <v>4.1399999999999997</v>
      </c>
      <c r="U1102" s="236">
        <v>0</v>
      </c>
      <c r="V1102" s="236"/>
      <c r="W1102" s="522">
        <v>3.2</v>
      </c>
      <c r="X1102" s="236">
        <v>40</v>
      </c>
      <c r="Y1102" s="522">
        <v>10</v>
      </c>
      <c r="Z1102" s="236"/>
      <c r="AA1102" s="236"/>
      <c r="AB1102" s="236">
        <v>3.850477796514909E-2</v>
      </c>
      <c r="AC1102" s="522">
        <v>5.8913546100679021E-3</v>
      </c>
      <c r="AD1102" s="522">
        <v>4.463185219893143</v>
      </c>
      <c r="AE1102" s="57">
        <v>41830</v>
      </c>
      <c r="AF1102" s="498">
        <v>7.5840000000000005E-2</v>
      </c>
      <c r="AG1102" s="498">
        <v>6.3201320132013197E-2</v>
      </c>
      <c r="AH1102" s="236">
        <v>13.5456</v>
      </c>
      <c r="AI1102" s="236"/>
      <c r="AJ1102" s="522">
        <v>0</v>
      </c>
      <c r="AK1102" s="522">
        <v>5.8913546100679021E-3</v>
      </c>
      <c r="AL1102" s="236">
        <v>1.762599834756267E-2</v>
      </c>
      <c r="AM1102" s="236">
        <v>37.26</v>
      </c>
      <c r="AN1102" s="522">
        <v>59.459459459459183</v>
      </c>
      <c r="AR1102" s="452"/>
      <c r="AS1102" s="145"/>
      <c r="AT1102" s="223"/>
      <c r="AU1102" s="22"/>
    </row>
    <row r="1103" spans="1:47" ht="15.75">
      <c r="A1103" s="263" t="s">
        <v>1546</v>
      </c>
      <c r="B1103" t="s">
        <v>2533</v>
      </c>
      <c r="C1103" t="s">
        <v>1894</v>
      </c>
      <c r="D1103" s="554">
        <v>129870000000</v>
      </c>
      <c r="E1103">
        <v>0.28999999999999998</v>
      </c>
      <c r="F1103" s="620">
        <v>3.43</v>
      </c>
      <c r="G1103" s="57"/>
      <c r="H1103" s="636"/>
      <c r="I1103" s="267"/>
      <c r="J1103" s="587">
        <v>35.76</v>
      </c>
      <c r="K1103" s="236">
        <v>34.049999999999997</v>
      </c>
      <c r="L1103" s="236">
        <v>36.270000000000003</v>
      </c>
      <c r="M1103" s="236">
        <v>5.2</v>
      </c>
      <c r="N1103" s="236">
        <v>1.84</v>
      </c>
      <c r="O1103" s="236"/>
      <c r="P1103" s="236"/>
      <c r="Q1103" s="236">
        <v>12.96</v>
      </c>
      <c r="R1103" s="236">
        <v>2.4</v>
      </c>
      <c r="S1103" s="236">
        <v>1.43</v>
      </c>
      <c r="T1103" s="236">
        <v>2.04</v>
      </c>
      <c r="U1103" s="236">
        <v>0</v>
      </c>
      <c r="V1103" s="236"/>
      <c r="W1103" s="522">
        <v>2.7</v>
      </c>
      <c r="X1103" s="236">
        <v>36</v>
      </c>
      <c r="Y1103" s="522">
        <v>23</v>
      </c>
      <c r="Z1103" s="236"/>
      <c r="AA1103" s="236"/>
      <c r="AB1103" s="236">
        <v>2.6995979322228539E-2</v>
      </c>
      <c r="AC1103" s="522">
        <v>4.9264186193050301E-3</v>
      </c>
      <c r="AD1103" s="522">
        <v>10.595832342300165</v>
      </c>
      <c r="AE1103" s="57">
        <v>41831</v>
      </c>
      <c r="AF1103" s="498">
        <v>4.6616999999999999E-2</v>
      </c>
      <c r="AG1103" s="498">
        <v>5.4000000000000006E-2</v>
      </c>
      <c r="AH1103" s="236">
        <v>161.17670000000001</v>
      </c>
      <c r="AI1103" s="236"/>
      <c r="AJ1103" s="522">
        <v>0</v>
      </c>
      <c r="AK1103" s="522">
        <v>4.9264186193050301E-3</v>
      </c>
      <c r="AL1103" s="236">
        <v>2.8768699654775607E-2</v>
      </c>
      <c r="AM1103" s="236">
        <v>35.32</v>
      </c>
      <c r="AN1103" s="522">
        <v>0</v>
      </c>
      <c r="AR1103" s="452"/>
      <c r="AS1103" s="145"/>
      <c r="AT1103" s="223"/>
      <c r="AU1103" s="22"/>
    </row>
    <row r="1104" spans="1:47" ht="15.75">
      <c r="A1104" s="263" t="s">
        <v>3252</v>
      </c>
      <c r="B1104" t="s">
        <v>3253</v>
      </c>
      <c r="C1104" t="s">
        <v>1343</v>
      </c>
      <c r="D1104" s="554">
        <v>644040000</v>
      </c>
      <c r="E1104">
        <v>1.59</v>
      </c>
      <c r="F1104" s="620">
        <v>4.0199999999999996</v>
      </c>
      <c r="G1104" s="57"/>
      <c r="H1104" s="636"/>
      <c r="I1104" s="267"/>
      <c r="J1104" s="587">
        <v>44.23</v>
      </c>
      <c r="K1104" s="236">
        <v>40.950000000000003</v>
      </c>
      <c r="L1104" s="236">
        <v>45.26</v>
      </c>
      <c r="M1104" s="236">
        <v>6.5</v>
      </c>
      <c r="N1104" s="236">
        <v>2.88</v>
      </c>
      <c r="O1104" s="236"/>
      <c r="P1104" s="236"/>
      <c r="Q1104" s="236">
        <v>10.61</v>
      </c>
      <c r="R1104" s="236">
        <v>1.1499999999999999</v>
      </c>
      <c r="S1104" s="236">
        <v>2.34</v>
      </c>
      <c r="T1104" s="236">
        <v>2.17</v>
      </c>
      <c r="U1104" s="236">
        <v>0</v>
      </c>
      <c r="V1104" s="236"/>
      <c r="W1104" s="522">
        <v>2.7</v>
      </c>
      <c r="X1104" s="236">
        <v>46</v>
      </c>
      <c r="Y1104" s="522">
        <v>10</v>
      </c>
      <c r="Z1104" s="236"/>
      <c r="AA1104" s="236"/>
      <c r="AB1104" s="236">
        <v>3.1002331002330963E-2</v>
      </c>
      <c r="AC1104" s="522">
        <v>8.8581038274935155E-3</v>
      </c>
      <c r="AD1104" s="522">
        <v>4.0469010816426172</v>
      </c>
      <c r="AE1104" s="57">
        <v>41830</v>
      </c>
      <c r="AF1104" s="498">
        <v>0.12110700000000001</v>
      </c>
      <c r="AG1104" s="498">
        <v>9.2260869565217382E-2</v>
      </c>
      <c r="AH1104" s="236">
        <v>17.2483</v>
      </c>
      <c r="AI1104" s="236"/>
      <c r="AJ1104" s="522">
        <v>0</v>
      </c>
      <c r="AK1104" s="522">
        <v>8.8581038274935155E-3</v>
      </c>
      <c r="AL1104" s="236">
        <v>1.5847496554892003E-2</v>
      </c>
      <c r="AM1104" s="236">
        <v>44.29</v>
      </c>
      <c r="AN1104" s="522">
        <v>89.682539682539527</v>
      </c>
      <c r="AR1104" s="452"/>
      <c r="AS1104" s="145"/>
      <c r="AT1104" s="223"/>
      <c r="AU1104" s="22"/>
    </row>
    <row r="1105" spans="1:47" ht="15.75">
      <c r="A1105" s="263" t="s">
        <v>3254</v>
      </c>
      <c r="B1105" t="s">
        <v>3255</v>
      </c>
      <c r="C1105" t="s">
        <v>1343</v>
      </c>
      <c r="D1105" s="554">
        <v>4190000000</v>
      </c>
      <c r="E1105">
        <v>1.0900000000000001</v>
      </c>
      <c r="F1105" s="620">
        <v>3.8</v>
      </c>
      <c r="G1105" s="57"/>
      <c r="H1105" s="636"/>
      <c r="I1105" s="267"/>
      <c r="J1105" s="587">
        <v>73.319999999999993</v>
      </c>
      <c r="K1105" s="236">
        <v>56.75</v>
      </c>
      <c r="L1105" s="236">
        <v>74.86</v>
      </c>
      <c r="M1105" s="236">
        <v>2</v>
      </c>
      <c r="N1105" s="236">
        <v>1.48</v>
      </c>
      <c r="O1105" s="236"/>
      <c r="P1105" s="236"/>
      <c r="Q1105" s="236">
        <v>16.89</v>
      </c>
      <c r="R1105" s="236">
        <v>2.56</v>
      </c>
      <c r="S1105" s="236">
        <v>3.24</v>
      </c>
      <c r="T1105" s="236">
        <v>1.58</v>
      </c>
      <c r="U1105" s="236">
        <v>0</v>
      </c>
      <c r="V1105" s="236"/>
      <c r="W1105" s="522">
        <v>2.1</v>
      </c>
      <c r="X1105" s="236">
        <v>79.5</v>
      </c>
      <c r="Y1105" s="522">
        <v>8</v>
      </c>
      <c r="Z1105" s="236"/>
      <c r="AA1105" s="236"/>
      <c r="AB1105" s="236">
        <v>0.24524456521739113</v>
      </c>
      <c r="AC1105" s="522">
        <v>9.3400971041314122E-3</v>
      </c>
      <c r="AD1105" s="522">
        <v>6.4349821902014543</v>
      </c>
      <c r="AE1105" s="57">
        <v>41830</v>
      </c>
      <c r="AF1105" s="498">
        <v>9.2456999999999998E-2</v>
      </c>
      <c r="AG1105" s="498">
        <v>6.5976562500000002E-2</v>
      </c>
      <c r="AH1105" s="236">
        <v>47.677500000000002</v>
      </c>
      <c r="AI1105" s="236"/>
      <c r="AJ1105" s="522">
        <v>0</v>
      </c>
      <c r="AK1105" s="522">
        <v>9.3400971041314122E-3</v>
      </c>
      <c r="AL1105" s="236">
        <v>0.14508823988755259</v>
      </c>
      <c r="AM1105" s="236">
        <v>70.39</v>
      </c>
      <c r="AN1105" s="522">
        <v>59.027777777777878</v>
      </c>
      <c r="AR1105" s="452"/>
      <c r="AS1105" s="145"/>
      <c r="AT1105" s="223"/>
      <c r="AU1105" s="22"/>
    </row>
    <row r="1106" spans="1:47" ht="15.75">
      <c r="A1106" s="263" t="s">
        <v>3256</v>
      </c>
      <c r="B1106" t="s">
        <v>3257</v>
      </c>
      <c r="C1106" t="s">
        <v>1343</v>
      </c>
      <c r="D1106" s="554">
        <v>658800000</v>
      </c>
      <c r="E1106">
        <v>-0.3</v>
      </c>
      <c r="F1106" s="620">
        <v>-0.68</v>
      </c>
      <c r="G1106" s="57"/>
      <c r="H1106" s="636"/>
      <c r="I1106" s="267"/>
      <c r="J1106" s="587">
        <v>7.49</v>
      </c>
      <c r="K1106" s="236">
        <v>6.26</v>
      </c>
      <c r="L1106" s="236">
        <v>7.56</v>
      </c>
      <c r="M1106" s="236">
        <v>0</v>
      </c>
      <c r="N1106" s="236">
        <v>0</v>
      </c>
      <c r="O1106" s="236"/>
      <c r="P1106" s="236"/>
      <c r="Q1106" s="236">
        <v>0</v>
      </c>
      <c r="R1106" s="236">
        <v>-0.82</v>
      </c>
      <c r="S1106" s="236">
        <v>0.26</v>
      </c>
      <c r="T1106" s="236">
        <v>2.48</v>
      </c>
      <c r="U1106" s="236">
        <v>0</v>
      </c>
      <c r="V1106" s="236"/>
      <c r="W1106" s="522">
        <v>1.3</v>
      </c>
      <c r="X1106" s="236">
        <v>9</v>
      </c>
      <c r="Y1106" s="522">
        <v>3</v>
      </c>
      <c r="Z1106" s="236"/>
      <c r="AA1106" s="236"/>
      <c r="AB1106" s="236">
        <v>7.4605451936872375E-2</v>
      </c>
      <c r="AC1106" s="522">
        <v>1.9008565435927712E-2</v>
      </c>
      <c r="AD1106" s="522">
        <v>3.0114522787654985</v>
      </c>
      <c r="AE1106" s="57">
        <v>41830</v>
      </c>
      <c r="AF1106" s="498">
        <v>1.2809999999999998E-2</v>
      </c>
      <c r="AG1106" s="498">
        <v>0</v>
      </c>
      <c r="AH1106" s="236">
        <v>24.1998</v>
      </c>
      <c r="AI1106" s="236"/>
      <c r="AJ1106" s="522">
        <v>0</v>
      </c>
      <c r="AK1106" s="522">
        <v>1.9008565435927712E-2</v>
      </c>
      <c r="AL1106" s="236">
        <v>9.1836734693877514E-2</v>
      </c>
      <c r="AM1106" s="236">
        <v>7.19</v>
      </c>
      <c r="AN1106" s="522">
        <v>31.428571428571377</v>
      </c>
      <c r="AR1106" s="452"/>
      <c r="AS1106" s="145"/>
      <c r="AT1106" s="223"/>
      <c r="AU1106" s="22"/>
    </row>
    <row r="1107" spans="1:47" ht="15.75">
      <c r="A1107" s="263" t="s">
        <v>3258</v>
      </c>
      <c r="B1107" t="s">
        <v>3259</v>
      </c>
      <c r="C1107" t="s">
        <v>1343</v>
      </c>
      <c r="D1107" s="554">
        <v>19860000</v>
      </c>
      <c r="E1107">
        <v>0.41</v>
      </c>
      <c r="F1107" s="620">
        <v>0.38</v>
      </c>
      <c r="G1107" s="57"/>
      <c r="H1107" s="636"/>
      <c r="I1107" s="267"/>
      <c r="J1107" s="587">
        <v>8.83</v>
      </c>
      <c r="K1107" s="236">
        <v>8.42</v>
      </c>
      <c r="L1107" s="236">
        <v>9.1</v>
      </c>
      <c r="M1107" s="236">
        <v>0</v>
      </c>
      <c r="N1107" s="236">
        <v>0</v>
      </c>
      <c r="O1107" s="236"/>
      <c r="P1107" s="236"/>
      <c r="Q1107" s="236">
        <v>0</v>
      </c>
      <c r="R1107" s="236">
        <v>0</v>
      </c>
      <c r="S1107" s="236">
        <v>1.52</v>
      </c>
      <c r="T1107" s="236">
        <v>1.34</v>
      </c>
      <c r="U1107" s="236">
        <v>0</v>
      </c>
      <c r="V1107" s="236"/>
      <c r="W1107" s="522">
        <v>0</v>
      </c>
      <c r="X1107" s="236">
        <v>0</v>
      </c>
      <c r="Y1107" s="522">
        <v>0</v>
      </c>
      <c r="Z1107" s="236"/>
      <c r="AA1107" s="236"/>
      <c r="AB1107" s="236">
        <v>-2.6460859977949305E-2</v>
      </c>
      <c r="AC1107" s="522">
        <v>1.3941724090580133E-2</v>
      </c>
      <c r="AD1107" s="522">
        <v>5.0186416260136824</v>
      </c>
      <c r="AE1107" s="57">
        <v>41830</v>
      </c>
      <c r="AH1107" s="236"/>
      <c r="AI1107" s="236"/>
      <c r="AJ1107" s="522">
        <v>0</v>
      </c>
      <c r="AK1107" s="522">
        <v>1.3941724090580133E-2</v>
      </c>
      <c r="AL1107" s="236">
        <v>-1.3407821229050192E-2</v>
      </c>
      <c r="AM1107" s="236">
        <v>8.94</v>
      </c>
      <c r="AN1107" s="522">
        <v>60.377358490565896</v>
      </c>
      <c r="AR1107" s="452"/>
      <c r="AS1107" s="145"/>
      <c r="AT1107" s="223"/>
      <c r="AU1107" s="22"/>
    </row>
    <row r="1108" spans="1:47" ht="15.75">
      <c r="A1108" s="263" t="s">
        <v>3260</v>
      </c>
      <c r="B1108" t="s">
        <v>3261</v>
      </c>
      <c r="C1108" t="s">
        <v>1599</v>
      </c>
      <c r="F1108" s="620"/>
      <c r="G1108" s="57"/>
      <c r="H1108" s="636"/>
      <c r="I1108" s="267"/>
      <c r="J1108" s="587">
        <v>61.03</v>
      </c>
      <c r="K1108" s="236">
        <v>60.02</v>
      </c>
      <c r="L1108" s="236">
        <v>67.48</v>
      </c>
      <c r="M1108" s="236">
        <v>0</v>
      </c>
      <c r="N1108" s="236"/>
      <c r="O1108" s="236"/>
      <c r="P1108" s="236"/>
      <c r="Q1108" s="236"/>
      <c r="R1108" s="236"/>
      <c r="S1108" s="236"/>
      <c r="T1108" s="236"/>
      <c r="U1108" s="236">
        <v>0</v>
      </c>
      <c r="V1108" s="236"/>
      <c r="X1108" s="236"/>
      <c r="Z1108" s="236"/>
      <c r="AA1108" s="236"/>
      <c r="AB1108" s="236">
        <v>-9.1139240506329156E-2</v>
      </c>
      <c r="AC1108" s="522">
        <v>1.1397119336439294E-2</v>
      </c>
      <c r="AD1108" s="522">
        <v>2.354737527727544</v>
      </c>
      <c r="AE1108" s="57">
        <v>41830</v>
      </c>
      <c r="AH1108" s="236"/>
      <c r="AI1108" s="236"/>
      <c r="AJ1108" s="522">
        <v>0</v>
      </c>
      <c r="AK1108" s="522">
        <v>1.1397119336439294E-2</v>
      </c>
      <c r="AL1108" s="236">
        <v>-2.1013795316009019E-2</v>
      </c>
      <c r="AM1108" s="236"/>
      <c r="AN1108" s="522">
        <v>85.467128027681611</v>
      </c>
      <c r="AR1108" s="452"/>
      <c r="AS1108" s="145"/>
      <c r="AT1108" s="223"/>
      <c r="AU1108" s="22"/>
    </row>
    <row r="1109" spans="1:47" ht="15.75">
      <c r="A1109" s="263" t="s">
        <v>3262</v>
      </c>
      <c r="C1109" t="s">
        <v>1343</v>
      </c>
      <c r="D1109" s="554">
        <v>486700000</v>
      </c>
      <c r="E1109">
        <v>1.28</v>
      </c>
      <c r="F1109" s="620">
        <v>-1.49</v>
      </c>
      <c r="G1109" s="57"/>
      <c r="H1109" s="636"/>
      <c r="I1109" s="267"/>
      <c r="J1109" s="587">
        <v>2.86</v>
      </c>
      <c r="K1109" s="236">
        <v>2.2999999999999998</v>
      </c>
      <c r="L1109" s="236">
        <v>3.03</v>
      </c>
      <c r="M1109" s="236">
        <v>0</v>
      </c>
      <c r="N1109" s="236">
        <v>0</v>
      </c>
      <c r="O1109" s="236"/>
      <c r="P1109" s="236"/>
      <c r="Q1109" s="236">
        <v>16.82</v>
      </c>
      <c r="R1109" s="236">
        <v>-0.69</v>
      </c>
      <c r="S1109" s="236">
        <v>1.03</v>
      </c>
      <c r="T1109" s="236">
        <v>0.49</v>
      </c>
      <c r="U1109" s="236">
        <v>0</v>
      </c>
      <c r="V1109" s="236"/>
      <c r="W1109" s="522">
        <v>2.6</v>
      </c>
      <c r="X1109" s="236">
        <v>3.63</v>
      </c>
      <c r="Y1109" s="522">
        <v>4</v>
      </c>
      <c r="Z1109" s="236"/>
      <c r="AA1109" s="236"/>
      <c r="AB1109" s="236">
        <v>0.24347826086956528</v>
      </c>
      <c r="AC1109" s="522">
        <v>2.622877502044705E-2</v>
      </c>
      <c r="AD1109" s="522">
        <v>3.5339168115863369</v>
      </c>
      <c r="AE1109" s="57">
        <v>41830</v>
      </c>
      <c r="AF1109" s="498">
        <v>0.10334400000000001</v>
      </c>
      <c r="AG1109" s="498">
        <v>-0.24376811594202905</v>
      </c>
      <c r="AH1109" s="236">
        <v>-7.3663999999999996</v>
      </c>
      <c r="AI1109" s="236"/>
      <c r="AJ1109" s="522">
        <v>0</v>
      </c>
      <c r="AK1109" s="522">
        <v>2.622877502044705E-2</v>
      </c>
      <c r="AL1109" s="236">
        <v>-3.4843205574913694E-3</v>
      </c>
      <c r="AM1109" s="236">
        <v>2.84</v>
      </c>
      <c r="AN1109" s="522">
        <v>64.705882352941217</v>
      </c>
      <c r="AR1109" s="452"/>
      <c r="AS1109" s="145"/>
      <c r="AT1109" s="223"/>
      <c r="AU1109" s="22"/>
    </row>
    <row r="1110" spans="1:47" ht="15.75">
      <c r="A1110" s="263" t="s">
        <v>3263</v>
      </c>
      <c r="B1110" t="s">
        <v>3264</v>
      </c>
      <c r="C1110" t="s">
        <v>3265</v>
      </c>
      <c r="D1110" s="554">
        <v>8550000000</v>
      </c>
      <c r="E1110">
        <v>2.1</v>
      </c>
      <c r="F1110" s="620">
        <v>1.1299999999999999</v>
      </c>
      <c r="G1110" s="57"/>
      <c r="H1110" s="636"/>
      <c r="I1110" s="267"/>
      <c r="J1110" s="587">
        <v>24.39</v>
      </c>
      <c r="K1110" s="236">
        <v>21.22</v>
      </c>
      <c r="L1110" s="236">
        <v>24.55</v>
      </c>
      <c r="M1110" s="236">
        <v>3.7</v>
      </c>
      <c r="N1110" s="236">
        <v>0.83</v>
      </c>
      <c r="O1110" s="236"/>
      <c r="P1110" s="236"/>
      <c r="Q1110" s="236">
        <v>15.34</v>
      </c>
      <c r="R1110" s="236">
        <v>10.69</v>
      </c>
      <c r="S1110" s="236">
        <v>1.64</v>
      </c>
      <c r="T1110" s="236">
        <v>0.8</v>
      </c>
      <c r="U1110" s="236">
        <v>0</v>
      </c>
      <c r="V1110" s="236"/>
      <c r="W1110" s="522">
        <v>2.5</v>
      </c>
      <c r="X1110" s="236">
        <v>27</v>
      </c>
      <c r="Y1110" s="522">
        <v>17</v>
      </c>
      <c r="Z1110" s="236"/>
      <c r="AA1110" s="236"/>
      <c r="AB1110" s="236">
        <v>0.10612244897959185</v>
      </c>
      <c r="AC1110" s="522">
        <v>1.4677154509369171E-2</v>
      </c>
      <c r="AD1110" s="522">
        <v>2.8550304432751763</v>
      </c>
      <c r="AE1110" s="57">
        <v>41830</v>
      </c>
      <c r="AF1110" s="498">
        <v>0.15033000000000002</v>
      </c>
      <c r="AG1110" s="498">
        <v>1.4349859681945744E-2</v>
      </c>
      <c r="AH1110" s="236">
        <v>1.96</v>
      </c>
      <c r="AI1110" s="236"/>
      <c r="AJ1110" s="522">
        <v>0</v>
      </c>
      <c r="AK1110" s="522">
        <v>1.4677154509369171E-2</v>
      </c>
      <c r="AL1110" s="236">
        <v>6.6462614779186691E-2</v>
      </c>
      <c r="AM1110" s="236">
        <v>22.62</v>
      </c>
      <c r="AN1110" s="522">
        <v>22.330097087378661</v>
      </c>
      <c r="AR1110" s="452"/>
      <c r="AS1110" s="145"/>
      <c r="AT1110" s="223"/>
      <c r="AU1110" s="22"/>
    </row>
    <row r="1111" spans="1:47" ht="15.75">
      <c r="A1111" s="263" t="s">
        <v>339</v>
      </c>
      <c r="B1111" t="s">
        <v>215</v>
      </c>
      <c r="C1111" t="s">
        <v>1343</v>
      </c>
      <c r="D1111" s="554">
        <v>25650000000</v>
      </c>
      <c r="E1111">
        <v>0.88</v>
      </c>
      <c r="F1111" s="620">
        <v>3.45</v>
      </c>
      <c r="G1111" s="57"/>
      <c r="H1111" s="636"/>
      <c r="I1111" s="267"/>
      <c r="J1111" s="587">
        <v>51.83</v>
      </c>
      <c r="K1111" s="236">
        <v>46.06</v>
      </c>
      <c r="L1111" s="236">
        <v>51.86</v>
      </c>
      <c r="M1111" s="236">
        <v>3.4</v>
      </c>
      <c r="N1111" s="236">
        <v>1.74</v>
      </c>
      <c r="O1111" s="236"/>
      <c r="P1111" s="236"/>
      <c r="Q1111" s="236">
        <v>11.1</v>
      </c>
      <c r="R1111" s="236">
        <v>1.33</v>
      </c>
      <c r="S1111" s="236">
        <v>3.72</v>
      </c>
      <c r="T1111" s="236">
        <v>2.04</v>
      </c>
      <c r="U1111" s="236">
        <v>0</v>
      </c>
      <c r="V1111" s="236"/>
      <c r="W1111" s="522">
        <v>2</v>
      </c>
      <c r="X1111" s="236">
        <v>57.25</v>
      </c>
      <c r="Y1111" s="522">
        <v>6</v>
      </c>
      <c r="Z1111" s="236"/>
      <c r="AA1111" s="236"/>
      <c r="AB1111" s="236">
        <v>0.11847216227880868</v>
      </c>
      <c r="AC1111" s="522">
        <v>5.1865793415643005E-3</v>
      </c>
      <c r="AD1111" s="522">
        <v>6.1324621704143363</v>
      </c>
      <c r="AE1111" s="57">
        <v>41830</v>
      </c>
      <c r="AF1111" s="498">
        <v>8.0423999999999995E-2</v>
      </c>
      <c r="AG1111" s="498">
        <v>8.3458646616541343E-2</v>
      </c>
      <c r="AH1111" s="236">
        <v>47.015500000000003</v>
      </c>
      <c r="AI1111" s="236"/>
      <c r="AJ1111" s="522">
        <v>0</v>
      </c>
      <c r="AK1111" s="522">
        <v>5.1865793415643005E-3</v>
      </c>
      <c r="AL1111" s="236">
        <v>6.4927059790425234E-2</v>
      </c>
      <c r="AM1111" s="236">
        <v>50.51</v>
      </c>
      <c r="AN1111" s="522">
        <v>17.204301075268589</v>
      </c>
      <c r="AR1111" s="452"/>
      <c r="AS1111" s="145"/>
      <c r="AT1111" s="223"/>
      <c r="AU1111" s="22"/>
    </row>
    <row r="1112" spans="1:47" ht="15.75">
      <c r="A1112" s="263" t="s">
        <v>619</v>
      </c>
      <c r="B1112" t="s">
        <v>620</v>
      </c>
      <c r="C1112" t="s">
        <v>1343</v>
      </c>
      <c r="D1112" s="554">
        <v>2730000000</v>
      </c>
      <c r="E1112">
        <v>1.0900000000000001</v>
      </c>
      <c r="F1112" s="620">
        <v>2.2999999999999998</v>
      </c>
      <c r="G1112" s="57"/>
      <c r="H1112" s="636"/>
      <c r="I1112" s="267"/>
      <c r="J1112" s="587">
        <v>40.81</v>
      </c>
      <c r="K1112" s="236">
        <v>39.54</v>
      </c>
      <c r="L1112" s="236">
        <v>47.6</v>
      </c>
      <c r="M1112" s="236">
        <v>0</v>
      </c>
      <c r="N1112" s="236">
        <v>0</v>
      </c>
      <c r="O1112" s="236"/>
      <c r="P1112" s="236"/>
      <c r="Q1112" s="236">
        <v>13.04</v>
      </c>
      <c r="R1112" s="236">
        <v>1.56</v>
      </c>
      <c r="S1112" s="236">
        <v>2.34</v>
      </c>
      <c r="T1112" s="236">
        <v>3.45</v>
      </c>
      <c r="U1112" s="236">
        <v>0</v>
      </c>
      <c r="V1112" s="236"/>
      <c r="W1112" s="522">
        <v>2.7</v>
      </c>
      <c r="X1112" s="236">
        <v>45</v>
      </c>
      <c r="Y1112" s="522">
        <v>19</v>
      </c>
      <c r="Z1112" s="236"/>
      <c r="AA1112" s="236"/>
      <c r="AB1112" s="236">
        <v>-0.10739282589676284</v>
      </c>
      <c r="AC1112" s="522">
        <v>1.2147235441948579E-2</v>
      </c>
      <c r="AD1112" s="522">
        <v>17.444864681001029</v>
      </c>
      <c r="AE1112" s="57">
        <v>41830</v>
      </c>
      <c r="AF1112" s="498">
        <v>9.2456999999999998E-2</v>
      </c>
      <c r="AG1112" s="498">
        <v>8.3589743589743581E-2</v>
      </c>
      <c r="AH1112" s="236">
        <v>50.427100000000003</v>
      </c>
      <c r="AI1112" s="236"/>
      <c r="AJ1112" s="522">
        <v>0</v>
      </c>
      <c r="AK1112" s="522">
        <v>1.2147235441948579E-2</v>
      </c>
      <c r="AL1112" s="236">
        <v>-8.9849441476444261E-3</v>
      </c>
      <c r="AM1112" s="236">
        <v>42</v>
      </c>
      <c r="AN1112" s="522">
        <v>29.500000000000071</v>
      </c>
      <c r="AR1112" s="452"/>
      <c r="AS1112" s="145"/>
      <c r="AT1112" s="223"/>
      <c r="AU1112" s="22"/>
    </row>
    <row r="1113" spans="1:47" ht="15.75">
      <c r="A1113" s="263" t="s">
        <v>424</v>
      </c>
      <c r="B1113" t="s">
        <v>425</v>
      </c>
      <c r="C1113" t="s">
        <v>1343</v>
      </c>
      <c r="D1113" s="554">
        <v>1440000000</v>
      </c>
      <c r="E1113">
        <v>1.58</v>
      </c>
      <c r="F1113" s="620">
        <v>2.82</v>
      </c>
      <c r="G1113" s="57"/>
      <c r="H1113" s="636"/>
      <c r="I1113" s="267"/>
      <c r="J1113" s="587">
        <v>50.62</v>
      </c>
      <c r="K1113" s="236">
        <v>47.28</v>
      </c>
      <c r="L1113" s="236">
        <v>56.4</v>
      </c>
      <c r="M1113" s="236">
        <v>1.8</v>
      </c>
      <c r="N1113" s="236">
        <v>1</v>
      </c>
      <c r="O1113" s="236"/>
      <c r="P1113" s="236"/>
      <c r="Q1113" s="236">
        <v>9.2200000000000006</v>
      </c>
      <c r="R1113" s="236">
        <v>0.31</v>
      </c>
      <c r="S1113" s="236">
        <v>1.79</v>
      </c>
      <c r="T1113" s="236">
        <v>0.96</v>
      </c>
      <c r="U1113" s="236">
        <v>0</v>
      </c>
      <c r="V1113" s="236"/>
      <c r="W1113" s="522">
        <v>2.1</v>
      </c>
      <c r="X1113" s="236">
        <v>59</v>
      </c>
      <c r="Y1113" s="522">
        <v>9</v>
      </c>
      <c r="Z1113" s="236"/>
      <c r="AA1113" s="236"/>
      <c r="AB1113" s="236">
        <v>6.5459903178278253E-2</v>
      </c>
      <c r="AC1113" s="522">
        <v>1.0502070655696459E-2</v>
      </c>
      <c r="AD1113" s="522">
        <v>6.173938499896539</v>
      </c>
      <c r="AE1113" s="57">
        <v>41830</v>
      </c>
      <c r="AF1113" s="498">
        <v>0.120534</v>
      </c>
      <c r="AG1113" s="498">
        <v>0.29741935483870974</v>
      </c>
      <c r="AH1113" s="236">
        <v>60.062899999999999</v>
      </c>
      <c r="AI1113" s="236"/>
      <c r="AJ1113" s="522">
        <v>0</v>
      </c>
      <c r="AK1113" s="522">
        <v>1.0502070655696459E-2</v>
      </c>
      <c r="AL1113" s="236">
        <v>1.4225606090963752E-2</v>
      </c>
      <c r="AM1113" s="236">
        <v>53.55</v>
      </c>
      <c r="AN1113" s="522">
        <v>94.999999999999886</v>
      </c>
      <c r="AR1113" s="452"/>
      <c r="AS1113" s="145"/>
      <c r="AT1113" s="223"/>
      <c r="AU1113" s="22"/>
    </row>
    <row r="1114" spans="1:47" ht="15.75">
      <c r="A1114" s="263" t="s">
        <v>216</v>
      </c>
      <c r="B1114" t="s">
        <v>217</v>
      </c>
      <c r="C1114" t="s">
        <v>1343</v>
      </c>
      <c r="D1114" s="554">
        <v>2340000000</v>
      </c>
      <c r="E1114">
        <v>0.87</v>
      </c>
      <c r="F1114" s="620">
        <v>5</v>
      </c>
      <c r="G1114" s="57"/>
      <c r="H1114" s="636"/>
      <c r="I1114" s="267"/>
      <c r="J1114" s="587">
        <v>94.64</v>
      </c>
      <c r="K1114" s="236">
        <v>92.3</v>
      </c>
      <c r="L1114" s="236">
        <v>101.01</v>
      </c>
      <c r="M1114" s="236">
        <v>0</v>
      </c>
      <c r="N1114" s="236">
        <v>0</v>
      </c>
      <c r="O1114" s="236"/>
      <c r="P1114" s="236"/>
      <c r="Q1114" s="236">
        <v>17.11</v>
      </c>
      <c r="R1114" s="236">
        <v>1.87</v>
      </c>
      <c r="S1114" s="236">
        <v>1.53</v>
      </c>
      <c r="T1114" s="236">
        <v>2.39</v>
      </c>
      <c r="U1114" s="236">
        <v>0</v>
      </c>
      <c r="V1114" s="236"/>
      <c r="W1114" s="522">
        <v>2.2999999999999998</v>
      </c>
      <c r="X1114" s="236">
        <v>105</v>
      </c>
      <c r="Y1114" s="522">
        <v>4</v>
      </c>
      <c r="Z1114" s="236"/>
      <c r="AA1114" s="236"/>
      <c r="AB1114" s="236">
        <v>-1.3717421124828052E-3</v>
      </c>
      <c r="AC1114" s="522">
        <v>8.1811174969891477E-3</v>
      </c>
      <c r="AD1114" s="522">
        <v>3.4308911593509102</v>
      </c>
      <c r="AE1114" s="57">
        <v>41830</v>
      </c>
      <c r="AF1114" s="498">
        <v>7.9851000000000005E-2</v>
      </c>
      <c r="AG1114" s="498">
        <v>9.1497326203208565E-2</v>
      </c>
      <c r="AH1114" s="236">
        <v>145.85040000000001</v>
      </c>
      <c r="AI1114" s="236"/>
      <c r="AJ1114" s="522">
        <v>0</v>
      </c>
      <c r="AK1114" s="522">
        <v>8.1811174969891477E-3</v>
      </c>
      <c r="AL1114" s="236">
        <v>-1.4771048744460916E-3</v>
      </c>
      <c r="AM1114" s="236">
        <v>96.68</v>
      </c>
      <c r="AN1114" s="522">
        <v>77.850162866449338</v>
      </c>
      <c r="AR1114" s="452"/>
      <c r="AS1114" s="145"/>
      <c r="AT1114" s="223"/>
      <c r="AU1114" s="22"/>
    </row>
    <row r="1115" spans="1:47" ht="15.75">
      <c r="A1115" s="263" t="s">
        <v>3266</v>
      </c>
      <c r="B1115" t="s">
        <v>3267</v>
      </c>
      <c r="C1115" t="s">
        <v>1343</v>
      </c>
      <c r="D1115" s="554">
        <v>2870000000</v>
      </c>
      <c r="E1115">
        <v>0.6</v>
      </c>
      <c r="F1115" s="620">
        <v>0.96</v>
      </c>
      <c r="G1115" s="57"/>
      <c r="H1115" s="636"/>
      <c r="I1115" s="267"/>
      <c r="J1115" s="587">
        <v>18.07</v>
      </c>
      <c r="K1115" s="236">
        <v>16.87</v>
      </c>
      <c r="L1115" s="236">
        <v>18.48</v>
      </c>
      <c r="M1115" s="236">
        <v>4.9000000000000004</v>
      </c>
      <c r="N1115" s="236">
        <v>0.88</v>
      </c>
      <c r="O1115" s="236"/>
      <c r="P1115" s="236"/>
      <c r="Q1115" s="236">
        <v>16.28</v>
      </c>
      <c r="R1115" s="236">
        <v>2.97</v>
      </c>
      <c r="S1115" s="236">
        <v>1.36</v>
      </c>
      <c r="T1115" s="236">
        <v>1.68</v>
      </c>
      <c r="U1115" s="236">
        <v>0</v>
      </c>
      <c r="V1115" s="236"/>
      <c r="W1115" s="522">
        <v>3.1</v>
      </c>
      <c r="X1115" s="236">
        <v>17.88</v>
      </c>
      <c r="Y1115" s="522">
        <v>12</v>
      </c>
      <c r="Z1115" s="236"/>
      <c r="AA1115" s="236"/>
      <c r="AB1115" s="236">
        <v>6.6076696165191795E-2</v>
      </c>
      <c r="AC1115" s="522">
        <v>7.8903238681640644E-3</v>
      </c>
      <c r="AD1115" s="522">
        <v>3.9267368483799143</v>
      </c>
      <c r="AE1115" s="57">
        <v>41830</v>
      </c>
      <c r="AF1115" s="498">
        <v>6.4379999999999993E-2</v>
      </c>
      <c r="AG1115" s="498">
        <v>5.4814814814814816E-2</v>
      </c>
      <c r="AH1115" s="236">
        <v>2.8778000000000001</v>
      </c>
      <c r="AI1115" s="236"/>
      <c r="AJ1115" s="522">
        <v>0</v>
      </c>
      <c r="AK1115" s="522">
        <v>7.8903238681640644E-3</v>
      </c>
      <c r="AL1115" s="236">
        <v>5.920281359906223E-2</v>
      </c>
      <c r="AM1115" s="236">
        <v>17.66</v>
      </c>
      <c r="AN1115" s="522">
        <v>53.333333333333435</v>
      </c>
      <c r="AR1115" s="452"/>
      <c r="AS1115" s="145"/>
      <c r="AT1115" s="223"/>
      <c r="AU1115" s="22"/>
    </row>
    <row r="1116" spans="1:47" ht="15.75">
      <c r="A1116" s="263" t="s">
        <v>3268</v>
      </c>
      <c r="B1116" t="s">
        <v>3269</v>
      </c>
      <c r="C1116" t="s">
        <v>3006</v>
      </c>
      <c r="F1116" s="620"/>
      <c r="G1116" s="57"/>
      <c r="H1116" s="636"/>
      <c r="I1116" s="267"/>
      <c r="J1116" s="587">
        <v>115.56</v>
      </c>
      <c r="K1116" s="236">
        <v>86.67</v>
      </c>
      <c r="L1116" s="236">
        <v>117.59</v>
      </c>
      <c r="M1116" s="236">
        <v>0</v>
      </c>
      <c r="N1116" s="236"/>
      <c r="O1116" s="236"/>
      <c r="P1116" s="236"/>
      <c r="Q1116" s="236"/>
      <c r="R1116" s="236"/>
      <c r="S1116" s="236"/>
      <c r="T1116" s="236"/>
      <c r="U1116" s="236">
        <v>0</v>
      </c>
      <c r="V1116" s="236"/>
      <c r="X1116" s="236"/>
      <c r="Z1116" s="236"/>
      <c r="AA1116" s="236"/>
      <c r="AB1116" s="236">
        <v>0.28058510638297884</v>
      </c>
      <c r="AC1116" s="522">
        <v>1.7076148329893362E-2</v>
      </c>
      <c r="AD1116" s="522">
        <v>4.3229953483141772</v>
      </c>
      <c r="AE1116" s="57">
        <v>41830</v>
      </c>
      <c r="AH1116" s="236"/>
      <c r="AI1116" s="236"/>
      <c r="AJ1116" s="522">
        <v>0</v>
      </c>
      <c r="AK1116" s="522">
        <v>1.7076148329893362E-2</v>
      </c>
      <c r="AL1116" s="236">
        <v>0.12829525483304041</v>
      </c>
      <c r="AM1116" s="236"/>
      <c r="AN1116" s="522">
        <v>53.363914373088669</v>
      </c>
      <c r="AR1116" s="452"/>
      <c r="AS1116" s="145"/>
      <c r="AT1116" s="223"/>
      <c r="AU1116" s="22"/>
    </row>
    <row r="1117" spans="1:47" ht="15.75">
      <c r="A1117" s="263" t="s">
        <v>3270</v>
      </c>
      <c r="B1117" t="s">
        <v>3271</v>
      </c>
      <c r="C1117" t="s">
        <v>3272</v>
      </c>
      <c r="F1117" s="620"/>
      <c r="G1117" s="57"/>
      <c r="H1117" s="636"/>
      <c r="I1117" s="267"/>
      <c r="J1117" s="587">
        <v>15.15</v>
      </c>
      <c r="K1117" s="236">
        <v>14.85</v>
      </c>
      <c r="L1117" s="236">
        <v>20.73</v>
      </c>
      <c r="M1117" s="236">
        <v>0</v>
      </c>
      <c r="N1117" s="236"/>
      <c r="O1117" s="236"/>
      <c r="P1117" s="236"/>
      <c r="Q1117" s="236"/>
      <c r="R1117" s="236"/>
      <c r="S1117" s="236"/>
      <c r="T1117" s="236"/>
      <c r="U1117" s="236">
        <v>0</v>
      </c>
      <c r="V1117" s="236"/>
      <c r="X1117" s="236"/>
      <c r="Z1117" s="236"/>
      <c r="AA1117" s="236"/>
      <c r="AB1117" s="236">
        <v>-0.24589347934295663</v>
      </c>
      <c r="AC1117" s="522">
        <v>1.7646931349771491E-2</v>
      </c>
      <c r="AD1117" s="522">
        <v>4.4082880354221192</v>
      </c>
      <c r="AE1117" s="57">
        <v>41830</v>
      </c>
      <c r="AH1117" s="236"/>
      <c r="AI1117" s="236"/>
      <c r="AJ1117" s="522">
        <v>0</v>
      </c>
      <c r="AK1117" s="522">
        <v>1.7646931349771491E-2</v>
      </c>
      <c r="AL1117" s="236">
        <v>-0.12071967498549042</v>
      </c>
      <c r="AM1117" s="236"/>
      <c r="AN1117" s="522">
        <v>46.249999999999964</v>
      </c>
      <c r="AR1117" s="452"/>
      <c r="AS1117" s="145"/>
      <c r="AT1117" s="223"/>
      <c r="AU1117" s="22"/>
    </row>
    <row r="1118" spans="1:47" ht="15.75">
      <c r="A1118" s="263" t="s">
        <v>3273</v>
      </c>
      <c r="B1118" t="s">
        <v>3274</v>
      </c>
      <c r="C1118" t="s">
        <v>1343</v>
      </c>
      <c r="D1118" s="554">
        <v>6880000000</v>
      </c>
      <c r="E1118">
        <v>0.49</v>
      </c>
      <c r="F1118" s="620">
        <v>3.93</v>
      </c>
      <c r="G1118" s="57"/>
      <c r="H1118" s="636"/>
      <c r="I1118" s="267"/>
      <c r="J1118" s="587">
        <v>69.739999999999995</v>
      </c>
      <c r="K1118" s="236">
        <v>56.59</v>
      </c>
      <c r="L1118" s="236">
        <v>71.13</v>
      </c>
      <c r="M1118" s="236">
        <v>4.5</v>
      </c>
      <c r="N1118" s="236">
        <v>2.72</v>
      </c>
      <c r="O1118" s="236"/>
      <c r="P1118" s="236"/>
      <c r="Q1118" s="236">
        <v>18.16</v>
      </c>
      <c r="R1118" s="236">
        <v>5.56</v>
      </c>
      <c r="S1118" s="236">
        <v>0.8</v>
      </c>
      <c r="T1118" s="236">
        <v>1.64</v>
      </c>
      <c r="U1118" s="236">
        <v>0</v>
      </c>
      <c r="V1118" s="236"/>
      <c r="W1118" s="522">
        <v>3</v>
      </c>
      <c r="X1118" s="236">
        <v>60.5</v>
      </c>
      <c r="Y1118" s="522">
        <v>6</v>
      </c>
      <c r="Z1118" s="236"/>
      <c r="AA1118" s="236"/>
      <c r="AB1118" s="236">
        <v>0.17823956749450917</v>
      </c>
      <c r="AC1118" s="522">
        <v>9.0791855843575901E-3</v>
      </c>
      <c r="AD1118" s="522">
        <v>27.63774228170994</v>
      </c>
      <c r="AE1118" s="57">
        <v>41830</v>
      </c>
      <c r="AF1118" s="498">
        <v>5.8076999999999997E-2</v>
      </c>
      <c r="AG1118" s="498">
        <v>3.2661870503597125E-2</v>
      </c>
      <c r="AH1118" s="236">
        <v>35.528799999999997</v>
      </c>
      <c r="AI1118" s="236"/>
      <c r="AJ1118" s="522">
        <v>0</v>
      </c>
      <c r="AK1118" s="522">
        <v>9.0791855843575901E-3</v>
      </c>
      <c r="AL1118" s="236">
        <v>0.22051102555127747</v>
      </c>
      <c r="AM1118" s="236">
        <v>62.63</v>
      </c>
      <c r="AN1118" s="522">
        <v>36.666666666666607</v>
      </c>
      <c r="AR1118" s="452"/>
      <c r="AS1118" s="145"/>
      <c r="AT1118" s="223"/>
      <c r="AU1118" s="22"/>
    </row>
    <row r="1119" spans="1:47" ht="15.75">
      <c r="A1119" s="263" t="s">
        <v>3275</v>
      </c>
      <c r="B1119" t="s">
        <v>3276</v>
      </c>
      <c r="C1119" t="s">
        <v>2701</v>
      </c>
      <c r="D1119" s="554">
        <v>8160000000</v>
      </c>
      <c r="E1119">
        <v>2.0299999999999998</v>
      </c>
      <c r="F1119" s="620">
        <v>2.84</v>
      </c>
      <c r="G1119" s="57"/>
      <c r="H1119" s="636"/>
      <c r="I1119" s="267"/>
      <c r="J1119" s="587">
        <v>66.66</v>
      </c>
      <c r="K1119" s="236">
        <v>56.68</v>
      </c>
      <c r="L1119" s="236">
        <v>67.62</v>
      </c>
      <c r="M1119" s="236">
        <v>0</v>
      </c>
      <c r="N1119" s="236">
        <v>0</v>
      </c>
      <c r="O1119" s="236"/>
      <c r="P1119" s="236"/>
      <c r="Q1119" s="236">
        <v>12.46</v>
      </c>
      <c r="R1119" s="236">
        <v>0.9</v>
      </c>
      <c r="S1119" s="236">
        <v>0.5</v>
      </c>
      <c r="T1119" s="236">
        <v>8.3699999999999992</v>
      </c>
      <c r="U1119" s="236">
        <v>0</v>
      </c>
      <c r="V1119" s="236"/>
      <c r="W1119" s="522">
        <v>2.2999999999999998</v>
      </c>
      <c r="X1119" s="236">
        <v>70</v>
      </c>
      <c r="Y1119" s="522">
        <v>9</v>
      </c>
      <c r="Z1119" s="236"/>
      <c r="AA1119" s="236"/>
      <c r="AB1119" s="236">
        <v>0.17566137566137555</v>
      </c>
      <c r="AC1119" s="522">
        <v>1.1459956639789453E-2</v>
      </c>
      <c r="AD1119" s="522">
        <v>4.1982905539419235</v>
      </c>
      <c r="AE1119" s="57">
        <v>41830</v>
      </c>
      <c r="AF1119" s="498">
        <v>0.14631899999999998</v>
      </c>
      <c r="AG1119" s="498">
        <v>0.13844444444444445</v>
      </c>
      <c r="AH1119" s="236">
        <v>38.877600000000001</v>
      </c>
      <c r="AI1119" s="236"/>
      <c r="AJ1119" s="522">
        <v>0</v>
      </c>
      <c r="AK1119" s="522">
        <v>1.1459956639789453E-2</v>
      </c>
      <c r="AL1119" s="236">
        <v>5.341340075853343E-2</v>
      </c>
      <c r="AM1119" s="236">
        <v>65.459999999999994</v>
      </c>
      <c r="AN1119" s="522">
        <v>51.851851851851919</v>
      </c>
      <c r="AR1119" s="452"/>
      <c r="AS1119" s="145"/>
      <c r="AT1119" s="223"/>
      <c r="AU1119" s="22"/>
    </row>
    <row r="1120" spans="1:47" ht="15.75">
      <c r="A1120" s="263" t="s">
        <v>3277</v>
      </c>
      <c r="B1120" t="s">
        <v>3278</v>
      </c>
      <c r="C1120" t="s">
        <v>1343</v>
      </c>
      <c r="D1120" s="554">
        <v>1470000000</v>
      </c>
      <c r="E1120">
        <v>1.53</v>
      </c>
      <c r="F1120" s="620">
        <v>0.67</v>
      </c>
      <c r="G1120" s="57"/>
      <c r="H1120" s="636"/>
      <c r="I1120" s="267"/>
      <c r="J1120" s="587">
        <v>20</v>
      </c>
      <c r="K1120" s="236">
        <v>17.239999999999998</v>
      </c>
      <c r="L1120" s="236">
        <v>20.02</v>
      </c>
      <c r="M1120" s="236">
        <v>1.2</v>
      </c>
      <c r="N1120" s="236">
        <v>0.24</v>
      </c>
      <c r="O1120" s="236"/>
      <c r="P1120" s="236"/>
      <c r="Q1120" s="236">
        <v>13.25</v>
      </c>
      <c r="R1120" s="236">
        <v>1.01</v>
      </c>
      <c r="S1120" s="236">
        <v>2.64</v>
      </c>
      <c r="T1120" s="236">
        <v>1.95</v>
      </c>
      <c r="U1120" s="236">
        <v>0</v>
      </c>
      <c r="V1120" s="236"/>
      <c r="W1120" s="522">
        <v>1.8</v>
      </c>
      <c r="X1120" s="236">
        <v>23</v>
      </c>
      <c r="Y1120" s="522">
        <v>15</v>
      </c>
      <c r="Z1120" s="236"/>
      <c r="AA1120" s="236"/>
      <c r="AB1120" s="236">
        <v>3.305785123966945E-2</v>
      </c>
      <c r="AC1120" s="522">
        <v>8.3673565796386039E-3</v>
      </c>
      <c r="AD1120" s="522">
        <v>8.2898113167402201</v>
      </c>
      <c r="AE1120" s="57">
        <v>41830</v>
      </c>
      <c r="AF1120" s="498">
        <v>0.117669</v>
      </c>
      <c r="AG1120" s="498">
        <v>0.13118811881188119</v>
      </c>
      <c r="AH1120" s="236">
        <v>7.7939999999999996</v>
      </c>
      <c r="AI1120" s="236"/>
      <c r="AJ1120" s="522">
        <v>0</v>
      </c>
      <c r="AK1120" s="522">
        <v>8.3673565796386039E-3</v>
      </c>
      <c r="AL1120" s="236">
        <v>0.11482720178372344</v>
      </c>
      <c r="AM1120" s="236">
        <v>19.04</v>
      </c>
      <c r="AN1120" s="522">
        <v>34.374999999999787</v>
      </c>
      <c r="AR1120" s="452"/>
      <c r="AS1120" s="145"/>
      <c r="AT1120" s="223"/>
      <c r="AU1120" s="22"/>
    </row>
    <row r="1121" spans="1:47" ht="15.75">
      <c r="A1121" s="263" t="s">
        <v>3279</v>
      </c>
      <c r="B1121" t="s">
        <v>3280</v>
      </c>
      <c r="C1121" t="s">
        <v>1365</v>
      </c>
      <c r="D1121" s="554">
        <v>20410000000</v>
      </c>
      <c r="E1121">
        <v>1.05</v>
      </c>
      <c r="F1121" s="620">
        <v>1.62</v>
      </c>
      <c r="G1121" s="57"/>
      <c r="H1121" s="636"/>
      <c r="I1121" s="267"/>
      <c r="J1121" s="587">
        <v>54</v>
      </c>
      <c r="K1121" s="236">
        <v>48.35</v>
      </c>
      <c r="L1121" s="236">
        <v>54.89</v>
      </c>
      <c r="M1121" s="236">
        <v>2.2000000000000002</v>
      </c>
      <c r="N1121" s="236">
        <v>1.19</v>
      </c>
      <c r="O1121" s="236"/>
      <c r="P1121" s="236"/>
      <c r="Q1121" s="236">
        <v>11.2</v>
      </c>
      <c r="R1121" s="236">
        <v>-49.09</v>
      </c>
      <c r="S1121" s="236">
        <v>2.2400000000000002</v>
      </c>
      <c r="T1121" s="236">
        <v>2</v>
      </c>
      <c r="U1121" s="236">
        <v>0</v>
      </c>
      <c r="V1121" s="236"/>
      <c r="W1121" s="522">
        <v>2.2999999999999998</v>
      </c>
      <c r="X1121" s="236">
        <v>57</v>
      </c>
      <c r="Y1121" s="522">
        <v>23</v>
      </c>
      <c r="Z1121" s="236">
        <v>1</v>
      </c>
      <c r="AA1121" s="236"/>
      <c r="AB1121" s="236">
        <v>5.571847507331381E-2</v>
      </c>
      <c r="AC1121" s="522">
        <v>1.3207056940060065E-2</v>
      </c>
      <c r="AD1121" s="522">
        <v>2.7840816450389729</v>
      </c>
      <c r="AE1121" s="57">
        <v>41830</v>
      </c>
      <c r="AF1121" s="498">
        <v>9.0164999999999995E-2</v>
      </c>
      <c r="AG1121" s="498">
        <v>-2.281523731920961E-3</v>
      </c>
      <c r="AH1121" s="236">
        <v>6.9443000000000001</v>
      </c>
      <c r="AI1121" s="236"/>
      <c r="AJ1121" s="522">
        <v>0</v>
      </c>
      <c r="AK1121" s="522">
        <v>1.3207056940060065E-2</v>
      </c>
      <c r="AL1121" s="236">
        <v>4.3075140042495588E-2</v>
      </c>
      <c r="AM1121" s="236">
        <v>52.27</v>
      </c>
      <c r="AN1121" s="522">
        <v>57.394366197183118</v>
      </c>
      <c r="AR1121" s="452"/>
      <c r="AS1121" s="145"/>
      <c r="AT1121" s="223"/>
      <c r="AU1121" s="22"/>
    </row>
    <row r="1122" spans="1:47" ht="15.75">
      <c r="A1122" s="263" t="s">
        <v>3281</v>
      </c>
      <c r="B1122" t="s">
        <v>3282</v>
      </c>
      <c r="C1122" t="s">
        <v>3283</v>
      </c>
      <c r="F1122" s="620"/>
      <c r="G1122" s="57"/>
      <c r="H1122" s="636"/>
      <c r="I1122" s="267"/>
      <c r="J1122" s="587">
        <v>19.72</v>
      </c>
      <c r="K1122" s="236">
        <v>18.28</v>
      </c>
      <c r="L1122" s="236">
        <v>20.65</v>
      </c>
      <c r="M1122" s="236"/>
      <c r="N1122" s="236"/>
      <c r="O1122" s="236"/>
      <c r="P1122" s="236"/>
      <c r="Q1122" s="236"/>
      <c r="R1122" s="236"/>
      <c r="S1122" s="236"/>
      <c r="T1122" s="236"/>
      <c r="U1122" s="236">
        <v>0</v>
      </c>
      <c r="V1122" s="236"/>
      <c r="X1122" s="236"/>
      <c r="Z1122" s="236"/>
      <c r="AA1122" s="236"/>
      <c r="AB1122" s="236">
        <v>7.3497854077253275E-2</v>
      </c>
      <c r="AC1122" s="522">
        <v>2.0680291830575025E-2</v>
      </c>
      <c r="AD1122" s="522">
        <v>1.88322889522899</v>
      </c>
      <c r="AE1122" s="57">
        <v>41726</v>
      </c>
      <c r="AH1122" s="236"/>
      <c r="AI1122" s="236"/>
      <c r="AJ1122" s="522">
        <v>0</v>
      </c>
      <c r="AK1122" s="522">
        <v>2.0680291830575025E-2</v>
      </c>
      <c r="AL1122" s="236">
        <v>6.941431670281982E-2</v>
      </c>
      <c r="AM1122" s="236"/>
      <c r="AN1122" s="522">
        <v>46.000000000000021</v>
      </c>
      <c r="AR1122" s="452"/>
      <c r="AS1122" s="145"/>
      <c r="AT1122" s="223"/>
      <c r="AU1122" s="22"/>
    </row>
    <row r="1123" spans="1:47" ht="15.75">
      <c r="A1123" s="263" t="s">
        <v>218</v>
      </c>
      <c r="B1123" t="s">
        <v>219</v>
      </c>
      <c r="C1123" t="s">
        <v>1343</v>
      </c>
      <c r="D1123" s="554">
        <v>3760000000</v>
      </c>
      <c r="E1123">
        <v>0.83</v>
      </c>
      <c r="F1123" s="620">
        <v>3.91</v>
      </c>
      <c r="G1123" s="57"/>
      <c r="H1123" s="636"/>
      <c r="I1123" s="267"/>
      <c r="J1123" s="587">
        <v>65.81</v>
      </c>
      <c r="K1123" s="236">
        <v>62.03</v>
      </c>
      <c r="L1123" s="236">
        <v>71.62</v>
      </c>
      <c r="M1123" s="236">
        <v>0.2</v>
      </c>
      <c r="N1123" s="236">
        <v>0.16</v>
      </c>
      <c r="O1123" s="236"/>
      <c r="P1123" s="236"/>
      <c r="Q1123" s="236">
        <v>10.119999999999999</v>
      </c>
      <c r="R1123" s="236">
        <v>3.21</v>
      </c>
      <c r="S1123" s="236">
        <v>0.92</v>
      </c>
      <c r="T1123" s="236">
        <v>1.51</v>
      </c>
      <c r="U1123" s="236">
        <v>0</v>
      </c>
      <c r="V1123" s="236"/>
      <c r="W1123" s="522">
        <v>2.2999999999999998</v>
      </c>
      <c r="X1123" s="236">
        <v>83</v>
      </c>
      <c r="Y1123" s="522">
        <v>15</v>
      </c>
      <c r="Z1123" s="236"/>
      <c r="AA1123" s="236"/>
      <c r="AB1123" s="236">
        <v>2.4918237034729927E-2</v>
      </c>
      <c r="AC1123" s="522">
        <v>8.6978997941014099E-3</v>
      </c>
      <c r="AD1123" s="522">
        <v>3.5854048173986031</v>
      </c>
      <c r="AE1123" s="57">
        <v>41830</v>
      </c>
      <c r="AF1123" s="498">
        <v>7.7559000000000003E-2</v>
      </c>
      <c r="AG1123" s="498">
        <v>3.1526479750778817E-2</v>
      </c>
      <c r="AH1123" s="236">
        <v>90.431799999999996</v>
      </c>
      <c r="AI1123" s="236"/>
      <c r="AJ1123" s="522">
        <v>0</v>
      </c>
      <c r="AK1123" s="522">
        <v>8.6978997941014099E-3</v>
      </c>
      <c r="AL1123" s="236">
        <v>-2.7773674102526156E-2</v>
      </c>
      <c r="AM1123" s="236">
        <v>69.58</v>
      </c>
      <c r="AN1123" s="522">
        <v>93.506493506493399</v>
      </c>
      <c r="AR1123" s="452"/>
      <c r="AS1123" s="145"/>
      <c r="AT1123" s="223"/>
      <c r="AU1123" s="22"/>
    </row>
    <row r="1124" spans="1:47" ht="15.75">
      <c r="A1124" s="263" t="s">
        <v>3284</v>
      </c>
      <c r="B1124" t="s">
        <v>3285</v>
      </c>
      <c r="C1124" t="s">
        <v>1343</v>
      </c>
      <c r="D1124" s="554">
        <v>402710000</v>
      </c>
      <c r="E1124">
        <v>1.02</v>
      </c>
      <c r="F1124" s="620">
        <v>-7.0000000000000007E-2</v>
      </c>
      <c r="G1124" s="57"/>
      <c r="H1124" s="636"/>
      <c r="I1124" s="267"/>
      <c r="J1124" s="587">
        <v>3.43</v>
      </c>
      <c r="K1124" s="236">
        <v>2.37</v>
      </c>
      <c r="L1124" s="236">
        <v>3.43</v>
      </c>
      <c r="M1124" s="236">
        <v>0</v>
      </c>
      <c r="N1124" s="236">
        <v>0</v>
      </c>
      <c r="O1124" s="236"/>
      <c r="P1124" s="236"/>
      <c r="Q1124" s="236">
        <v>0</v>
      </c>
      <c r="R1124" s="236">
        <v>0</v>
      </c>
      <c r="S1124" s="236">
        <v>1.32</v>
      </c>
      <c r="T1124" s="236">
        <v>2.23</v>
      </c>
      <c r="U1124" s="236">
        <v>0</v>
      </c>
      <c r="V1124" s="236"/>
      <c r="W1124" s="522">
        <v>3</v>
      </c>
      <c r="X1124" s="236">
        <v>28.7</v>
      </c>
      <c r="Y1124" s="522">
        <v>1</v>
      </c>
      <c r="Z1124" s="236">
        <v>1</v>
      </c>
      <c r="AA1124" s="236"/>
      <c r="AB1124" s="236">
        <v>0.4472573839662447</v>
      </c>
      <c r="AC1124" s="522">
        <v>2.8045320789348051E-2</v>
      </c>
      <c r="AD1124" s="522">
        <v>4.2489011709392672</v>
      </c>
      <c r="AE1124" s="57">
        <v>41830</v>
      </c>
      <c r="AH1124" s="236"/>
      <c r="AI1124" s="236"/>
      <c r="AJ1124" s="522">
        <v>0</v>
      </c>
      <c r="AK1124" s="522">
        <v>2.8045320789348051E-2</v>
      </c>
      <c r="AL1124" s="236">
        <v>0.28464419475655439</v>
      </c>
      <c r="AM1124" s="236">
        <v>2.94</v>
      </c>
      <c r="AN1124" s="522">
        <v>0</v>
      </c>
      <c r="AR1124" s="452"/>
      <c r="AS1124" s="145"/>
      <c r="AT1124" s="223"/>
      <c r="AU1124" s="22"/>
    </row>
    <row r="1125" spans="1:47" ht="15.75">
      <c r="A1125" s="263" t="s">
        <v>275</v>
      </c>
      <c r="B1125" t="s">
        <v>155</v>
      </c>
      <c r="C1125" t="s">
        <v>1350</v>
      </c>
      <c r="D1125" s="554">
        <v>72940000000</v>
      </c>
      <c r="E1125">
        <v>0.81</v>
      </c>
      <c r="F1125" s="620">
        <v>2.96</v>
      </c>
      <c r="G1125" s="57"/>
      <c r="H1125" s="636"/>
      <c r="I1125" s="267"/>
      <c r="J1125" s="587">
        <v>59.93</v>
      </c>
      <c r="K1125" s="236">
        <v>55.34</v>
      </c>
      <c r="L1125" s="236">
        <v>61.72</v>
      </c>
      <c r="M1125" s="236">
        <v>3.6</v>
      </c>
      <c r="N1125" s="236">
        <v>2.08</v>
      </c>
      <c r="O1125" s="236"/>
      <c r="P1125" s="236"/>
      <c r="Q1125" s="236">
        <v>13.97</v>
      </c>
      <c r="R1125" s="236">
        <v>1.26</v>
      </c>
      <c r="S1125" s="236">
        <v>0.52</v>
      </c>
      <c r="T1125" s="236">
        <v>2.31</v>
      </c>
      <c r="U1125" s="236">
        <v>0</v>
      </c>
      <c r="V1125" s="236"/>
      <c r="W1125" s="522">
        <v>2.9</v>
      </c>
      <c r="X1125" s="236">
        <v>60</v>
      </c>
      <c r="Y1125" s="522">
        <v>23</v>
      </c>
      <c r="Z1125" s="236">
        <v>1</v>
      </c>
      <c r="AA1125" s="236"/>
      <c r="AB1125" s="236">
        <v>-2.164502164502207E-3</v>
      </c>
      <c r="AC1125" s="522">
        <v>7.9050672391184837E-3</v>
      </c>
      <c r="AD1125" s="522">
        <v>5.1294260875591808</v>
      </c>
      <c r="AE1125" s="57">
        <v>41830</v>
      </c>
      <c r="AF1125" s="498">
        <v>7.6413000000000009E-2</v>
      </c>
      <c r="AG1125" s="498">
        <v>0.11087301587301587</v>
      </c>
      <c r="AH1125" s="236">
        <v>27.5246</v>
      </c>
      <c r="AI1125" s="236"/>
      <c r="AJ1125" s="522">
        <v>0</v>
      </c>
      <c r="AK1125" s="522">
        <v>7.9050672391184837E-3</v>
      </c>
      <c r="AL1125" s="236">
        <v>7.613575148141502E-2</v>
      </c>
      <c r="AM1125" s="236">
        <v>57.77</v>
      </c>
      <c r="AN1125" s="522">
        <v>17.41573033707877</v>
      </c>
      <c r="AR1125" s="452"/>
      <c r="AS1125" s="145"/>
      <c r="AT1125" s="223"/>
      <c r="AU1125" s="22"/>
    </row>
    <row r="1126" spans="1:47" ht="15.75">
      <c r="A1126" s="263" t="s">
        <v>3286</v>
      </c>
      <c r="B1126" t="s">
        <v>3287</v>
      </c>
      <c r="C1126" t="s">
        <v>1343</v>
      </c>
      <c r="D1126" s="554">
        <v>12640000000</v>
      </c>
      <c r="E1126">
        <v>1.63</v>
      </c>
      <c r="F1126" s="620">
        <v>-0.78</v>
      </c>
      <c r="G1126" s="57"/>
      <c r="H1126" s="636"/>
      <c r="I1126" s="267"/>
      <c r="J1126" s="587">
        <v>45.22</v>
      </c>
      <c r="K1126" s="236">
        <v>38.75</v>
      </c>
      <c r="L1126" s="236">
        <v>49.47</v>
      </c>
      <c r="M1126" s="236">
        <v>0</v>
      </c>
      <c r="N1126" s="236">
        <v>0</v>
      </c>
      <c r="O1126" s="236"/>
      <c r="P1126" s="236"/>
      <c r="Q1126" s="236">
        <v>18.02</v>
      </c>
      <c r="R1126" s="236">
        <v>1.89</v>
      </c>
      <c r="S1126" s="236">
        <v>0.35</v>
      </c>
      <c r="T1126" s="236">
        <v>6.09</v>
      </c>
      <c r="U1126" s="236">
        <v>0</v>
      </c>
      <c r="V1126" s="236"/>
      <c r="W1126" s="522">
        <v>2.2999999999999998</v>
      </c>
      <c r="X1126" s="236">
        <v>53.5</v>
      </c>
      <c r="Y1126" s="522">
        <v>14</v>
      </c>
      <c r="Z1126" s="236">
        <v>1</v>
      </c>
      <c r="AA1126" s="236"/>
      <c r="AB1126" s="236">
        <v>0.12627646326276465</v>
      </c>
      <c r="AC1126" s="522">
        <v>1.3544560655703263E-2</v>
      </c>
      <c r="AD1126" s="522">
        <v>9.3106592109124584</v>
      </c>
      <c r="AE1126" s="57">
        <v>41830</v>
      </c>
      <c r="AF1126" s="498">
        <v>0.12339899999999999</v>
      </c>
      <c r="AG1126" s="498">
        <v>9.5343915343915342E-2</v>
      </c>
      <c r="AH1126" s="236">
        <v>-11.5745</v>
      </c>
      <c r="AI1126" s="236"/>
      <c r="AJ1126" s="522">
        <v>0</v>
      </c>
      <c r="AK1126" s="522">
        <v>1.3544560655703263E-2</v>
      </c>
      <c r="AL1126" s="236">
        <v>-5.5949895615866385E-2</v>
      </c>
      <c r="AM1126" s="236">
        <v>47.52</v>
      </c>
      <c r="AN1126" s="522">
        <v>98.523985239852436</v>
      </c>
      <c r="AR1126" s="452"/>
      <c r="AS1126" s="145"/>
      <c r="AT1126" s="223"/>
      <c r="AU1126" s="22"/>
    </row>
    <row r="1127" spans="1:47" ht="15.75">
      <c r="A1127" s="263" t="s">
        <v>3288</v>
      </c>
      <c r="B1127" t="s">
        <v>3289</v>
      </c>
      <c r="C1127" t="s">
        <v>1343</v>
      </c>
      <c r="D1127" s="554">
        <v>3400000000</v>
      </c>
      <c r="E1127">
        <v>1.32</v>
      </c>
      <c r="F1127" s="620">
        <v>3.2</v>
      </c>
      <c r="G1127" s="57"/>
      <c r="H1127" s="636"/>
      <c r="I1127" s="267"/>
      <c r="J1127" s="587">
        <v>54.91</v>
      </c>
      <c r="K1127" s="236">
        <v>54.91</v>
      </c>
      <c r="L1127" s="236">
        <v>63.91</v>
      </c>
      <c r="M1127" s="236">
        <v>1.6</v>
      </c>
      <c r="N1127" s="236">
        <v>0.92</v>
      </c>
      <c r="O1127" s="236"/>
      <c r="P1127" s="236"/>
      <c r="Q1127" s="236">
        <v>13.11</v>
      </c>
      <c r="R1127" s="236">
        <v>0.84</v>
      </c>
      <c r="S1127" s="236">
        <v>0.88</v>
      </c>
      <c r="T1127" s="236">
        <v>3.24</v>
      </c>
      <c r="U1127" s="236">
        <v>0</v>
      </c>
      <c r="V1127" s="236"/>
      <c r="W1127" s="522">
        <v>1.6</v>
      </c>
      <c r="X1127" s="236">
        <v>72</v>
      </c>
      <c r="Y1127" s="522">
        <v>7</v>
      </c>
      <c r="Z1127" s="236"/>
      <c r="AA1127" s="236"/>
      <c r="AB1127" s="236">
        <v>-0.11134487781194372</v>
      </c>
      <c r="AC1127" s="522">
        <v>9.8938567251994087E-3</v>
      </c>
      <c r="AD1127" s="522">
        <v>4.6146413574985932</v>
      </c>
      <c r="AE1127" s="57">
        <v>41830</v>
      </c>
      <c r="AF1127" s="498">
        <v>0.10563599999999999</v>
      </c>
      <c r="AG1127" s="498">
        <v>0.15607142857142858</v>
      </c>
      <c r="AH1127" s="236">
        <v>54.381999999999998</v>
      </c>
      <c r="AI1127" s="236"/>
      <c r="AJ1127" s="522">
        <v>0</v>
      </c>
      <c r="AK1127" s="522">
        <v>9.8938567251994087E-3</v>
      </c>
      <c r="AL1127" s="236">
        <v>-6.8216528084167713E-2</v>
      </c>
      <c r="AM1127" s="236">
        <v>57.96</v>
      </c>
      <c r="AN1127" s="522">
        <v>78.160919540230083</v>
      </c>
      <c r="AR1127" s="452"/>
      <c r="AS1127" s="145"/>
      <c r="AT1127" s="223"/>
      <c r="AU1127" s="22"/>
    </row>
    <row r="1128" spans="1:47" ht="15.75">
      <c r="A1128" s="263" t="s">
        <v>3290</v>
      </c>
      <c r="B1128" t="s">
        <v>3291</v>
      </c>
      <c r="C1128" t="s">
        <v>1343</v>
      </c>
      <c r="D1128" s="554">
        <v>4150000000</v>
      </c>
      <c r="E1128">
        <v>2.09</v>
      </c>
      <c r="F1128" s="620">
        <v>1.74</v>
      </c>
      <c r="G1128" s="57"/>
      <c r="H1128" s="636"/>
      <c r="I1128" s="267"/>
      <c r="J1128" s="587">
        <v>101.5</v>
      </c>
      <c r="K1128" s="236">
        <v>84.22</v>
      </c>
      <c r="L1128" s="236">
        <v>102.83</v>
      </c>
      <c r="M1128" s="236">
        <v>1.5</v>
      </c>
      <c r="N1128" s="236">
        <v>1.52</v>
      </c>
      <c r="O1128" s="236"/>
      <c r="P1128" s="236"/>
      <c r="Q1128" s="236">
        <v>20.8</v>
      </c>
      <c r="R1128" s="236">
        <v>1.91</v>
      </c>
      <c r="S1128" s="236">
        <v>3.19</v>
      </c>
      <c r="T1128" s="236">
        <v>4.6500000000000004</v>
      </c>
      <c r="U1128" s="236">
        <v>0</v>
      </c>
      <c r="V1128" s="236"/>
      <c r="W1128" s="522">
        <v>2.2999999999999998</v>
      </c>
      <c r="X1128" s="236">
        <v>107</v>
      </c>
      <c r="Y1128" s="522">
        <v>22</v>
      </c>
      <c r="Z1128" s="236">
        <v>1</v>
      </c>
      <c r="AA1128" s="236"/>
      <c r="AB1128" s="236">
        <v>0.19243421052631576</v>
      </c>
      <c r="AC1128" s="522">
        <v>1.0402976037398115E-2</v>
      </c>
      <c r="AD1128" s="522">
        <v>18.886263313977647</v>
      </c>
      <c r="AE1128" s="57">
        <v>41830</v>
      </c>
      <c r="AF1128" s="498">
        <v>0.149757</v>
      </c>
      <c r="AG1128" s="498">
        <v>0.10890052356020943</v>
      </c>
      <c r="AH1128" s="236">
        <v>2.6084999999999998</v>
      </c>
      <c r="AI1128" s="236" t="s">
        <v>1681</v>
      </c>
      <c r="AJ1128" s="522">
        <v>0</v>
      </c>
      <c r="AK1128" s="522">
        <v>1.0402976037398115E-2</v>
      </c>
      <c r="AL1128" s="236">
        <v>5.4874246518395363E-2</v>
      </c>
      <c r="AM1128" s="236">
        <v>88.66</v>
      </c>
      <c r="AN1128" s="522">
        <v>55.25812619502868</v>
      </c>
      <c r="AR1128" s="452"/>
      <c r="AS1128" s="145"/>
      <c r="AT1128" s="223"/>
      <c r="AU1128" s="22"/>
    </row>
    <row r="1129" spans="1:47" ht="15.75">
      <c r="A1129" s="263" t="s">
        <v>3292</v>
      </c>
      <c r="B1129" t="s">
        <v>3293</v>
      </c>
      <c r="C1129" t="s">
        <v>3294</v>
      </c>
      <c r="D1129" s="554">
        <v>968610000</v>
      </c>
      <c r="E1129">
        <v>1.42</v>
      </c>
      <c r="F1129" s="620">
        <v>0.68</v>
      </c>
      <c r="G1129" s="57"/>
      <c r="H1129" s="636"/>
      <c r="I1129" s="267"/>
      <c r="J1129" s="587">
        <v>18.32</v>
      </c>
      <c r="K1129" s="236">
        <v>17.21</v>
      </c>
      <c r="L1129" s="236">
        <v>19.66</v>
      </c>
      <c r="M1129" s="236">
        <v>0.7</v>
      </c>
      <c r="N1129" s="236">
        <v>0.12</v>
      </c>
      <c r="O1129" s="236"/>
      <c r="P1129" s="236"/>
      <c r="Q1129" s="236">
        <v>15.79</v>
      </c>
      <c r="R1129" s="236">
        <v>0.77</v>
      </c>
      <c r="S1129" s="236">
        <v>1.26</v>
      </c>
      <c r="T1129" s="236">
        <v>3.53</v>
      </c>
      <c r="U1129" s="236">
        <v>0</v>
      </c>
      <c r="V1129" s="236"/>
      <c r="W1129" s="522">
        <v>2.1</v>
      </c>
      <c r="X1129" s="236">
        <v>24</v>
      </c>
      <c r="Y1129" s="522">
        <v>5</v>
      </c>
      <c r="Z1129" s="236"/>
      <c r="AA1129" s="236"/>
      <c r="AB1129" s="236">
        <v>-5.0285121824779622E-2</v>
      </c>
      <c r="AC1129" s="522">
        <v>1.2195569093396136E-2</v>
      </c>
      <c r="AD1129" s="522">
        <v>3.590725242656879</v>
      </c>
      <c r="AE1129" s="57">
        <v>41830</v>
      </c>
      <c r="AF1129" s="498">
        <v>0.11136600000000001</v>
      </c>
      <c r="AG1129" s="498">
        <v>0.20506493506493503</v>
      </c>
      <c r="AH1129" s="236">
        <v>14.238300000000001</v>
      </c>
      <c r="AI1129" s="236"/>
      <c r="AJ1129" s="522">
        <v>0</v>
      </c>
      <c r="AK1129" s="522">
        <v>1.2195569093396136E-2</v>
      </c>
      <c r="AL1129" s="236">
        <v>-3.8064165307232344E-3</v>
      </c>
      <c r="AM1129" s="236">
        <v>18.27</v>
      </c>
      <c r="AN1129" s="522">
        <v>70.78651685393271</v>
      </c>
      <c r="AR1129" s="452"/>
      <c r="AS1129" s="145"/>
      <c r="AT1129" s="223"/>
      <c r="AU1129" s="22"/>
    </row>
    <row r="1130" spans="1:47" ht="15.75">
      <c r="A1130" s="263" t="s">
        <v>622</v>
      </c>
      <c r="B1130" t="s">
        <v>129</v>
      </c>
      <c r="C1130" t="s">
        <v>1350</v>
      </c>
      <c r="D1130" s="554">
        <v>27720000000</v>
      </c>
      <c r="E1130">
        <v>0.57999999999999996</v>
      </c>
      <c r="F1130" s="620">
        <v>2.96</v>
      </c>
      <c r="G1130" s="57"/>
      <c r="H1130" s="636"/>
      <c r="I1130" s="267"/>
      <c r="J1130" s="587">
        <v>53.78</v>
      </c>
      <c r="K1130" s="236">
        <v>52.77</v>
      </c>
      <c r="L1130" s="236">
        <v>60.27</v>
      </c>
      <c r="M1130" s="236">
        <v>1.3</v>
      </c>
      <c r="N1130" s="236">
        <v>0.7</v>
      </c>
      <c r="O1130" s="236"/>
      <c r="P1130" s="236"/>
      <c r="Q1130" s="236">
        <v>15.11</v>
      </c>
      <c r="R1130" s="236">
        <v>1.56</v>
      </c>
      <c r="S1130" s="236">
        <v>1.38</v>
      </c>
      <c r="T1130" s="236">
        <v>8.91</v>
      </c>
      <c r="U1130" s="236">
        <v>0</v>
      </c>
      <c r="V1130" s="236"/>
      <c r="W1130" s="522">
        <v>2.2000000000000002</v>
      </c>
      <c r="X1130" s="236">
        <v>65</v>
      </c>
      <c r="Y1130" s="522">
        <v>24</v>
      </c>
      <c r="Z1130" s="236"/>
      <c r="AA1130" s="236"/>
      <c r="AB1130" s="236">
        <v>-9.9162479061976561E-2</v>
      </c>
      <c r="AC1130" s="522">
        <v>9.9471581925006328E-3</v>
      </c>
      <c r="AD1130" s="522">
        <v>12.419370256128476</v>
      </c>
      <c r="AE1130" s="57">
        <v>41830</v>
      </c>
      <c r="AF1130" s="498">
        <v>6.3233999999999999E-2</v>
      </c>
      <c r="AG1130" s="498">
        <v>9.6858974358974337E-2</v>
      </c>
      <c r="AH1130" s="236">
        <v>109.0423</v>
      </c>
      <c r="AI1130" s="236"/>
      <c r="AJ1130" s="522">
        <v>0</v>
      </c>
      <c r="AK1130" s="522">
        <v>9.9471581925006328E-3</v>
      </c>
      <c r="AL1130" s="236">
        <v>-2.4841341795104215E-2</v>
      </c>
      <c r="AM1130" s="236">
        <v>54.54</v>
      </c>
      <c r="AN1130" s="522">
        <v>48.444444444444429</v>
      </c>
      <c r="AR1130" s="452"/>
      <c r="AS1130" s="145"/>
      <c r="AT1130" s="223"/>
      <c r="AU1130" s="22"/>
    </row>
    <row r="1131" spans="1:47" ht="15.75">
      <c r="A1131" s="263" t="s">
        <v>3295</v>
      </c>
      <c r="B1131" t="s">
        <v>3296</v>
      </c>
      <c r="C1131" t="s">
        <v>1343</v>
      </c>
      <c r="D1131" s="554">
        <v>4360000000</v>
      </c>
      <c r="E1131">
        <v>1.7</v>
      </c>
      <c r="F1131" s="620">
        <v>2.86</v>
      </c>
      <c r="G1131" s="57"/>
      <c r="H1131" s="636"/>
      <c r="I1131" s="267"/>
      <c r="J1131" s="587">
        <v>47.57</v>
      </c>
      <c r="K1131" s="236">
        <v>41.44</v>
      </c>
      <c r="L1131" s="236">
        <v>49.73</v>
      </c>
      <c r="M1131" s="236">
        <v>1.5</v>
      </c>
      <c r="N1131" s="236">
        <v>1</v>
      </c>
      <c r="O1131" s="236"/>
      <c r="P1131" s="236"/>
      <c r="Q1131" s="236">
        <v>14.68</v>
      </c>
      <c r="R1131" s="236">
        <v>0.77</v>
      </c>
      <c r="S1131" s="236">
        <v>1.01</v>
      </c>
      <c r="T1131" s="236">
        <v>1.7</v>
      </c>
      <c r="U1131" s="236">
        <v>0</v>
      </c>
      <c r="V1131" s="236"/>
      <c r="W1131" s="522">
        <v>2.1</v>
      </c>
      <c r="X1131" s="236">
        <v>56.5</v>
      </c>
      <c r="Y1131" s="522">
        <v>8</v>
      </c>
      <c r="Z1131" s="236"/>
      <c r="AA1131" s="236"/>
      <c r="AB1131" s="236">
        <v>0.14241114313160422</v>
      </c>
      <c r="AC1131" s="522">
        <v>1.0913663918791883E-2</v>
      </c>
      <c r="AD1131" s="522">
        <v>6.8764160701727945</v>
      </c>
      <c r="AE1131" s="57">
        <v>41830</v>
      </c>
      <c r="AF1131" s="498">
        <v>0.12741000000000002</v>
      </c>
      <c r="AG1131" s="498">
        <v>0.19064935064935065</v>
      </c>
      <c r="AH1131" s="236">
        <v>42.854399999999998</v>
      </c>
      <c r="AI1131" s="236"/>
      <c r="AJ1131" s="522">
        <v>0</v>
      </c>
      <c r="AK1131" s="522">
        <v>1.0913663918791883E-2</v>
      </c>
      <c r="AL1131" s="236">
        <v>3.5706509906379288E-2</v>
      </c>
      <c r="AM1131" s="236">
        <v>47.56</v>
      </c>
      <c r="AN1131" s="522">
        <v>98.214285714285765</v>
      </c>
      <c r="AR1131" s="452"/>
      <c r="AS1131" s="145"/>
      <c r="AT1131" s="223"/>
      <c r="AU1131" s="22"/>
    </row>
    <row r="1132" spans="1:47" ht="15.75">
      <c r="A1132" s="263" t="s">
        <v>3297</v>
      </c>
      <c r="B1132" t="s">
        <v>3298</v>
      </c>
      <c r="C1132" t="s">
        <v>1343</v>
      </c>
      <c r="F1132" s="620"/>
      <c r="G1132" s="57"/>
      <c r="H1132" s="636"/>
      <c r="I1132" s="267"/>
      <c r="J1132" s="587">
        <v>2.44</v>
      </c>
      <c r="K1132" s="236">
        <v>2.21</v>
      </c>
      <c r="L1132" s="236">
        <v>2.46</v>
      </c>
      <c r="M1132" s="236"/>
      <c r="N1132" s="236"/>
      <c r="O1132" s="236"/>
      <c r="P1132" s="236"/>
      <c r="Q1132" s="236"/>
      <c r="R1132" s="236"/>
      <c r="S1132" s="236"/>
      <c r="T1132" s="236"/>
      <c r="U1132" s="236">
        <v>0</v>
      </c>
      <c r="V1132" s="236"/>
      <c r="X1132" s="236"/>
      <c r="Z1132" s="236"/>
      <c r="AA1132" s="236"/>
      <c r="AB1132" s="236">
        <v>8.4444444444444419E-2</v>
      </c>
      <c r="AC1132" s="522">
        <v>1.1534341983803627E-2</v>
      </c>
      <c r="AD1132" s="522">
        <v>3.9799379679233242</v>
      </c>
      <c r="AE1132" s="57">
        <v>41830</v>
      </c>
      <c r="AH1132" s="236"/>
      <c r="AI1132" s="236"/>
      <c r="AJ1132" s="522">
        <v>0</v>
      </c>
      <c r="AK1132" s="522">
        <v>1.1534341983803627E-2</v>
      </c>
      <c r="AL1132" s="236">
        <v>3.3898305084745797E-2</v>
      </c>
      <c r="AM1132" s="236"/>
      <c r="AN1132" s="522">
        <v>50</v>
      </c>
      <c r="AR1132" s="452"/>
      <c r="AS1132" s="145"/>
      <c r="AT1132" s="223"/>
      <c r="AU1132" s="22"/>
    </row>
    <row r="1133" spans="1:47" ht="15.75">
      <c r="A1133" s="263" t="s">
        <v>3299</v>
      </c>
      <c r="B1133" t="s">
        <v>3300</v>
      </c>
      <c r="C1133" t="s">
        <v>1343</v>
      </c>
      <c r="D1133" s="554">
        <v>4930000000</v>
      </c>
      <c r="E1133">
        <v>1.82</v>
      </c>
      <c r="F1133" s="620">
        <v>-0.56999999999999995</v>
      </c>
      <c r="G1133" s="57"/>
      <c r="H1133" s="636"/>
      <c r="I1133" s="267"/>
      <c r="J1133" s="587">
        <v>10.1</v>
      </c>
      <c r="K1133" s="236">
        <v>9.9600000000000009</v>
      </c>
      <c r="L1133" s="236">
        <v>10.95</v>
      </c>
      <c r="M1133" s="236">
        <v>2.5</v>
      </c>
      <c r="N1133" s="236">
        <v>0.27</v>
      </c>
      <c r="O1133" s="236"/>
      <c r="P1133" s="236"/>
      <c r="Q1133" s="236">
        <v>45.91</v>
      </c>
      <c r="R1133" s="236">
        <v>6.87</v>
      </c>
      <c r="S1133" s="236">
        <v>2.14</v>
      </c>
      <c r="T1133" s="236">
        <v>1.2</v>
      </c>
      <c r="U1133" s="236">
        <v>0</v>
      </c>
      <c r="V1133" s="236"/>
      <c r="W1133" s="522">
        <v>2.7</v>
      </c>
      <c r="X1133" s="236">
        <v>12</v>
      </c>
      <c r="Y1133" s="522">
        <v>15</v>
      </c>
      <c r="Z1133" s="236"/>
      <c r="AA1133" s="236"/>
      <c r="AB1133" s="236">
        <v>2.9791459781528659E-3</v>
      </c>
      <c r="AC1133" s="522">
        <v>1.3218440307245291E-2</v>
      </c>
      <c r="AD1133" s="522">
        <v>8.0082098239506223</v>
      </c>
      <c r="AE1133" s="57">
        <v>41830</v>
      </c>
      <c r="AF1133" s="498">
        <v>0.13428600000000002</v>
      </c>
      <c r="AG1133" s="498">
        <v>6.6826783114992724E-2</v>
      </c>
      <c r="AH1133" s="236">
        <v>-9.8103999999999996</v>
      </c>
      <c r="AI1133" s="236"/>
      <c r="AJ1133" s="522">
        <v>0</v>
      </c>
      <c r="AK1133" s="522">
        <v>1.3218440307245291E-2</v>
      </c>
      <c r="AL1133" s="236">
        <v>-8.8321884200196141E-3</v>
      </c>
      <c r="AM1133" s="236">
        <v>10.4</v>
      </c>
      <c r="AN1133" s="522">
        <v>95.454545454545567</v>
      </c>
      <c r="AR1133" s="452"/>
      <c r="AS1133" s="145"/>
      <c r="AT1133" s="223"/>
      <c r="AU1133" s="22"/>
    </row>
    <row r="1134" spans="1:47" ht="15.75">
      <c r="A1134" s="263" t="s">
        <v>925</v>
      </c>
      <c r="B1134" t="s">
        <v>3301</v>
      </c>
      <c r="C1134" t="s">
        <v>1599</v>
      </c>
      <c r="F1134" s="620"/>
      <c r="G1134" s="57"/>
      <c r="H1134" s="636"/>
      <c r="I1134" s="267"/>
      <c r="J1134" s="587">
        <v>112.86</v>
      </c>
      <c r="K1134" s="236">
        <v>108.01</v>
      </c>
      <c r="L1134" s="236">
        <v>114.17</v>
      </c>
      <c r="M1134" s="236">
        <v>2.98</v>
      </c>
      <c r="N1134" s="236"/>
      <c r="O1134" s="236"/>
      <c r="P1134" s="236"/>
      <c r="Q1134" s="236"/>
      <c r="R1134" s="236"/>
      <c r="S1134" s="236"/>
      <c r="T1134" s="236"/>
      <c r="U1134" s="236">
        <v>0</v>
      </c>
      <c r="V1134" s="236"/>
      <c r="X1134" s="236"/>
      <c r="Z1134" s="236">
        <v>1</v>
      </c>
      <c r="AA1134" s="236"/>
      <c r="AB1134" s="236">
        <v>4.220149598300852E-2</v>
      </c>
      <c r="AC1134" s="522">
        <v>5.7844421639853989E-3</v>
      </c>
      <c r="AD1134" s="522">
        <v>2.3290399693891368</v>
      </c>
      <c r="AE1134" s="57">
        <v>41830</v>
      </c>
      <c r="AH1134" s="236"/>
      <c r="AI1134" s="236"/>
      <c r="AJ1134" s="522">
        <v>0</v>
      </c>
      <c r="AK1134" s="522">
        <v>5.7844421639853989E-3</v>
      </c>
      <c r="AL1134" s="236">
        <v>6.6000713521226799E-3</v>
      </c>
      <c r="AM1134" s="236"/>
      <c r="AN1134" s="522">
        <v>15.503875968992006</v>
      </c>
      <c r="AR1134" s="452"/>
      <c r="AS1134" s="145"/>
      <c r="AT1134" s="223"/>
      <c r="AU1134" s="22"/>
    </row>
    <row r="1135" spans="1:47" ht="15.75">
      <c r="A1135" s="263" t="s">
        <v>3302</v>
      </c>
      <c r="B1135" t="s">
        <v>3303</v>
      </c>
      <c r="C1135" t="s">
        <v>2573</v>
      </c>
      <c r="F1135" s="620"/>
      <c r="G1135" s="57"/>
      <c r="H1135" s="636"/>
      <c r="I1135" s="267"/>
      <c r="J1135" s="587">
        <v>60.75</v>
      </c>
      <c r="K1135" s="236">
        <v>53.82</v>
      </c>
      <c r="L1135" s="236">
        <v>63.11</v>
      </c>
      <c r="M1135" s="236">
        <v>0.13</v>
      </c>
      <c r="N1135" s="236"/>
      <c r="O1135" s="236"/>
      <c r="P1135" s="236"/>
      <c r="Q1135" s="236"/>
      <c r="R1135" s="236"/>
      <c r="S1135" s="236"/>
      <c r="T1135" s="236"/>
      <c r="U1135" s="236">
        <v>0</v>
      </c>
      <c r="V1135" s="236"/>
      <c r="X1135" s="236"/>
      <c r="Z1135" s="236"/>
      <c r="AA1135" s="236"/>
      <c r="AB1135" s="236">
        <v>0.1202286557256132</v>
      </c>
      <c r="AC1135" s="522">
        <v>1.6919646107843255E-2</v>
      </c>
      <c r="AD1135" s="522">
        <v>2.4283867515271069</v>
      </c>
      <c r="AE1135" s="57">
        <v>41830</v>
      </c>
      <c r="AH1135" s="236"/>
      <c r="AI1135" s="236"/>
      <c r="AJ1135" s="522">
        <v>0</v>
      </c>
      <c r="AK1135" s="522">
        <v>1.6919646107843255E-2</v>
      </c>
      <c r="AL1135" s="236">
        <v>1.5716435378699177E-2</v>
      </c>
      <c r="AM1135" s="236"/>
      <c r="AN1135" s="522">
        <v>14.615384615384627</v>
      </c>
      <c r="AR1135" s="452"/>
      <c r="AS1135" s="145"/>
      <c r="AT1135" s="223"/>
      <c r="AU1135" s="22"/>
    </row>
    <row r="1136" spans="1:47" ht="15.75">
      <c r="A1136" s="263" t="s">
        <v>3304</v>
      </c>
      <c r="C1136" t="s">
        <v>1343</v>
      </c>
      <c r="D1136" s="554">
        <v>3830000000</v>
      </c>
      <c r="E1136">
        <v>1.24</v>
      </c>
      <c r="F1136" s="620">
        <v>5.89</v>
      </c>
      <c r="G1136" s="57"/>
      <c r="H1136" s="636"/>
      <c r="I1136" s="267"/>
      <c r="J1136" s="587">
        <v>54.78</v>
      </c>
      <c r="K1136" s="236">
        <v>50.85</v>
      </c>
      <c r="L1136" s="236">
        <v>55.22</v>
      </c>
      <c r="M1136" s="236">
        <v>0.9</v>
      </c>
      <c r="N1136" s="236">
        <v>0.76</v>
      </c>
      <c r="O1136" s="236"/>
      <c r="P1136" s="236"/>
      <c r="Q1136" s="236">
        <v>12.12</v>
      </c>
      <c r="R1136" s="236">
        <v>1.41</v>
      </c>
      <c r="S1136" s="236">
        <v>1.89</v>
      </c>
      <c r="T1136" s="236">
        <v>1.74</v>
      </c>
      <c r="U1136" s="236">
        <v>0</v>
      </c>
      <c r="V1136" s="236"/>
      <c r="W1136" s="522">
        <v>3.2</v>
      </c>
      <c r="X1136" s="236">
        <v>53.33</v>
      </c>
      <c r="Y1136" s="522">
        <v>13</v>
      </c>
      <c r="Z1136" s="236"/>
      <c r="AA1136" s="236"/>
      <c r="AB1136" s="236">
        <v>6.5137079525568756E-2</v>
      </c>
      <c r="AC1136" s="522">
        <v>5.6804755885230436E-3</v>
      </c>
      <c r="AD1136" s="522">
        <v>3.119752734686843</v>
      </c>
      <c r="AE1136" s="57">
        <v>41830</v>
      </c>
      <c r="AF1136" s="498">
        <v>0.101052</v>
      </c>
      <c r="AG1136" s="498">
        <v>8.595744680851064E-2</v>
      </c>
      <c r="AH1136" s="236">
        <v>103.6861</v>
      </c>
      <c r="AI1136" s="236"/>
      <c r="AJ1136" s="522">
        <v>0</v>
      </c>
      <c r="AK1136" s="522">
        <v>5.6804755885230436E-3</v>
      </c>
      <c r="AL1136" s="236">
        <v>1.5761171889486399E-2</v>
      </c>
      <c r="AM1136" s="236">
        <v>54.64</v>
      </c>
      <c r="AN1136" s="522">
        <v>52.293577981651239</v>
      </c>
      <c r="AR1136" s="452"/>
      <c r="AS1136" s="145"/>
      <c r="AT1136" s="223"/>
      <c r="AU1136" s="22"/>
    </row>
    <row r="1137" spans="1:47" ht="15.75">
      <c r="A1137" s="263" t="s">
        <v>3305</v>
      </c>
      <c r="B1137" t="s">
        <v>3306</v>
      </c>
      <c r="C1137" t="s">
        <v>1343</v>
      </c>
      <c r="D1137" s="554">
        <v>13800000000</v>
      </c>
      <c r="E1137">
        <v>1.1000000000000001</v>
      </c>
      <c r="F1137" s="620">
        <v>3.95</v>
      </c>
      <c r="G1137" s="57"/>
      <c r="H1137" s="636"/>
      <c r="I1137" s="267"/>
      <c r="J1137" s="587">
        <v>117.15</v>
      </c>
      <c r="K1137" s="236">
        <v>113.45</v>
      </c>
      <c r="L1137" s="236">
        <v>120.25</v>
      </c>
      <c r="M1137" s="236">
        <v>0.5</v>
      </c>
      <c r="N1137" s="236">
        <v>0.6</v>
      </c>
      <c r="O1137" s="236"/>
      <c r="P1137" s="236"/>
      <c r="Q1137" s="236">
        <v>14.9</v>
      </c>
      <c r="R1137" s="236">
        <v>1.37</v>
      </c>
      <c r="S1137" s="236">
        <v>3.41</v>
      </c>
      <c r="T1137" s="236">
        <v>2.2999999999999998</v>
      </c>
      <c r="U1137" s="236">
        <v>0</v>
      </c>
      <c r="V1137" s="236"/>
      <c r="W1137" s="522">
        <v>1.6</v>
      </c>
      <c r="X1137" s="236">
        <v>135</v>
      </c>
      <c r="Y1137" s="522">
        <v>13</v>
      </c>
      <c r="Z1137" s="236"/>
      <c r="AA1137" s="236"/>
      <c r="AB1137" s="236">
        <v>-4.2498937526561833E-3</v>
      </c>
      <c r="AC1137" s="522">
        <v>8.0978432343114439E-3</v>
      </c>
      <c r="AD1137" s="522">
        <v>5.3823419177682288</v>
      </c>
      <c r="AE1137" s="57">
        <v>41830</v>
      </c>
      <c r="AF1137" s="498">
        <v>9.3030000000000002E-2</v>
      </c>
      <c r="AG1137" s="498">
        <v>0.10875912408759124</v>
      </c>
      <c r="AH1137" s="236">
        <v>80.671700000000001</v>
      </c>
      <c r="AI1137" s="236" t="s">
        <v>3307</v>
      </c>
      <c r="AJ1137" s="522">
        <v>0</v>
      </c>
      <c r="AK1137" s="522">
        <v>8.0978432343114439E-3</v>
      </c>
      <c r="AL1137" s="236">
        <v>1.3408304498269996E-2</v>
      </c>
      <c r="AM1137" s="236">
        <v>118.36</v>
      </c>
      <c r="AN1137" s="522">
        <v>58.96414342629474</v>
      </c>
      <c r="AR1137" s="452"/>
      <c r="AS1137" s="145"/>
      <c r="AT1137" s="223"/>
      <c r="AU1137" s="22"/>
    </row>
    <row r="1138" spans="1:47" ht="15.75">
      <c r="A1138" s="263" t="s">
        <v>3308</v>
      </c>
      <c r="B1138" t="s">
        <v>3309</v>
      </c>
      <c r="C1138" t="s">
        <v>2573</v>
      </c>
      <c r="F1138" s="620"/>
      <c r="G1138" s="57"/>
      <c r="H1138" s="636"/>
      <c r="I1138" s="267"/>
      <c r="J1138" s="587">
        <v>48.68</v>
      </c>
      <c r="K1138" s="236">
        <v>47.57</v>
      </c>
      <c r="L1138" s="236">
        <v>56.79</v>
      </c>
      <c r="M1138" s="236">
        <v>0</v>
      </c>
      <c r="N1138" s="236"/>
      <c r="O1138" s="236"/>
      <c r="P1138" s="236"/>
      <c r="Q1138" s="236"/>
      <c r="R1138" s="236"/>
      <c r="S1138" s="236"/>
      <c r="T1138" s="236"/>
      <c r="U1138" s="236">
        <v>0</v>
      </c>
      <c r="V1138" s="236"/>
      <c r="X1138" s="236"/>
      <c r="Z1138" s="236"/>
      <c r="AA1138" s="236"/>
      <c r="AB1138" s="236">
        <v>-0.13718539524991141</v>
      </c>
      <c r="AC1138" s="522">
        <v>1.6890560227026778E-2</v>
      </c>
      <c r="AD1138" s="522">
        <v>2.369735486285931</v>
      </c>
      <c r="AE1138" s="57">
        <v>41830</v>
      </c>
      <c r="AH1138" s="236"/>
      <c r="AI1138" s="236"/>
      <c r="AJ1138" s="522">
        <v>0</v>
      </c>
      <c r="AK1138" s="522">
        <v>1.6890560227026778E-2</v>
      </c>
      <c r="AL1138" s="236">
        <v>-3.1436530043772351E-2</v>
      </c>
      <c r="AM1138" s="236"/>
      <c r="AN1138" s="522">
        <v>85.882352941176379</v>
      </c>
      <c r="AR1138" s="452"/>
      <c r="AS1138" s="145"/>
      <c r="AT1138" s="223"/>
      <c r="AU1138" s="22"/>
    </row>
    <row r="1139" spans="1:47" ht="15.75">
      <c r="A1139" s="263" t="s">
        <v>3310</v>
      </c>
      <c r="B1139" t="s">
        <v>3311</v>
      </c>
      <c r="C1139" t="s">
        <v>1751</v>
      </c>
      <c r="F1139" s="620"/>
      <c r="G1139" s="57"/>
      <c r="H1139" s="636"/>
      <c r="I1139" s="267"/>
      <c r="J1139" s="587">
        <v>74.849999999999994</v>
      </c>
      <c r="K1139" s="236">
        <v>63.06</v>
      </c>
      <c r="L1139" s="236">
        <v>84.21</v>
      </c>
      <c r="M1139" s="236">
        <v>0</v>
      </c>
      <c r="N1139" s="236"/>
      <c r="O1139" s="236"/>
      <c r="P1139" s="236"/>
      <c r="Q1139" s="236"/>
      <c r="R1139" s="236"/>
      <c r="S1139" s="236"/>
      <c r="T1139" s="236"/>
      <c r="U1139" s="236">
        <v>0</v>
      </c>
      <c r="V1139" s="236"/>
      <c r="X1139" s="236"/>
      <c r="Z1139" s="236"/>
      <c r="AA1139" s="236"/>
      <c r="AB1139" s="236">
        <v>5.4968287526426941E-2</v>
      </c>
      <c r="AC1139" s="522">
        <v>2.4814594136850436E-2</v>
      </c>
      <c r="AD1139" s="522">
        <v>3.2150755053727456</v>
      </c>
      <c r="AE1139" s="57">
        <v>41830</v>
      </c>
      <c r="AH1139" s="236"/>
      <c r="AI1139" s="236"/>
      <c r="AJ1139" s="522">
        <v>0</v>
      </c>
      <c r="AK1139" s="522">
        <v>2.4814594136850436E-2</v>
      </c>
      <c r="AL1139" s="236">
        <v>9.5579625292740084E-2</v>
      </c>
      <c r="AM1139" s="236"/>
      <c r="AN1139" s="522">
        <v>85.752930568079364</v>
      </c>
      <c r="AR1139" s="452"/>
      <c r="AS1139" s="145"/>
      <c r="AT1139" s="223"/>
      <c r="AU1139" s="22"/>
    </row>
    <row r="1140" spans="1:47" ht="15.75">
      <c r="A1140" s="263" t="s">
        <v>3312</v>
      </c>
      <c r="B1140" t="s">
        <v>3313</v>
      </c>
      <c r="C1140" t="s">
        <v>1343</v>
      </c>
      <c r="D1140" s="554">
        <v>689800000</v>
      </c>
      <c r="E1140">
        <v>0.96</v>
      </c>
      <c r="F1140" s="620">
        <v>14.15</v>
      </c>
      <c r="G1140" s="57"/>
      <c r="H1140" s="636"/>
      <c r="I1140" s="267"/>
      <c r="J1140" s="587">
        <v>140.25</v>
      </c>
      <c r="K1140" s="236">
        <v>136.43</v>
      </c>
      <c r="L1140" s="236">
        <v>151.37</v>
      </c>
      <c r="M1140" s="236">
        <v>8.5</v>
      </c>
      <c r="N1140" s="236">
        <v>12.04</v>
      </c>
      <c r="O1140" s="236"/>
      <c r="P1140" s="236"/>
      <c r="Q1140" s="236">
        <v>0</v>
      </c>
      <c r="R1140" s="236">
        <v>0</v>
      </c>
      <c r="S1140" s="236">
        <v>3.85</v>
      </c>
      <c r="T1140" s="236">
        <v>9.23</v>
      </c>
      <c r="U1140" s="236">
        <v>0</v>
      </c>
      <c r="V1140" s="236"/>
      <c r="W1140" s="522">
        <v>5</v>
      </c>
      <c r="X1140" s="236">
        <v>0</v>
      </c>
      <c r="Y1140" s="522">
        <v>0</v>
      </c>
      <c r="Z1140" s="236"/>
      <c r="AA1140" s="236"/>
      <c r="AB1140" s="236">
        <v>-4.2073628850488334E-2</v>
      </c>
      <c r="AC1140" s="522">
        <v>9.6787845359585199E-3</v>
      </c>
      <c r="AD1140" s="522">
        <v>11.99343935832435</v>
      </c>
      <c r="AE1140" s="57">
        <v>41830</v>
      </c>
      <c r="AH1140" s="236"/>
      <c r="AI1140" s="236"/>
      <c r="AJ1140" s="522">
        <v>0</v>
      </c>
      <c r="AK1140" s="522">
        <v>9.6787845359585199E-3</v>
      </c>
      <c r="AL1140" s="236">
        <v>-1.5029145305147739E-2</v>
      </c>
      <c r="AM1140" s="236">
        <v>141.30000000000001</v>
      </c>
      <c r="AN1140" s="522">
        <v>69.21898928024487</v>
      </c>
      <c r="AR1140" s="452"/>
      <c r="AS1140" s="145"/>
      <c r="AT1140" s="223"/>
      <c r="AU1140" s="22"/>
    </row>
    <row r="1141" spans="1:47" ht="15.75">
      <c r="A1141" s="263" t="s">
        <v>3314</v>
      </c>
      <c r="B1141" t="s">
        <v>3315</v>
      </c>
      <c r="C1141" t="s">
        <v>1343</v>
      </c>
      <c r="D1141" s="554">
        <v>4140000000</v>
      </c>
      <c r="E1141">
        <v>2.69</v>
      </c>
      <c r="F1141" s="620">
        <v>1.82</v>
      </c>
      <c r="G1141" s="57"/>
      <c r="H1141" s="636"/>
      <c r="I1141" s="267"/>
      <c r="J1141" s="587">
        <v>29.74</v>
      </c>
      <c r="K1141" s="236">
        <v>27.16</v>
      </c>
      <c r="L1141" s="236">
        <v>31.99</v>
      </c>
      <c r="M1141" s="236">
        <v>0</v>
      </c>
      <c r="N1141" s="236">
        <v>0</v>
      </c>
      <c r="O1141" s="236"/>
      <c r="P1141" s="236"/>
      <c r="Q1141" s="236">
        <v>10.119999999999999</v>
      </c>
      <c r="R1141" s="236">
        <v>1.1399999999999999</v>
      </c>
      <c r="S1141" s="236">
        <v>0.36</v>
      </c>
      <c r="T1141" s="236">
        <v>1.1599999999999999</v>
      </c>
      <c r="U1141" s="236">
        <v>0</v>
      </c>
      <c r="V1141" s="236"/>
      <c r="W1141" s="522">
        <v>1.2</v>
      </c>
      <c r="X1141" s="236">
        <v>40</v>
      </c>
      <c r="Y1141" s="522">
        <v>5</v>
      </c>
      <c r="Z1141" s="236"/>
      <c r="AA1141" s="236"/>
      <c r="AB1141" s="236">
        <v>9.4992636229749558E-2</v>
      </c>
      <c r="AC1141" s="522">
        <v>1.6126421640639637E-2</v>
      </c>
      <c r="AD1141" s="522">
        <v>7.9204045739551709</v>
      </c>
      <c r="AE1141" s="57">
        <v>41830</v>
      </c>
      <c r="AF1141" s="498">
        <v>0.184137</v>
      </c>
      <c r="AG1141" s="498">
        <v>8.8771929824561405E-2</v>
      </c>
      <c r="AH1141" s="236">
        <v>15.8215</v>
      </c>
      <c r="AI1141" s="236"/>
      <c r="AJ1141" s="522">
        <v>0</v>
      </c>
      <c r="AK1141" s="522">
        <v>1.6126421640639637E-2</v>
      </c>
      <c r="AL1141" s="236">
        <v>-4.434447300771216E-2</v>
      </c>
      <c r="AM1141" s="236">
        <v>30.86</v>
      </c>
      <c r="AN1141" s="522">
        <v>86.486486486486456</v>
      </c>
      <c r="AR1141" s="452"/>
      <c r="AS1141" s="145"/>
      <c r="AT1141" s="223"/>
      <c r="AU1141" s="22"/>
    </row>
    <row r="1142" spans="1:47" ht="15.75">
      <c r="A1142" s="263" t="s">
        <v>3316</v>
      </c>
      <c r="B1142" t="s">
        <v>3317</v>
      </c>
      <c r="C1142" t="s">
        <v>1350</v>
      </c>
      <c r="D1142" s="554">
        <v>2780000000</v>
      </c>
      <c r="E1142">
        <v>2.17</v>
      </c>
      <c r="F1142" s="620">
        <v>1.52</v>
      </c>
      <c r="G1142" s="57"/>
      <c r="H1142" s="636"/>
      <c r="I1142" s="267"/>
      <c r="J1142" s="587">
        <v>60.81</v>
      </c>
      <c r="K1142" s="236">
        <v>46.79</v>
      </c>
      <c r="L1142" s="236">
        <v>60.81</v>
      </c>
      <c r="M1142" s="236">
        <v>0</v>
      </c>
      <c r="N1142" s="236">
        <v>0</v>
      </c>
      <c r="O1142" s="236"/>
      <c r="P1142" s="236"/>
      <c r="Q1142" s="236">
        <v>17.73</v>
      </c>
      <c r="R1142" s="236">
        <v>1.4</v>
      </c>
      <c r="S1142" s="236">
        <v>1.52</v>
      </c>
      <c r="T1142" s="236">
        <v>27.94</v>
      </c>
      <c r="U1142" s="236">
        <v>0</v>
      </c>
      <c r="V1142" s="236"/>
      <c r="W1142" s="522">
        <v>2.1</v>
      </c>
      <c r="X1142" s="236">
        <v>62</v>
      </c>
      <c r="Y1142" s="522">
        <v>9</v>
      </c>
      <c r="Z1142" s="236"/>
      <c r="AA1142" s="236"/>
      <c r="AB1142" s="236">
        <v>0.299636674503099</v>
      </c>
      <c r="AC1142" s="522">
        <v>1.2852239132877244E-2</v>
      </c>
      <c r="AD1142" s="522">
        <v>3.786117702681099</v>
      </c>
      <c r="AE1142" s="57">
        <v>41830</v>
      </c>
      <c r="AF1142" s="498">
        <v>0.15434100000000001</v>
      </c>
      <c r="AG1142" s="498">
        <v>0.12664285714285714</v>
      </c>
      <c r="AH1142" s="236">
        <v>18.619399999999999</v>
      </c>
      <c r="AI1142" s="236" t="s">
        <v>3318</v>
      </c>
      <c r="AJ1142" s="522">
        <v>0</v>
      </c>
      <c r="AK1142" s="522">
        <v>1.2852239132877244E-2</v>
      </c>
      <c r="AL1142" s="236">
        <v>0.10603855947617326</v>
      </c>
      <c r="AM1142" s="236">
        <v>57.86</v>
      </c>
      <c r="AN1142" s="522">
        <v>32.291666666666686</v>
      </c>
      <c r="AR1142" s="452"/>
      <c r="AS1142" s="145"/>
      <c r="AT1142" s="223"/>
      <c r="AU1142" s="22"/>
    </row>
    <row r="1143" spans="1:47" ht="15.75">
      <c r="A1143" s="263" t="s">
        <v>740</v>
      </c>
      <c r="B1143" t="s">
        <v>3319</v>
      </c>
      <c r="C1143" t="s">
        <v>1343</v>
      </c>
      <c r="D1143" s="554">
        <v>886280000</v>
      </c>
      <c r="E1143">
        <v>2.2000000000000002</v>
      </c>
      <c r="F1143" s="620">
        <v>-0.19</v>
      </c>
      <c r="G1143" s="57"/>
      <c r="H1143" s="636"/>
      <c r="I1143" s="267"/>
      <c r="J1143" s="587">
        <v>15.77</v>
      </c>
      <c r="K1143" s="236">
        <v>13.01</v>
      </c>
      <c r="L1143" s="236">
        <v>16.79</v>
      </c>
      <c r="M1143" s="236">
        <v>0</v>
      </c>
      <c r="N1143" s="236">
        <v>0</v>
      </c>
      <c r="O1143" s="236"/>
      <c r="P1143" s="236"/>
      <c r="Q1143" s="236">
        <v>22.52</v>
      </c>
      <c r="R1143" s="236">
        <v>3.08</v>
      </c>
      <c r="S1143" s="236">
        <v>3.1</v>
      </c>
      <c r="T1143" s="236">
        <v>2.91</v>
      </c>
      <c r="U1143" s="236">
        <v>0</v>
      </c>
      <c r="V1143" s="236"/>
      <c r="W1143" s="522">
        <v>2.2000000000000002</v>
      </c>
      <c r="X1143" s="236">
        <v>16</v>
      </c>
      <c r="Y1143" s="522">
        <v>9</v>
      </c>
      <c r="Z1143" s="236">
        <v>1</v>
      </c>
      <c r="AA1143" s="236"/>
      <c r="AB1143" s="236">
        <v>0.21214450422751729</v>
      </c>
      <c r="AC1143" s="522">
        <v>1.6939614784251635E-2</v>
      </c>
      <c r="AD1143" s="522">
        <v>4.6618970154917942</v>
      </c>
      <c r="AE1143" s="57">
        <v>41830</v>
      </c>
      <c r="AF1143" s="498">
        <v>0.15606</v>
      </c>
      <c r="AG1143" s="498">
        <v>7.3116883116883122E-2</v>
      </c>
      <c r="AH1143" s="236">
        <v>-1.9137999999999999</v>
      </c>
      <c r="AI1143" s="236"/>
      <c r="AJ1143" s="522">
        <v>0</v>
      </c>
      <c r="AK1143" s="522">
        <v>1.6939614784251635E-2</v>
      </c>
      <c r="AL1143" s="236">
        <v>6.3816209317166337E-3</v>
      </c>
      <c r="AM1143" s="236">
        <v>16</v>
      </c>
      <c r="AN1143" s="522">
        <v>66.917293233082702</v>
      </c>
      <c r="AR1143" s="452"/>
      <c r="AS1143" s="145"/>
      <c r="AT1143" s="223"/>
      <c r="AU1143" s="22"/>
    </row>
    <row r="1144" spans="1:47" ht="15.75">
      <c r="A1144" s="263" t="s">
        <v>3320</v>
      </c>
      <c r="B1144" t="s">
        <v>3321</v>
      </c>
      <c r="C1144" t="s">
        <v>2062</v>
      </c>
      <c r="F1144" s="620"/>
      <c r="G1144" s="57"/>
      <c r="H1144" s="636"/>
      <c r="I1144" s="267"/>
      <c r="J1144" s="587">
        <v>76.569999999999993</v>
      </c>
      <c r="K1144" s="236">
        <v>53.88</v>
      </c>
      <c r="L1144" s="236">
        <v>79.08</v>
      </c>
      <c r="M1144" s="236"/>
      <c r="N1144" s="236"/>
      <c r="O1144" s="236"/>
      <c r="P1144" s="236"/>
      <c r="Q1144" s="236"/>
      <c r="R1144" s="236"/>
      <c r="S1144" s="236"/>
      <c r="T1144" s="236"/>
      <c r="U1144" s="236">
        <v>0</v>
      </c>
      <c r="V1144" s="236"/>
      <c r="X1144" s="236"/>
      <c r="Z1144" s="236"/>
      <c r="AA1144" s="236"/>
      <c r="AB1144" s="236">
        <v>0.34522136331693587</v>
      </c>
      <c r="AC1144" s="522">
        <v>1.7507546040310275E-2</v>
      </c>
      <c r="AD1144" s="522">
        <v>6.4425710273460046</v>
      </c>
      <c r="AE1144" s="57">
        <v>41830</v>
      </c>
      <c r="AH1144" s="236"/>
      <c r="AI1144" s="236"/>
      <c r="AJ1144" s="522">
        <v>0</v>
      </c>
      <c r="AK1144" s="522">
        <v>1.7507546040310275E-2</v>
      </c>
      <c r="AL1144" s="236">
        <v>0.17420641005980678</v>
      </c>
      <c r="AM1144" s="236"/>
      <c r="AN1144" s="522">
        <v>56.873315363881474</v>
      </c>
      <c r="AR1144" s="452"/>
      <c r="AS1144" s="145"/>
      <c r="AT1144" s="223"/>
      <c r="AU1144" s="22"/>
    </row>
    <row r="1145" spans="1:47" ht="15.75">
      <c r="A1145" s="263" t="s">
        <v>3322</v>
      </c>
      <c r="B1145" t="s">
        <v>3323</v>
      </c>
      <c r="C1145" t="s">
        <v>1356</v>
      </c>
      <c r="D1145" s="554">
        <v>0.01</v>
      </c>
      <c r="E1145">
        <v>1.81</v>
      </c>
      <c r="F1145" s="620">
        <v>-1.6</v>
      </c>
      <c r="G1145" s="57"/>
      <c r="H1145" s="636"/>
      <c r="I1145" s="267"/>
      <c r="J1145" s="587">
        <v>4.4000000000000004</v>
      </c>
      <c r="K1145" s="236">
        <v>3.61</v>
      </c>
      <c r="L1145" s="236">
        <v>4.79</v>
      </c>
      <c r="M1145" s="236">
        <v>0</v>
      </c>
      <c r="N1145" s="236">
        <v>0</v>
      </c>
      <c r="O1145" s="236"/>
      <c r="P1145" s="236"/>
      <c r="Q1145" s="236">
        <v>0</v>
      </c>
      <c r="R1145" s="236">
        <v>0.16</v>
      </c>
      <c r="S1145" s="236">
        <v>825.83</v>
      </c>
      <c r="T1145" s="236">
        <v>1.2</v>
      </c>
      <c r="U1145" s="236">
        <v>0</v>
      </c>
      <c r="V1145" s="236"/>
      <c r="W1145" s="522">
        <v>3</v>
      </c>
      <c r="X1145" s="236">
        <v>4.25</v>
      </c>
      <c r="Y1145" s="522">
        <v>2</v>
      </c>
      <c r="Z1145" s="236"/>
      <c r="AA1145" s="236"/>
      <c r="AB1145" s="236">
        <v>-2.6548672566371511E-2</v>
      </c>
      <c r="AC1145" s="522">
        <v>2.4379473972763636E-2</v>
      </c>
      <c r="AD1145" s="522">
        <v>3.0702247753315657</v>
      </c>
      <c r="AE1145" s="57">
        <v>41830</v>
      </c>
      <c r="AF1145" s="498">
        <v>0.13371300000000003</v>
      </c>
      <c r="AG1145" s="498">
        <v>0</v>
      </c>
      <c r="AH1145" s="236">
        <v>-15.0655</v>
      </c>
      <c r="AI1145" s="236"/>
      <c r="AJ1145" s="522">
        <v>0</v>
      </c>
      <c r="AK1145" s="522">
        <v>2.4379473972763636E-2</v>
      </c>
      <c r="AL1145" s="236">
        <v>0.1924119241192413</v>
      </c>
      <c r="AM1145" s="236">
        <v>4.17</v>
      </c>
      <c r="AN1145" s="522">
        <v>66.6666666666666</v>
      </c>
      <c r="AR1145" s="452"/>
      <c r="AS1145" s="145"/>
      <c r="AT1145" s="223"/>
      <c r="AU1145" s="22"/>
    </row>
    <row r="1146" spans="1:47" ht="15.75">
      <c r="A1146" s="263" t="s">
        <v>3324</v>
      </c>
      <c r="C1146" t="s">
        <v>1343</v>
      </c>
      <c r="F1146" s="620"/>
      <c r="G1146" s="57"/>
      <c r="H1146" s="636"/>
      <c r="I1146" s="267"/>
      <c r="J1146" s="587">
        <v>31.98</v>
      </c>
      <c r="K1146" s="236">
        <v>26.4</v>
      </c>
      <c r="L1146" s="236">
        <v>31.98</v>
      </c>
      <c r="M1146" s="236"/>
      <c r="N1146" s="236"/>
      <c r="O1146" s="236"/>
      <c r="P1146" s="236"/>
      <c r="Q1146" s="236"/>
      <c r="R1146" s="236"/>
      <c r="S1146" s="236"/>
      <c r="T1146" s="236"/>
      <c r="U1146" s="236">
        <v>0</v>
      </c>
      <c r="V1146" s="236"/>
      <c r="W1146" s="522">
        <v>3</v>
      </c>
      <c r="X1146" s="236">
        <v>32</v>
      </c>
      <c r="Y1146" s="522">
        <v>2</v>
      </c>
      <c r="Z1146" s="236">
        <v>1</v>
      </c>
      <c r="AA1146" s="236"/>
      <c r="AB1146" s="236">
        <v>0.18181818181818188</v>
      </c>
      <c r="AC1146" s="522">
        <v>4.494617070417246E-3</v>
      </c>
      <c r="AD1146" s="522">
        <v>21.885169695648248</v>
      </c>
      <c r="AE1146" s="57">
        <v>41830</v>
      </c>
      <c r="AH1146" s="236"/>
      <c r="AI1146" s="236"/>
      <c r="AJ1146" s="522">
        <v>0</v>
      </c>
      <c r="AK1146" s="522">
        <v>4.494617070417246E-3</v>
      </c>
      <c r="AL1146" s="236">
        <v>8.5146641438032036E-3</v>
      </c>
      <c r="AM1146" s="236"/>
      <c r="AN1146" s="522">
        <v>6.6666666666676093</v>
      </c>
      <c r="AR1146" s="452"/>
      <c r="AS1146" s="145"/>
      <c r="AT1146" s="223"/>
      <c r="AU1146" s="22"/>
    </row>
    <row r="1147" spans="1:47" ht="15.75">
      <c r="A1147" s="263" t="s">
        <v>3325</v>
      </c>
      <c r="B1147" t="s">
        <v>3326</v>
      </c>
      <c r="C1147" t="s">
        <v>1343</v>
      </c>
      <c r="D1147" s="554">
        <v>4890000000</v>
      </c>
      <c r="E1147">
        <v>1.95</v>
      </c>
      <c r="F1147" s="620">
        <v>6.61</v>
      </c>
      <c r="G1147" s="57"/>
      <c r="H1147" s="636"/>
      <c r="I1147" s="267"/>
      <c r="J1147" s="587">
        <v>44.13</v>
      </c>
      <c r="K1147" s="236">
        <v>33.82</v>
      </c>
      <c r="L1147" s="236">
        <v>44.89</v>
      </c>
      <c r="M1147" s="236">
        <v>0.9</v>
      </c>
      <c r="N1147" s="236">
        <v>0.4</v>
      </c>
      <c r="O1147" s="236"/>
      <c r="P1147" s="236"/>
      <c r="Q1147" s="236">
        <v>12.26</v>
      </c>
      <c r="R1147" s="236">
        <v>1.18</v>
      </c>
      <c r="S1147" s="236">
        <v>1.41</v>
      </c>
      <c r="T1147" s="236">
        <v>2.63</v>
      </c>
      <c r="U1147" s="236">
        <v>0</v>
      </c>
      <c r="V1147" s="236"/>
      <c r="W1147" s="522">
        <v>1.9</v>
      </c>
      <c r="X1147" s="236">
        <v>50</v>
      </c>
      <c r="Y1147" s="522">
        <v>8</v>
      </c>
      <c r="Z1147" s="236">
        <v>1</v>
      </c>
      <c r="AA1147" s="236"/>
      <c r="AB1147" s="236">
        <v>0.29261862917398951</v>
      </c>
      <c r="AC1147" s="522">
        <v>1.3919152811246982E-2</v>
      </c>
      <c r="AD1147" s="522">
        <v>4.0983130735274544</v>
      </c>
      <c r="AE1147" s="57">
        <v>41830</v>
      </c>
      <c r="AF1147" s="498">
        <v>0.141735</v>
      </c>
      <c r="AG1147" s="498">
        <v>0.10389830508474576</v>
      </c>
      <c r="AH1147" s="236">
        <v>78.718900000000005</v>
      </c>
      <c r="AI1147" s="236"/>
      <c r="AJ1147" s="522">
        <v>0</v>
      </c>
      <c r="AK1147" s="522">
        <v>1.3919152811246982E-2</v>
      </c>
      <c r="AL1147" s="236">
        <v>3.7864534336782669E-2</v>
      </c>
      <c r="AM1147" s="236">
        <v>42.57</v>
      </c>
      <c r="AN1147" s="522">
        <v>69.633507853403174</v>
      </c>
      <c r="AR1147" s="452"/>
      <c r="AS1147" s="145"/>
      <c r="AT1147" s="223"/>
      <c r="AU1147" s="22"/>
    </row>
    <row r="1148" spans="1:47" ht="15.75">
      <c r="A1148" s="263" t="s">
        <v>3327</v>
      </c>
      <c r="B1148" t="s">
        <v>3328</v>
      </c>
      <c r="C1148" t="s">
        <v>1343</v>
      </c>
      <c r="D1148" s="554">
        <v>3620000000</v>
      </c>
      <c r="E1148">
        <v>1.27</v>
      </c>
      <c r="F1148" s="620">
        <v>4.1100000000000003</v>
      </c>
      <c r="G1148" s="57"/>
      <c r="H1148" s="636"/>
      <c r="I1148" s="267"/>
      <c r="J1148" s="587">
        <v>81.59</v>
      </c>
      <c r="K1148" s="236">
        <v>76.84</v>
      </c>
      <c r="L1148" s="236">
        <v>85.63</v>
      </c>
      <c r="M1148" s="236">
        <v>2.1</v>
      </c>
      <c r="N1148" s="236">
        <v>1.76</v>
      </c>
      <c r="O1148" s="236"/>
      <c r="P1148" s="236"/>
      <c r="Q1148" s="236">
        <v>16.09</v>
      </c>
      <c r="R1148" s="236">
        <v>1.23</v>
      </c>
      <c r="S1148" s="236">
        <v>6.09</v>
      </c>
      <c r="T1148" s="236">
        <v>4.38</v>
      </c>
      <c r="U1148" s="236">
        <v>0</v>
      </c>
      <c r="V1148" s="236"/>
      <c r="W1148" s="522">
        <v>2.2999999999999998</v>
      </c>
      <c r="X1148" s="236">
        <v>93</v>
      </c>
      <c r="Y1148" s="522">
        <v>18</v>
      </c>
      <c r="Z1148" s="236"/>
      <c r="AA1148" s="236"/>
      <c r="AB1148" s="236">
        <v>3.1740010116337952E-2</v>
      </c>
      <c r="AC1148" s="522">
        <v>7.194391279496129E-3</v>
      </c>
      <c r="AD1148" s="522">
        <v>4.2194730241108811</v>
      </c>
      <c r="AE1148" s="57">
        <v>41830</v>
      </c>
      <c r="AF1148" s="498">
        <v>0.102771</v>
      </c>
      <c r="AG1148" s="498">
        <v>0.13081300813008132</v>
      </c>
      <c r="AH1148" s="236">
        <v>53.302799999999998</v>
      </c>
      <c r="AI1148" s="236"/>
      <c r="AJ1148" s="522">
        <v>0</v>
      </c>
      <c r="AK1148" s="522">
        <v>7.194391279496129E-3</v>
      </c>
      <c r="AL1148" s="236">
        <v>1.5179793455269364E-2</v>
      </c>
      <c r="AM1148" s="236">
        <v>83.03</v>
      </c>
      <c r="AN1148" s="522">
        <v>83.991683991684027</v>
      </c>
      <c r="AR1148" s="452"/>
      <c r="AS1148" s="145"/>
      <c r="AT1148" s="223"/>
      <c r="AU1148" s="22"/>
    </row>
    <row r="1149" spans="1:47" ht="15.75">
      <c r="A1149" s="263" t="s">
        <v>3329</v>
      </c>
      <c r="B1149" t="s">
        <v>3330</v>
      </c>
      <c r="C1149" t="s">
        <v>3024</v>
      </c>
      <c r="D1149" s="554">
        <v>1420000000</v>
      </c>
      <c r="E1149">
        <v>1.89</v>
      </c>
      <c r="F1149" s="620">
        <v>1.9</v>
      </c>
      <c r="G1149" s="57"/>
      <c r="H1149" s="636"/>
      <c r="I1149" s="267"/>
      <c r="J1149" s="587">
        <v>36.909999999999997</v>
      </c>
      <c r="K1149" s="236">
        <v>31.45</v>
      </c>
      <c r="L1149" s="236">
        <v>38.86</v>
      </c>
      <c r="M1149" s="236">
        <v>0</v>
      </c>
      <c r="N1149" s="236">
        <v>0</v>
      </c>
      <c r="O1149" s="236"/>
      <c r="P1149" s="236"/>
      <c r="Q1149" s="236">
        <v>14.09</v>
      </c>
      <c r="R1149" s="236">
        <v>1.25</v>
      </c>
      <c r="S1149" s="236">
        <v>1.18</v>
      </c>
      <c r="T1149" s="236">
        <v>3.04</v>
      </c>
      <c r="U1149" s="236">
        <v>0</v>
      </c>
      <c r="V1149" s="236"/>
      <c r="W1149" s="522">
        <v>1.9</v>
      </c>
      <c r="X1149" s="236">
        <v>42</v>
      </c>
      <c r="Y1149" s="522">
        <v>8</v>
      </c>
      <c r="Z1149" s="236"/>
      <c r="AA1149" s="236"/>
      <c r="AB1149" s="236">
        <v>0.15560425798371932</v>
      </c>
      <c r="AC1149" s="522">
        <v>1.5502786365676809E-2</v>
      </c>
      <c r="AD1149" s="522">
        <v>12.685767224715049</v>
      </c>
      <c r="AE1149" s="57">
        <v>41830</v>
      </c>
      <c r="AF1149" s="498">
        <v>0.138297</v>
      </c>
      <c r="AG1149" s="498">
        <v>0.11272</v>
      </c>
      <c r="AH1149" s="236">
        <v>25.660900000000002</v>
      </c>
      <c r="AI1149" s="236"/>
      <c r="AJ1149" s="522">
        <v>0</v>
      </c>
      <c r="AK1149" s="522">
        <v>1.5502786365676809E-2</v>
      </c>
      <c r="AL1149" s="236">
        <v>4.0304396843291991E-2</v>
      </c>
      <c r="AM1149" s="236">
        <v>36.83</v>
      </c>
      <c r="AN1149" s="522">
        <v>100</v>
      </c>
      <c r="AR1149" s="452"/>
      <c r="AS1149" s="145"/>
      <c r="AT1149" s="223"/>
      <c r="AU1149" s="22"/>
    </row>
    <row r="1150" spans="1:47" ht="15.75">
      <c r="A1150" s="263" t="s">
        <v>324</v>
      </c>
      <c r="B1150" t="s">
        <v>310</v>
      </c>
      <c r="C1150" t="s">
        <v>1347</v>
      </c>
      <c r="D1150" s="554">
        <v>26460000000</v>
      </c>
      <c r="E1150">
        <v>1.1200000000000001</v>
      </c>
      <c r="F1150" s="620">
        <v>10.35</v>
      </c>
      <c r="G1150" s="57"/>
      <c r="H1150" s="636"/>
      <c r="I1150" s="267"/>
      <c r="J1150" s="587">
        <v>94.3</v>
      </c>
      <c r="K1150" s="236">
        <v>84.24</v>
      </c>
      <c r="L1150" s="236">
        <v>95.6</v>
      </c>
      <c r="M1150" s="236">
        <v>2.2999999999999998</v>
      </c>
      <c r="N1150" s="236">
        <v>2.2000000000000002</v>
      </c>
      <c r="O1150" s="236"/>
      <c r="P1150" s="236"/>
      <c r="Q1150" s="236">
        <v>10.26</v>
      </c>
      <c r="R1150" s="236">
        <v>1.53</v>
      </c>
      <c r="S1150" s="236">
        <v>1.24</v>
      </c>
      <c r="T1150" s="236">
        <v>1.3</v>
      </c>
      <c r="U1150" s="236">
        <v>0</v>
      </c>
      <c r="V1150" s="236"/>
      <c r="W1150" s="522">
        <v>2.5</v>
      </c>
      <c r="X1150" s="236">
        <v>96</v>
      </c>
      <c r="Y1150" s="522">
        <v>19</v>
      </c>
      <c r="Z1150" s="236"/>
      <c r="AA1150" s="236"/>
      <c r="AB1150" s="236">
        <v>0.1158442787835758</v>
      </c>
      <c r="AC1150" s="522">
        <v>4.5307507051998768E-3</v>
      </c>
      <c r="AD1150" s="522">
        <v>2.8194869199038459</v>
      </c>
      <c r="AE1150" s="57">
        <v>41830</v>
      </c>
      <c r="AF1150" s="498">
        <v>9.4175999999999996E-2</v>
      </c>
      <c r="AG1150" s="498">
        <v>6.7058823529411768E-2</v>
      </c>
      <c r="AH1150" s="236">
        <v>162.971</v>
      </c>
      <c r="AI1150" s="236"/>
      <c r="AJ1150" s="522">
        <v>0</v>
      </c>
      <c r="AK1150" s="522">
        <v>4.5307507051998768E-3</v>
      </c>
      <c r="AL1150" s="236">
        <v>2.144714038128254E-2</v>
      </c>
      <c r="AM1150" s="236">
        <v>94.47</v>
      </c>
      <c r="AN1150" s="522">
        <v>58.510638297872497</v>
      </c>
      <c r="AR1150" s="452"/>
      <c r="AS1150" s="145"/>
      <c r="AT1150" s="223"/>
      <c r="AU1150" s="22"/>
    </row>
    <row r="1151" spans="1:47" ht="15.75">
      <c r="A1151" s="263" t="s">
        <v>3331</v>
      </c>
      <c r="C1151" t="s">
        <v>1343</v>
      </c>
      <c r="D1151" s="554">
        <v>10500000000</v>
      </c>
      <c r="E1151">
        <v>1.89</v>
      </c>
      <c r="F1151" s="620">
        <v>2.62</v>
      </c>
      <c r="G1151" s="57"/>
      <c r="H1151" s="636"/>
      <c r="I1151" s="267"/>
      <c r="J1151" s="587">
        <v>46.55</v>
      </c>
      <c r="K1151" s="236">
        <v>42.25</v>
      </c>
      <c r="L1151" s="236">
        <v>47.83</v>
      </c>
      <c r="M1151" s="236">
        <v>2.6</v>
      </c>
      <c r="N1151" s="236">
        <v>1.2</v>
      </c>
      <c r="O1151" s="236"/>
      <c r="P1151" s="236"/>
      <c r="Q1151" s="236">
        <v>14.78</v>
      </c>
      <c r="R1151" s="236">
        <v>1.94</v>
      </c>
      <c r="S1151" s="236">
        <v>2.64</v>
      </c>
      <c r="T1151" s="236">
        <v>2.1800000000000002</v>
      </c>
      <c r="U1151" s="236">
        <v>0</v>
      </c>
      <c r="V1151" s="236"/>
      <c r="W1151" s="522">
        <v>2.6</v>
      </c>
      <c r="X1151" s="236">
        <v>48</v>
      </c>
      <c r="Y1151" s="522">
        <v>13</v>
      </c>
      <c r="Z1151" s="236"/>
      <c r="AA1151" s="236"/>
      <c r="AB1151" s="236">
        <v>6.5949164185939893E-2</v>
      </c>
      <c r="AC1151" s="522">
        <v>7.8516629937194111E-3</v>
      </c>
      <c r="AD1151" s="522">
        <v>4.6142317097985774</v>
      </c>
      <c r="AE1151" s="57">
        <v>41830</v>
      </c>
      <c r="AF1151" s="498">
        <v>0.138297</v>
      </c>
      <c r="AG1151" s="498">
        <v>7.6185567010309277E-2</v>
      </c>
      <c r="AH1151" s="236">
        <v>16.729399999999998</v>
      </c>
      <c r="AI1151" s="236"/>
      <c r="AJ1151" s="522">
        <v>0</v>
      </c>
      <c r="AK1151" s="522">
        <v>7.8516629937194111E-3</v>
      </c>
      <c r="AL1151" s="236">
        <v>6.1331509347925167E-2</v>
      </c>
      <c r="AM1151" s="236">
        <v>46</v>
      </c>
      <c r="AN1151" s="522">
        <v>65.641025641025607</v>
      </c>
      <c r="AR1151" s="452"/>
      <c r="AS1151" s="145"/>
      <c r="AT1151" s="223"/>
      <c r="AU1151" s="22"/>
    </row>
    <row r="1152" spans="1:47" ht="15.75">
      <c r="A1152" s="263" t="s">
        <v>3332</v>
      </c>
      <c r="B1152" t="s">
        <v>3333</v>
      </c>
      <c r="C1152" t="s">
        <v>1961</v>
      </c>
      <c r="D1152" s="554">
        <v>1960000000</v>
      </c>
      <c r="E1152">
        <v>3.03</v>
      </c>
      <c r="F1152" s="620">
        <v>0.26</v>
      </c>
      <c r="G1152" s="57"/>
      <c r="H1152" s="636"/>
      <c r="I1152" s="267"/>
      <c r="J1152" s="587">
        <v>11.4</v>
      </c>
      <c r="K1152" s="236">
        <v>10.32</v>
      </c>
      <c r="L1152" s="236">
        <v>14.34</v>
      </c>
      <c r="M1152" s="236">
        <v>0</v>
      </c>
      <c r="N1152" s="236">
        <v>0</v>
      </c>
      <c r="O1152" s="236"/>
      <c r="P1152" s="236"/>
      <c r="Q1152" s="236">
        <v>8.26</v>
      </c>
      <c r="R1152" s="236">
        <v>0.08</v>
      </c>
      <c r="S1152" s="236">
        <v>0.47</v>
      </c>
      <c r="T1152" s="236">
        <v>0.97</v>
      </c>
      <c r="U1152" s="236">
        <v>0</v>
      </c>
      <c r="V1152" s="236"/>
      <c r="W1152" s="522">
        <v>2.2000000000000002</v>
      </c>
      <c r="X1152" s="236">
        <v>21</v>
      </c>
      <c r="Y1152" s="522">
        <v>11</v>
      </c>
      <c r="Z1152" s="236">
        <v>1</v>
      </c>
      <c r="AA1152" s="236"/>
      <c r="AB1152" s="236">
        <v>-9.6671949286846207E-2</v>
      </c>
      <c r="AC1152" s="522">
        <v>3.7284796009022771E-2</v>
      </c>
      <c r="AD1152" s="522">
        <v>16.278695010661032</v>
      </c>
      <c r="AE1152" s="57">
        <v>41830</v>
      </c>
      <c r="AF1152" s="498">
        <v>0.20361899999999999</v>
      </c>
      <c r="AG1152" s="498">
        <v>1.0325</v>
      </c>
      <c r="AH1152" s="236">
        <v>26.105499999999999</v>
      </c>
      <c r="AI1152" s="236"/>
      <c r="AJ1152" s="522">
        <v>0</v>
      </c>
      <c r="AK1152" s="522">
        <v>3.7284796009022771E-2</v>
      </c>
      <c r="AL1152" s="236">
        <v>-0.11421911421911414</v>
      </c>
      <c r="AM1152" s="236">
        <v>12.37</v>
      </c>
      <c r="AN1152" s="522">
        <v>80.405405405405446</v>
      </c>
      <c r="AR1152" s="452"/>
      <c r="AS1152" s="145"/>
      <c r="AT1152" s="223"/>
      <c r="AU1152" s="22"/>
    </row>
    <row r="1153" spans="1:47" ht="15.75">
      <c r="A1153" s="263" t="s">
        <v>3334</v>
      </c>
      <c r="B1153" t="s">
        <v>3335</v>
      </c>
      <c r="C1153" t="s">
        <v>1359</v>
      </c>
      <c r="D1153" s="554">
        <v>2070000000</v>
      </c>
      <c r="E1153">
        <v>1.37</v>
      </c>
      <c r="F1153" s="620">
        <v>-1.1100000000000001</v>
      </c>
      <c r="G1153" s="57"/>
      <c r="H1153" s="636"/>
      <c r="I1153" s="267"/>
      <c r="J1153" s="587">
        <v>219.46</v>
      </c>
      <c r="K1153" s="236">
        <v>178.59</v>
      </c>
      <c r="L1153" s="236">
        <v>240.06</v>
      </c>
      <c r="M1153" s="236">
        <v>0</v>
      </c>
      <c r="N1153" s="236">
        <v>0</v>
      </c>
      <c r="O1153" s="236"/>
      <c r="P1153" s="236"/>
      <c r="Q1153" s="236">
        <v>69.45</v>
      </c>
      <c r="R1153" s="236">
        <v>4.83</v>
      </c>
      <c r="S1153" s="236">
        <v>13.36</v>
      </c>
      <c r="T1153" s="236">
        <v>30.34</v>
      </c>
      <c r="U1153" s="236">
        <v>0</v>
      </c>
      <c r="V1153" s="236"/>
      <c r="W1153" s="522">
        <v>2.4</v>
      </c>
      <c r="X1153" s="236">
        <v>221</v>
      </c>
      <c r="Y1153" s="522">
        <v>12</v>
      </c>
      <c r="Z1153" s="236">
        <v>1</v>
      </c>
      <c r="AA1153" s="236"/>
      <c r="AB1153" s="236">
        <v>5.7536622976098677E-2</v>
      </c>
      <c r="AC1153" s="522">
        <v>2.0785958192673031E-2</v>
      </c>
      <c r="AD1153" s="522">
        <v>6.2348939959412881</v>
      </c>
      <c r="AE1153" s="57">
        <v>41830</v>
      </c>
      <c r="AF1153" s="498">
        <v>0.108501</v>
      </c>
      <c r="AG1153" s="498">
        <v>0.14378881987577641</v>
      </c>
      <c r="AH1153" s="236">
        <v>-23.821999999999999</v>
      </c>
      <c r="AI1153" s="236"/>
      <c r="AJ1153" s="522">
        <v>0</v>
      </c>
      <c r="AK1153" s="522">
        <v>2.0785958192673031E-2</v>
      </c>
      <c r="AL1153" s="236">
        <v>5.8658948383984541E-2</v>
      </c>
      <c r="AM1153" s="236">
        <v>219.04</v>
      </c>
      <c r="AN1153" s="522">
        <v>77.771587743732553</v>
      </c>
      <c r="AR1153" s="452"/>
      <c r="AS1153" s="145"/>
      <c r="AT1153" s="223"/>
      <c r="AU1153" s="22"/>
    </row>
    <row r="1154" spans="1:47" ht="15.75">
      <c r="A1154" s="263" t="s">
        <v>207</v>
      </c>
      <c r="B1154" t="s">
        <v>208</v>
      </c>
      <c r="C1154" t="s">
        <v>1343</v>
      </c>
      <c r="D1154" s="554">
        <v>35420000000</v>
      </c>
      <c r="E1154">
        <v>0.24</v>
      </c>
      <c r="F1154" s="620">
        <v>2.7</v>
      </c>
      <c r="G1154" s="57"/>
      <c r="H1154" s="636"/>
      <c r="I1154" s="267"/>
      <c r="J1154" s="587">
        <v>39.130000000000003</v>
      </c>
      <c r="K1154" s="236">
        <v>35.15</v>
      </c>
      <c r="L1154" s="236">
        <v>43.4</v>
      </c>
      <c r="M1154" s="236">
        <v>0.8</v>
      </c>
      <c r="N1154" s="236">
        <v>0.3</v>
      </c>
      <c r="O1154" s="236"/>
      <c r="P1154" s="236"/>
      <c r="Q1154" s="236">
        <v>12.34</v>
      </c>
      <c r="R1154" s="236">
        <v>1.34</v>
      </c>
      <c r="S1154" s="236">
        <v>0.38</v>
      </c>
      <c r="T1154" s="236">
        <v>2.1</v>
      </c>
      <c r="U1154" s="236">
        <v>0</v>
      </c>
      <c r="V1154" s="236"/>
      <c r="W1154" s="522">
        <v>2.2999999999999998</v>
      </c>
      <c r="X1154" s="236">
        <v>44</v>
      </c>
      <c r="Y1154" s="522">
        <v>9</v>
      </c>
      <c r="Z1154" s="236"/>
      <c r="AA1154" s="236"/>
      <c r="AB1154" s="236">
        <v>-4.4444444444444446E-2</v>
      </c>
      <c r="AC1154" s="522">
        <v>1.3982150505729362E-2</v>
      </c>
      <c r="AD1154" s="522">
        <v>8.7681199851332181</v>
      </c>
      <c r="AE1154" s="57">
        <v>41830</v>
      </c>
      <c r="AF1154" s="498">
        <v>4.3751999999999999E-2</v>
      </c>
      <c r="AG1154" s="498">
        <v>9.2089552238805966E-2</v>
      </c>
      <c r="AH1154" s="236">
        <v>399.22480000000002</v>
      </c>
      <c r="AI1154" s="236"/>
      <c r="AJ1154" s="522">
        <v>0</v>
      </c>
      <c r="AK1154" s="522">
        <v>1.3982150505729362E-2</v>
      </c>
      <c r="AL1154" s="236">
        <v>-1.3114754098360557E-2</v>
      </c>
      <c r="AM1154" s="236">
        <v>38.42</v>
      </c>
      <c r="AN1154" s="522">
        <v>45.595854922279763</v>
      </c>
      <c r="AR1154" s="452"/>
      <c r="AS1154" s="145"/>
      <c r="AT1154" s="223"/>
      <c r="AU1154" s="22"/>
    </row>
    <row r="1155" spans="1:47" ht="15.75">
      <c r="A1155" s="263" t="s">
        <v>3336</v>
      </c>
      <c r="B1155" t="s">
        <v>3337</v>
      </c>
      <c r="C1155" t="s">
        <v>1354</v>
      </c>
      <c r="D1155" s="554">
        <v>39610000000</v>
      </c>
      <c r="E1155">
        <v>2.31</v>
      </c>
      <c r="F1155" s="620">
        <v>2.91</v>
      </c>
      <c r="G1155" s="57"/>
      <c r="H1155" s="636"/>
      <c r="I1155" s="267"/>
      <c r="J1155" s="587">
        <v>58.93</v>
      </c>
      <c r="K1155" s="236">
        <v>47.25</v>
      </c>
      <c r="L1155" s="236">
        <v>62.19</v>
      </c>
      <c r="M1155" s="236">
        <v>1.6</v>
      </c>
      <c r="N1155" s="236">
        <v>1</v>
      </c>
      <c r="O1155" s="236"/>
      <c r="P1155" s="236"/>
      <c r="Q1155" s="236">
        <v>9.5399999999999991</v>
      </c>
      <c r="R1155" s="236">
        <v>1.1100000000000001</v>
      </c>
      <c r="S1155" s="236">
        <v>0.2</v>
      </c>
      <c r="T1155" s="236">
        <v>1.82</v>
      </c>
      <c r="U1155" s="236">
        <v>0</v>
      </c>
      <c r="V1155" s="236"/>
      <c r="W1155" s="522">
        <v>2.1</v>
      </c>
      <c r="X1155" s="236">
        <v>65</v>
      </c>
      <c r="Y1155" s="522">
        <v>11</v>
      </c>
      <c r="Z1155" s="236">
        <v>1</v>
      </c>
      <c r="AA1155" s="236"/>
      <c r="AB1155" s="236">
        <v>0.19654822335025379</v>
      </c>
      <c r="AC1155" s="522">
        <v>1.311788472502818E-2</v>
      </c>
      <c r="AD1155" s="522">
        <v>3.2542434898221058</v>
      </c>
      <c r="AE1155" s="57">
        <v>41830</v>
      </c>
      <c r="AF1155" s="498">
        <v>0.16236300000000001</v>
      </c>
      <c r="AG1155" s="498">
        <v>8.5945945945945929E-2</v>
      </c>
      <c r="AH1155" s="236">
        <v>19.704699999999999</v>
      </c>
      <c r="AI1155" s="236"/>
      <c r="AJ1155" s="522">
        <v>0</v>
      </c>
      <c r="AK1155" s="522">
        <v>1.311788472502818E-2</v>
      </c>
      <c r="AL1155" s="236">
        <v>9.1296296296296278E-2</v>
      </c>
      <c r="AM1155" s="236">
        <v>58.24</v>
      </c>
      <c r="AN1155" s="522">
        <v>74.539877300613426</v>
      </c>
      <c r="AR1155" s="452"/>
      <c r="AS1155" s="145"/>
      <c r="AT1155" s="223"/>
      <c r="AU1155" s="22"/>
    </row>
    <row r="1156" spans="1:47" ht="15.75">
      <c r="A1156" s="263" t="s">
        <v>3338</v>
      </c>
      <c r="B1156" t="s">
        <v>3339</v>
      </c>
      <c r="C1156" t="s">
        <v>1343</v>
      </c>
      <c r="D1156" s="554">
        <v>2280000000</v>
      </c>
      <c r="E1156">
        <v>1.06</v>
      </c>
      <c r="F1156" s="620">
        <v>1.24</v>
      </c>
      <c r="G1156" s="57"/>
      <c r="H1156" s="636"/>
      <c r="I1156" s="267"/>
      <c r="J1156" s="587">
        <v>31.69</v>
      </c>
      <c r="K1156" s="236">
        <v>28.6</v>
      </c>
      <c r="L1156" s="236">
        <v>32.590000000000003</v>
      </c>
      <c r="M1156" s="236">
        <v>1.3</v>
      </c>
      <c r="N1156" s="236">
        <v>0.4</v>
      </c>
      <c r="O1156" s="236"/>
      <c r="P1156" s="236"/>
      <c r="Q1156" s="236">
        <v>14.4</v>
      </c>
      <c r="R1156" s="236">
        <v>1.28</v>
      </c>
      <c r="S1156" s="236">
        <v>2.65</v>
      </c>
      <c r="T1156" s="236">
        <v>3.76</v>
      </c>
      <c r="U1156" s="236">
        <v>0</v>
      </c>
      <c r="V1156" s="236"/>
      <c r="W1156" s="522">
        <v>2.2000000000000002</v>
      </c>
      <c r="X1156" s="236">
        <v>35</v>
      </c>
      <c r="Y1156" s="522">
        <v>17</v>
      </c>
      <c r="Z1156" s="236"/>
      <c r="AA1156" s="236"/>
      <c r="AB1156" s="236">
        <v>7.3509485094851001E-2</v>
      </c>
      <c r="AC1156" s="522">
        <v>1.0219426553224229E-2</v>
      </c>
      <c r="AD1156" s="522">
        <v>3.4096714916673005</v>
      </c>
      <c r="AE1156" s="57">
        <v>41830</v>
      </c>
      <c r="AF1156" s="498">
        <v>9.0737999999999999E-2</v>
      </c>
      <c r="AG1156" s="498">
        <v>0.1125</v>
      </c>
      <c r="AH1156" s="236">
        <v>21.0063</v>
      </c>
      <c r="AI1156" s="236"/>
      <c r="AJ1156" s="522">
        <v>0</v>
      </c>
      <c r="AK1156" s="522">
        <v>1.0219426553224229E-2</v>
      </c>
      <c r="AL1156" s="236">
        <v>3.4606594841658581E-2</v>
      </c>
      <c r="AM1156" s="236">
        <v>30.97</v>
      </c>
      <c r="AN1156" s="522">
        <v>57.499999999999801</v>
      </c>
      <c r="AR1156" s="452"/>
      <c r="AS1156" s="145"/>
      <c r="AT1156" s="223"/>
      <c r="AU1156" s="22"/>
    </row>
    <row r="1157" spans="1:47" ht="15.75">
      <c r="A1157" s="263" t="s">
        <v>3340</v>
      </c>
      <c r="B1157" t="s">
        <v>3341</v>
      </c>
      <c r="C1157" t="s">
        <v>1343</v>
      </c>
      <c r="D1157" s="554">
        <v>57890000</v>
      </c>
      <c r="E1157">
        <v>3.12</v>
      </c>
      <c r="F1157" s="620">
        <v>-1.73</v>
      </c>
      <c r="G1157" s="57"/>
      <c r="H1157" s="636"/>
      <c r="I1157" s="267"/>
      <c r="J1157" s="587">
        <v>0.09</v>
      </c>
      <c r="K1157" s="236">
        <v>0.09</v>
      </c>
      <c r="L1157" s="236">
        <v>0.27</v>
      </c>
      <c r="M1157" s="236">
        <v>0</v>
      </c>
      <c r="N1157" s="236">
        <v>0</v>
      </c>
      <c r="O1157" s="236"/>
      <c r="P1157" s="236"/>
      <c r="Q1157" s="236">
        <v>0</v>
      </c>
      <c r="R1157" s="236">
        <v>0</v>
      </c>
      <c r="S1157" s="236">
        <v>0.02</v>
      </c>
      <c r="T1157" s="236">
        <v>0.01</v>
      </c>
      <c r="U1157" s="236">
        <v>0</v>
      </c>
      <c r="V1157" s="236"/>
      <c r="W1157" s="522">
        <v>3</v>
      </c>
      <c r="X1157" s="236">
        <v>7</v>
      </c>
      <c r="Y1157" s="522">
        <v>1</v>
      </c>
      <c r="Z1157" s="236">
        <v>1</v>
      </c>
      <c r="AA1157" s="236"/>
      <c r="AB1157" s="236">
        <v>-0.4705882352941177</v>
      </c>
      <c r="AC1157" s="522">
        <v>0.16657749361859886</v>
      </c>
      <c r="AD1157" s="522">
        <v>5.3573911169570678</v>
      </c>
      <c r="AE1157" s="57">
        <v>41830</v>
      </c>
      <c r="AH1157" s="236"/>
      <c r="AI1157" s="236"/>
      <c r="AJ1157" s="522">
        <v>0</v>
      </c>
      <c r="AK1157" s="522">
        <v>0.16657749361859886</v>
      </c>
      <c r="AL1157" s="236">
        <v>-0.4</v>
      </c>
      <c r="AM1157" s="236">
        <v>0.13</v>
      </c>
      <c r="AN1157" s="522">
        <v>100</v>
      </c>
      <c r="AR1157" s="452"/>
      <c r="AS1157" s="145"/>
      <c r="AT1157" s="223"/>
      <c r="AU1157" s="22"/>
    </row>
    <row r="1158" spans="1:47" ht="15.75">
      <c r="A1158" s="263" t="s">
        <v>70</v>
      </c>
      <c r="B1158" t="s">
        <v>1547</v>
      </c>
      <c r="C1158" t="s">
        <v>1359</v>
      </c>
      <c r="D1158" s="554">
        <v>38840000000</v>
      </c>
      <c r="E1158">
        <v>2.84</v>
      </c>
      <c r="F1158" s="620">
        <v>2.62</v>
      </c>
      <c r="G1158" s="57"/>
      <c r="H1158" s="636"/>
      <c r="I1158" s="267"/>
      <c r="J1158" s="587">
        <v>40.82</v>
      </c>
      <c r="K1158" s="236">
        <v>36.299999999999997</v>
      </c>
      <c r="L1158" s="236">
        <v>42.14</v>
      </c>
      <c r="M1158" s="236">
        <v>0.3</v>
      </c>
      <c r="N1158" s="236">
        <v>0.13</v>
      </c>
      <c r="O1158" s="236"/>
      <c r="P1158" s="236"/>
      <c r="Q1158" s="236">
        <v>9.0500000000000007</v>
      </c>
      <c r="R1158" s="236">
        <v>0</v>
      </c>
      <c r="S1158" s="236">
        <v>0.69</v>
      </c>
      <c r="T1158" s="236">
        <v>2.44</v>
      </c>
      <c r="U1158" s="236">
        <v>0</v>
      </c>
      <c r="V1158" s="236"/>
      <c r="W1158" s="522">
        <v>1</v>
      </c>
      <c r="X1158" s="236">
        <v>38.549999999999997</v>
      </c>
      <c r="Y1158" s="522">
        <v>2</v>
      </c>
      <c r="Z1158" s="236"/>
      <c r="AA1158" s="236"/>
      <c r="AB1158" s="236">
        <v>0.12451790633608824</v>
      </c>
      <c r="AC1158" s="522">
        <v>1.5080076403794608E-2</v>
      </c>
      <c r="AD1158" s="522">
        <v>3.514408698578142</v>
      </c>
      <c r="AE1158" s="57">
        <v>41830</v>
      </c>
      <c r="AH1158" s="236"/>
      <c r="AI1158" s="236"/>
      <c r="AJ1158" s="522">
        <v>0</v>
      </c>
      <c r="AK1158" s="522">
        <v>1.5080076403794608E-2</v>
      </c>
      <c r="AL1158" s="236">
        <v>2.9484029484028854E-3</v>
      </c>
      <c r="AM1158" s="236">
        <v>39.43</v>
      </c>
      <c r="AN1158" s="522">
        <v>55.481727574750792</v>
      </c>
      <c r="AR1158" s="452"/>
      <c r="AS1158" s="145"/>
      <c r="AT1158" s="223"/>
      <c r="AU1158" s="22"/>
    </row>
    <row r="1159" spans="1:47" ht="15.75">
      <c r="A1159" s="263" t="s">
        <v>3342</v>
      </c>
      <c r="B1159" t="s">
        <v>3343</v>
      </c>
      <c r="C1159" t="s">
        <v>1343</v>
      </c>
      <c r="D1159" s="554">
        <v>1330000000</v>
      </c>
      <c r="E1159">
        <v>1.27</v>
      </c>
      <c r="F1159" s="620">
        <v>0.15</v>
      </c>
      <c r="G1159" s="57"/>
      <c r="H1159" s="636"/>
      <c r="I1159" s="267"/>
      <c r="J1159" s="587">
        <v>7.9</v>
      </c>
      <c r="K1159" s="236">
        <v>7.28</v>
      </c>
      <c r="L1159" s="236">
        <v>8.35</v>
      </c>
      <c r="M1159" s="236">
        <v>0</v>
      </c>
      <c r="N1159" s="236">
        <v>0</v>
      </c>
      <c r="O1159" s="236"/>
      <c r="P1159" s="236"/>
      <c r="Q1159" s="236">
        <v>9.52</v>
      </c>
      <c r="R1159" s="236">
        <v>0.79</v>
      </c>
      <c r="S1159" s="236">
        <v>0.5</v>
      </c>
      <c r="T1159" s="236">
        <v>0.96</v>
      </c>
      <c r="U1159" s="236">
        <v>0</v>
      </c>
      <c r="V1159" s="236"/>
      <c r="W1159" s="522">
        <v>1.5</v>
      </c>
      <c r="X1159" s="236">
        <v>10</v>
      </c>
      <c r="Y1159" s="522">
        <v>4</v>
      </c>
      <c r="Z1159" s="236">
        <v>1</v>
      </c>
      <c r="AA1159" s="236"/>
      <c r="AB1159" s="236">
        <v>-2.7093596059113163E-2</v>
      </c>
      <c r="AC1159" s="522">
        <v>1.6752412266378573E-2</v>
      </c>
      <c r="AD1159" s="522">
        <v>6.0759115054275936</v>
      </c>
      <c r="AE1159" s="57">
        <v>41830</v>
      </c>
      <c r="AF1159" s="498">
        <v>0.102771</v>
      </c>
      <c r="AG1159" s="498">
        <v>0.12050632911392405</v>
      </c>
      <c r="AH1159" s="236">
        <v>3.2075</v>
      </c>
      <c r="AI1159" s="236"/>
      <c r="AJ1159" s="522">
        <v>0</v>
      </c>
      <c r="AK1159" s="522">
        <v>1.6752412266378573E-2</v>
      </c>
      <c r="AL1159" s="236">
        <v>4.9136786188579029E-2</v>
      </c>
      <c r="AM1159" s="236">
        <v>7.94</v>
      </c>
      <c r="AN1159" s="522">
        <v>71.428571428571431</v>
      </c>
      <c r="AR1159" s="452"/>
      <c r="AS1159" s="145"/>
      <c r="AT1159" s="223"/>
      <c r="AU1159" s="22"/>
    </row>
    <row r="1160" spans="1:47" ht="15.75">
      <c r="A1160" s="263" t="s">
        <v>3344</v>
      </c>
      <c r="B1160" t="s">
        <v>3345</v>
      </c>
      <c r="C1160" t="s">
        <v>1350</v>
      </c>
      <c r="D1160" s="554">
        <v>2670000000</v>
      </c>
      <c r="E1160">
        <v>1.21</v>
      </c>
      <c r="F1160" s="620">
        <v>5.15</v>
      </c>
      <c r="G1160" s="57"/>
      <c r="H1160" s="636"/>
      <c r="I1160" s="267"/>
      <c r="J1160" s="587">
        <v>84.69</v>
      </c>
      <c r="K1160" s="236">
        <v>80.900000000000006</v>
      </c>
      <c r="L1160" s="236">
        <v>86.04</v>
      </c>
      <c r="M1160" s="236">
        <v>3.3</v>
      </c>
      <c r="N1160" s="236">
        <v>2.72</v>
      </c>
      <c r="O1160" s="236"/>
      <c r="P1160" s="236"/>
      <c r="Q1160" s="236">
        <v>13.27</v>
      </c>
      <c r="R1160" s="236">
        <v>1.24</v>
      </c>
      <c r="S1160" s="236">
        <v>1.62</v>
      </c>
      <c r="T1160" s="236">
        <v>16</v>
      </c>
      <c r="U1160" s="236">
        <v>0</v>
      </c>
      <c r="V1160" s="236"/>
      <c r="W1160" s="522">
        <v>2.6</v>
      </c>
      <c r="X1160" s="236">
        <v>90.5</v>
      </c>
      <c r="Y1160" s="522">
        <v>8</v>
      </c>
      <c r="Z1160" s="236"/>
      <c r="AA1160" s="236"/>
      <c r="AB1160" s="236">
        <v>4.684796044499371E-2</v>
      </c>
      <c r="AC1160" s="522">
        <v>8.5394284777062946E-3</v>
      </c>
      <c r="AD1160" s="522">
        <v>3.1041616422325409</v>
      </c>
      <c r="AE1160" s="57">
        <v>41830</v>
      </c>
      <c r="AF1160" s="498">
        <v>9.9333000000000005E-2</v>
      </c>
      <c r="AG1160" s="498">
        <v>0.10701612903225806</v>
      </c>
      <c r="AH1160" s="236">
        <v>50.447800000000001</v>
      </c>
      <c r="AI1160" s="236"/>
      <c r="AJ1160" s="522">
        <v>0</v>
      </c>
      <c r="AK1160" s="522">
        <v>8.5394284777062946E-3</v>
      </c>
      <c r="AL1160" s="236">
        <v>1.182172833668215E-3</v>
      </c>
      <c r="AM1160" s="236">
        <v>83.86</v>
      </c>
      <c r="AN1160" s="522">
        <v>47.734138972809788</v>
      </c>
      <c r="AR1160" s="452"/>
      <c r="AS1160" s="145"/>
      <c r="AT1160" s="223"/>
      <c r="AU1160" s="22"/>
    </row>
    <row r="1161" spans="1:47" ht="15.75">
      <c r="A1161" s="263" t="s">
        <v>903</v>
      </c>
      <c r="B1161" t="s">
        <v>3346</v>
      </c>
      <c r="C1161" t="s">
        <v>1876</v>
      </c>
      <c r="F1161" s="620"/>
      <c r="G1161" s="57"/>
      <c r="H1161" s="636"/>
      <c r="I1161" s="267"/>
      <c r="J1161" s="587">
        <v>2.97</v>
      </c>
      <c r="K1161" s="236">
        <v>2.69</v>
      </c>
      <c r="L1161" s="236">
        <v>7.37</v>
      </c>
      <c r="M1161" s="236">
        <v>0</v>
      </c>
      <c r="N1161" s="236"/>
      <c r="O1161" s="236"/>
      <c r="P1161" s="236"/>
      <c r="Q1161" s="236"/>
      <c r="R1161" s="236"/>
      <c r="S1161" s="236"/>
      <c r="T1161" s="236"/>
      <c r="U1161" s="236">
        <v>0</v>
      </c>
      <c r="V1161" s="236"/>
      <c r="X1161" s="236"/>
      <c r="Z1161" s="236"/>
      <c r="AA1161" s="236"/>
      <c r="AB1161" s="236">
        <v>-0.56768558951965065</v>
      </c>
      <c r="AC1161" s="522">
        <v>3.1559057998875047E-2</v>
      </c>
      <c r="AD1161" s="522">
        <v>3.808020852030173</v>
      </c>
      <c r="AE1161" s="57">
        <v>41830</v>
      </c>
      <c r="AH1161" s="236"/>
      <c r="AI1161" s="236"/>
      <c r="AJ1161" s="522">
        <v>0</v>
      </c>
      <c r="AK1161" s="522">
        <v>3.1559057998875047E-2</v>
      </c>
      <c r="AL1161" s="236">
        <v>-0.34868421052631571</v>
      </c>
      <c r="AM1161" s="236"/>
      <c r="AN1161" s="522">
        <v>32.142857142857139</v>
      </c>
      <c r="AR1161" s="452"/>
      <c r="AS1161" s="145"/>
      <c r="AT1161" s="223"/>
      <c r="AU1161" s="22"/>
    </row>
    <row r="1162" spans="1:47" ht="15.75">
      <c r="A1162" s="263" t="s">
        <v>3347</v>
      </c>
      <c r="B1162" t="s">
        <v>3348</v>
      </c>
      <c r="C1162" t="s">
        <v>1876</v>
      </c>
      <c r="F1162" s="620"/>
      <c r="G1162" s="57"/>
      <c r="H1162" s="636"/>
      <c r="I1162" s="267"/>
      <c r="J1162" s="587">
        <v>20.7</v>
      </c>
      <c r="K1162" s="236">
        <v>20.5</v>
      </c>
      <c r="L1162" s="236">
        <v>31.52</v>
      </c>
      <c r="M1162" s="236">
        <v>0</v>
      </c>
      <c r="N1162" s="236"/>
      <c r="O1162" s="236"/>
      <c r="P1162" s="236"/>
      <c r="Q1162" s="236"/>
      <c r="R1162" s="236"/>
      <c r="S1162" s="236"/>
      <c r="T1162" s="236"/>
      <c r="U1162" s="236">
        <v>0</v>
      </c>
      <c r="V1162" s="236"/>
      <c r="X1162" s="236"/>
      <c r="Z1162" s="236"/>
      <c r="AA1162" s="236"/>
      <c r="AB1162" s="236">
        <v>-0.33738796414852751</v>
      </c>
      <c r="AC1162" s="522">
        <v>1.866941462707768E-2</v>
      </c>
      <c r="AD1162" s="522">
        <v>3.7226265850078981</v>
      </c>
      <c r="AE1162" s="57">
        <v>41830</v>
      </c>
      <c r="AH1162" s="236"/>
      <c r="AI1162" s="236"/>
      <c r="AJ1162" s="522">
        <v>0</v>
      </c>
      <c r="AK1162" s="522">
        <v>1.866941462707768E-2</v>
      </c>
      <c r="AL1162" s="236">
        <v>-0.23503325942350331</v>
      </c>
      <c r="AM1162" s="236"/>
      <c r="AN1162" s="522">
        <v>63.636363636363683</v>
      </c>
      <c r="AR1162" s="452"/>
      <c r="AS1162" s="145"/>
      <c r="AT1162" s="223"/>
      <c r="AU1162" s="22"/>
    </row>
    <row r="1163" spans="1:47" ht="15.75">
      <c r="A1163" s="263" t="s">
        <v>209</v>
      </c>
      <c r="B1163" t="s">
        <v>210</v>
      </c>
      <c r="C1163" t="s">
        <v>1343</v>
      </c>
      <c r="D1163" s="554">
        <v>22230000000</v>
      </c>
      <c r="E1163">
        <v>0.82</v>
      </c>
      <c r="F1163" s="620">
        <v>7.07</v>
      </c>
      <c r="G1163" s="57"/>
      <c r="H1163" s="636"/>
      <c r="I1163" s="267"/>
      <c r="J1163" s="587">
        <v>148.55000000000001</v>
      </c>
      <c r="K1163" s="236">
        <v>132.37</v>
      </c>
      <c r="L1163" s="236">
        <v>150.51</v>
      </c>
      <c r="M1163" s="236">
        <v>2.1</v>
      </c>
      <c r="N1163" s="236">
        <v>3</v>
      </c>
      <c r="O1163" s="236"/>
      <c r="P1163" s="236"/>
      <c r="Q1163" s="236">
        <v>17.68</v>
      </c>
      <c r="R1163" s="236">
        <v>1.48</v>
      </c>
      <c r="S1163" s="236">
        <v>1.88</v>
      </c>
      <c r="T1163" s="236">
        <v>5.88</v>
      </c>
      <c r="U1163" s="236">
        <v>0</v>
      </c>
      <c r="V1163" s="236"/>
      <c r="W1163" s="522">
        <v>2.2999999999999998</v>
      </c>
      <c r="X1163" s="236">
        <v>156.5</v>
      </c>
      <c r="Y1163" s="522">
        <v>20</v>
      </c>
      <c r="Z1163" s="236"/>
      <c r="AA1163" s="236"/>
      <c r="AB1163" s="236">
        <v>9.614817001180638E-2</v>
      </c>
      <c r="AC1163" s="522">
        <v>7.9978564074796744E-3</v>
      </c>
      <c r="AD1163" s="522">
        <v>3.669553922953865</v>
      </c>
      <c r="AE1163" s="57">
        <v>41830</v>
      </c>
      <c r="AF1163" s="498">
        <v>7.6985999999999999E-2</v>
      </c>
      <c r="AG1163" s="498">
        <v>0.11945945945945946</v>
      </c>
      <c r="AH1163" s="236">
        <v>138.3235</v>
      </c>
      <c r="AI1163" s="236"/>
      <c r="AJ1163" s="522">
        <v>0</v>
      </c>
      <c r="AK1163" s="522">
        <v>7.9978564074796744E-3</v>
      </c>
      <c r="AL1163" s="236">
        <v>5.7069664840247704E-2</v>
      </c>
      <c r="AM1163" s="236">
        <v>144.13999999999999</v>
      </c>
      <c r="AN1163" s="522">
        <v>54.241877256317679</v>
      </c>
      <c r="AR1163" s="452"/>
      <c r="AS1163" s="145"/>
      <c r="AT1163" s="223"/>
      <c r="AU1163" s="22"/>
    </row>
    <row r="1164" spans="1:47" ht="15.75">
      <c r="A1164" s="263" t="s">
        <v>3349</v>
      </c>
      <c r="B1164" t="s">
        <v>3350</v>
      </c>
      <c r="C1164" t="s">
        <v>3351</v>
      </c>
      <c r="D1164" s="554">
        <v>266270000</v>
      </c>
      <c r="E1164">
        <v>2.06</v>
      </c>
      <c r="F1164" s="620">
        <v>0.12</v>
      </c>
      <c r="G1164" s="57"/>
      <c r="H1164" s="636"/>
      <c r="I1164" s="267"/>
      <c r="J1164" s="587">
        <v>31.11</v>
      </c>
      <c r="K1164" s="236">
        <v>24.95</v>
      </c>
      <c r="L1164" s="236">
        <v>34.17</v>
      </c>
      <c r="M1164" s="236">
        <v>1.1000000000000001</v>
      </c>
      <c r="N1164" s="236">
        <v>0.36</v>
      </c>
      <c r="O1164" s="236"/>
      <c r="P1164" s="236"/>
      <c r="Q1164" s="236">
        <v>27.78</v>
      </c>
      <c r="R1164" s="236">
        <v>6.11</v>
      </c>
      <c r="S1164" s="236">
        <v>1.36</v>
      </c>
      <c r="T1164" s="236">
        <v>2.48</v>
      </c>
      <c r="U1164" s="236">
        <v>0</v>
      </c>
      <c r="V1164" s="236"/>
      <c r="W1164" s="522">
        <v>2.7</v>
      </c>
      <c r="X1164" s="236">
        <v>32.5</v>
      </c>
      <c r="Y1164" s="522">
        <v>2</v>
      </c>
      <c r="Z1164" s="236"/>
      <c r="AA1164" s="236"/>
      <c r="AB1164" s="236">
        <v>0.24290850978825401</v>
      </c>
      <c r="AC1164" s="522">
        <v>1.7645697023512697E-2</v>
      </c>
      <c r="AD1164" s="522">
        <v>3.8232250441774505</v>
      </c>
      <c r="AE1164" s="57">
        <v>41830</v>
      </c>
      <c r="AF1164" s="498">
        <v>0.148038</v>
      </c>
      <c r="AG1164" s="498">
        <v>4.546644844517185E-2</v>
      </c>
      <c r="AH1164" s="236">
        <v>-2.1716000000000002</v>
      </c>
      <c r="AI1164" s="236"/>
      <c r="AJ1164" s="522">
        <v>0</v>
      </c>
      <c r="AK1164" s="522">
        <v>1.7645697023512697E-2</v>
      </c>
      <c r="AL1164" s="236">
        <v>-1.8302303565793682E-2</v>
      </c>
      <c r="AM1164" s="236">
        <v>25.87</v>
      </c>
      <c r="AN1164" s="522">
        <v>92.727272727272677</v>
      </c>
      <c r="AR1164" s="452"/>
      <c r="AS1164" s="145"/>
      <c r="AT1164" s="223"/>
      <c r="AU1164" s="22"/>
    </row>
    <row r="1165" spans="1:47" ht="15.75">
      <c r="A1165" s="263" t="s">
        <v>856</v>
      </c>
      <c r="B1165" t="s">
        <v>3352</v>
      </c>
      <c r="C1165" t="s">
        <v>2465</v>
      </c>
      <c r="F1165" s="620"/>
      <c r="G1165" s="57"/>
      <c r="H1165" s="636"/>
      <c r="I1165" s="267"/>
      <c r="J1165" s="587">
        <v>45.31</v>
      </c>
      <c r="K1165" s="236">
        <v>41.92</v>
      </c>
      <c r="L1165" s="236">
        <v>51.68</v>
      </c>
      <c r="M1165" s="236">
        <v>0</v>
      </c>
      <c r="N1165" s="236"/>
      <c r="O1165" s="236"/>
      <c r="P1165" s="236"/>
      <c r="Q1165" s="236"/>
      <c r="R1165" s="236"/>
      <c r="S1165" s="236"/>
      <c r="T1165" s="236"/>
      <c r="U1165" s="236">
        <v>0</v>
      </c>
      <c r="V1165" s="236"/>
      <c r="X1165" s="236"/>
      <c r="Z1165" s="236">
        <v>1</v>
      </c>
      <c r="AA1165" s="236"/>
      <c r="AB1165" s="236">
        <v>-5.5648186744476753E-2</v>
      </c>
      <c r="AC1165" s="522">
        <v>1.6531608416658156E-2</v>
      </c>
      <c r="AD1165" s="522">
        <v>3.276528410623829</v>
      </c>
      <c r="AE1165" s="57">
        <v>41831</v>
      </c>
      <c r="AH1165" s="236"/>
      <c r="AI1165" s="236"/>
      <c r="AJ1165" s="522">
        <v>0</v>
      </c>
      <c r="AK1165" s="522">
        <v>1.6531608416658156E-2</v>
      </c>
      <c r="AL1165" s="236">
        <v>-4.207188160676522E-2</v>
      </c>
      <c r="AM1165" s="236"/>
      <c r="AN1165" s="522">
        <v>4.5576407506701173</v>
      </c>
      <c r="AR1165" s="452"/>
      <c r="AS1165" s="145"/>
      <c r="AT1165" s="223"/>
      <c r="AU1165" s="22"/>
    </row>
    <row r="1166" spans="1:47" ht="15.75">
      <c r="A1166" s="263" t="s">
        <v>3353</v>
      </c>
      <c r="B1166" t="s">
        <v>3354</v>
      </c>
      <c r="C1166" t="s">
        <v>2465</v>
      </c>
      <c r="F1166" s="620"/>
      <c r="G1166" s="57"/>
      <c r="H1166" s="636"/>
      <c r="I1166" s="267"/>
      <c r="J1166" s="587">
        <v>20.45</v>
      </c>
      <c r="K1166" s="236">
        <v>20.45</v>
      </c>
      <c r="L1166" s="236">
        <v>23.79</v>
      </c>
      <c r="M1166" s="236">
        <v>0</v>
      </c>
      <c r="N1166" s="236"/>
      <c r="O1166" s="236"/>
      <c r="P1166" s="236"/>
      <c r="Q1166" s="236"/>
      <c r="R1166" s="236"/>
      <c r="S1166" s="236"/>
      <c r="T1166" s="236"/>
      <c r="U1166" s="236">
        <v>0</v>
      </c>
      <c r="V1166" s="236"/>
      <c r="X1166" s="236"/>
      <c r="Z1166" s="236"/>
      <c r="AA1166" s="236"/>
      <c r="AB1166" s="236">
        <v>-8.6789226165027836E-2</v>
      </c>
      <c r="AC1166" s="522">
        <v>1.7310813060148721E-2</v>
      </c>
      <c r="AD1166" s="522">
        <v>1.7681139235095564</v>
      </c>
      <c r="AE1166" s="57">
        <v>41830</v>
      </c>
      <c r="AH1166" s="236"/>
      <c r="AI1166" s="236"/>
      <c r="AJ1166" s="522">
        <v>0</v>
      </c>
      <c r="AK1166" s="522">
        <v>1.7310813060148721E-2</v>
      </c>
      <c r="AL1166" s="236">
        <v>-0.10385626643295361</v>
      </c>
      <c r="AM1166" s="236"/>
      <c r="AN1166" s="522">
        <v>88.118811881188137</v>
      </c>
      <c r="AR1166" s="452"/>
      <c r="AS1166" s="145"/>
      <c r="AT1166" s="223"/>
      <c r="AU1166" s="22"/>
    </row>
    <row r="1167" spans="1:47" ht="15.75">
      <c r="A1167" s="263" t="s">
        <v>3355</v>
      </c>
      <c r="B1167" t="s">
        <v>3356</v>
      </c>
      <c r="C1167" t="s">
        <v>3357</v>
      </c>
      <c r="D1167" s="554">
        <v>801040000</v>
      </c>
      <c r="E1167">
        <v>0</v>
      </c>
      <c r="F1167" s="620">
        <v>-2.5</v>
      </c>
      <c r="G1167" s="57"/>
      <c r="H1167" s="636"/>
      <c r="I1167" s="267"/>
      <c r="J1167" s="587">
        <v>38.33</v>
      </c>
      <c r="K1167" s="236">
        <v>30.5</v>
      </c>
      <c r="L1167" s="236">
        <v>46.13</v>
      </c>
      <c r="M1167" s="236">
        <v>0</v>
      </c>
      <c r="N1167" s="236">
        <v>0</v>
      </c>
      <c r="O1167" s="236"/>
      <c r="P1167" s="236"/>
      <c r="Q1167" s="236">
        <v>147.41999999999999</v>
      </c>
      <c r="R1167" s="236">
        <v>6.86</v>
      </c>
      <c r="S1167" s="236">
        <v>27.58</v>
      </c>
      <c r="T1167" s="236">
        <v>7.52</v>
      </c>
      <c r="U1167" s="236">
        <v>0</v>
      </c>
      <c r="V1167" s="236"/>
      <c r="W1167" s="522">
        <v>2.8</v>
      </c>
      <c r="X1167" s="236">
        <v>43</v>
      </c>
      <c r="Y1167" s="522">
        <v>31</v>
      </c>
      <c r="Z1167" s="236">
        <v>1</v>
      </c>
      <c r="AA1167" s="236"/>
      <c r="AB1167" s="236">
        <v>-8.257539492580189E-2</v>
      </c>
      <c r="AC1167" s="522">
        <v>2.5913726024732953E-2</v>
      </c>
      <c r="AD1167" s="522">
        <v>8.625973723995779</v>
      </c>
      <c r="AE1167" s="57">
        <v>41831</v>
      </c>
      <c r="AF1167" s="498">
        <v>0.03</v>
      </c>
      <c r="AG1167" s="498">
        <v>0.21489795918367344</v>
      </c>
      <c r="AH1167" s="236">
        <v>933.39689999999996</v>
      </c>
      <c r="AI1167" s="236"/>
      <c r="AJ1167" s="522">
        <v>0</v>
      </c>
      <c r="AK1167" s="522">
        <v>2.5913726024732953E-2</v>
      </c>
      <c r="AL1167" s="236">
        <v>0.25630940675188452</v>
      </c>
      <c r="AM1167" s="236">
        <v>36.93</v>
      </c>
      <c r="AN1167" s="522">
        <v>78.409090909090907</v>
      </c>
      <c r="AR1167" s="452"/>
      <c r="AS1167" s="145"/>
      <c r="AT1167" s="223"/>
      <c r="AU1167" s="22"/>
    </row>
    <row r="1168" spans="1:47" ht="15.75">
      <c r="A1168" s="263" t="s">
        <v>3358</v>
      </c>
      <c r="B1168" t="s">
        <v>3359</v>
      </c>
      <c r="C1168" t="s">
        <v>1343</v>
      </c>
      <c r="D1168" s="554">
        <v>30400000000</v>
      </c>
      <c r="E1168">
        <v>1.36</v>
      </c>
      <c r="F1168" s="620">
        <v>4.54</v>
      </c>
      <c r="G1168" s="57"/>
      <c r="H1168" s="636"/>
      <c r="I1168" s="267"/>
      <c r="J1168" s="587">
        <v>72.22</v>
      </c>
      <c r="K1168" s="236">
        <v>59.9</v>
      </c>
      <c r="L1168" s="236">
        <v>72.41</v>
      </c>
      <c r="M1168" s="236">
        <v>1.9</v>
      </c>
      <c r="N1168" s="236">
        <v>1.27</v>
      </c>
      <c r="O1168" s="236"/>
      <c r="P1168" s="236"/>
      <c r="Q1168" s="236">
        <v>15.77</v>
      </c>
      <c r="R1168" s="236">
        <v>1.34</v>
      </c>
      <c r="S1168" s="236">
        <v>2.1</v>
      </c>
      <c r="T1168" s="236">
        <v>2.14</v>
      </c>
      <c r="U1168" s="236">
        <v>0</v>
      </c>
      <c r="V1168" s="236"/>
      <c r="W1168" s="522">
        <v>2.1</v>
      </c>
      <c r="X1168" s="236">
        <v>76.69</v>
      </c>
      <c r="Y1168" s="522">
        <v>27</v>
      </c>
      <c r="Z1168" s="236"/>
      <c r="AA1168" s="236"/>
      <c r="AB1168" s="236">
        <v>0.16804140384926414</v>
      </c>
      <c r="AC1168" s="522">
        <v>8.2687541170682125E-3</v>
      </c>
      <c r="AD1168" s="522">
        <v>5.0632073652896024</v>
      </c>
      <c r="AE1168" s="57">
        <v>41830</v>
      </c>
      <c r="AF1168" s="498">
        <v>0.107928</v>
      </c>
      <c r="AG1168" s="498">
        <v>0.11768656716417908</v>
      </c>
      <c r="AH1168" s="236">
        <v>62.136200000000002</v>
      </c>
      <c r="AI1168" s="236"/>
      <c r="AJ1168" s="522">
        <v>0</v>
      </c>
      <c r="AK1168" s="522">
        <v>8.2687541170682125E-3</v>
      </c>
      <c r="AL1168" s="236">
        <v>6.5663272834587616E-2</v>
      </c>
      <c r="AM1168" s="236">
        <v>68.98</v>
      </c>
      <c r="AN1168" s="522">
        <v>28.135593220339032</v>
      </c>
      <c r="AR1168" s="452"/>
      <c r="AS1168" s="145"/>
      <c r="AT1168" s="223"/>
      <c r="AU1168" s="22"/>
    </row>
    <row r="1169" spans="1:47" ht="15.75">
      <c r="A1169" s="263" t="s">
        <v>3360</v>
      </c>
      <c r="B1169" t="s">
        <v>3361</v>
      </c>
      <c r="C1169" t="s">
        <v>3229</v>
      </c>
      <c r="D1169" s="554">
        <v>8540000000</v>
      </c>
      <c r="E1169">
        <v>1.66</v>
      </c>
      <c r="F1169" s="620">
        <v>2.4300000000000002</v>
      </c>
      <c r="G1169" s="57"/>
      <c r="H1169" s="636"/>
      <c r="I1169" s="267"/>
      <c r="J1169" s="587">
        <v>28.86</v>
      </c>
      <c r="K1169" s="236">
        <v>26.36</v>
      </c>
      <c r="L1169" s="236">
        <v>29.83</v>
      </c>
      <c r="M1169" s="236">
        <v>2.7</v>
      </c>
      <c r="N1169" s="236">
        <v>0.75</v>
      </c>
      <c r="O1169" s="236"/>
      <c r="P1169" s="236"/>
      <c r="Q1169" s="236">
        <v>8.75</v>
      </c>
      <c r="R1169" s="236">
        <v>0.97</v>
      </c>
      <c r="S1169" s="236">
        <v>0.67</v>
      </c>
      <c r="T1169" s="236">
        <v>1.06</v>
      </c>
      <c r="U1169" s="236">
        <v>0</v>
      </c>
      <c r="V1169" s="236"/>
      <c r="W1169" s="522">
        <v>2.5</v>
      </c>
      <c r="X1169" s="236">
        <v>34.6</v>
      </c>
      <c r="Y1169" s="522">
        <v>12</v>
      </c>
      <c r="Z1169" s="236"/>
      <c r="AA1169" s="236"/>
      <c r="AB1169" s="236">
        <v>-1.9701086956521799E-2</v>
      </c>
      <c r="AC1169" s="522">
        <v>1.1726825945079093E-2</v>
      </c>
      <c r="AD1169" s="522">
        <v>3.7559474349628417</v>
      </c>
      <c r="AE1169" s="57">
        <v>41830</v>
      </c>
      <c r="AF1169" s="498">
        <v>0.12511800000000001</v>
      </c>
      <c r="AG1169" s="498">
        <v>9.0206185567010322E-2</v>
      </c>
      <c r="AH1169" s="236">
        <v>23.579899999999999</v>
      </c>
      <c r="AI1169" s="236"/>
      <c r="AJ1169" s="522">
        <v>0</v>
      </c>
      <c r="AK1169" s="522">
        <v>1.1726825945079093E-2</v>
      </c>
      <c r="AL1169" s="236">
        <v>1.6913319238900649E-2</v>
      </c>
      <c r="AM1169" s="236">
        <v>28.2</v>
      </c>
      <c r="AN1169" s="522">
        <v>87.596899224806393</v>
      </c>
      <c r="AR1169" s="452"/>
      <c r="AS1169" s="145"/>
      <c r="AT1169" s="223"/>
      <c r="AU1169" s="22"/>
    </row>
    <row r="1170" spans="1:47" ht="15.75">
      <c r="A1170" s="263" t="s">
        <v>3362</v>
      </c>
      <c r="B1170" t="s">
        <v>3363</v>
      </c>
      <c r="C1170" t="s">
        <v>158</v>
      </c>
      <c r="D1170" s="554">
        <v>863310000</v>
      </c>
      <c r="E1170">
        <v>0.79</v>
      </c>
      <c r="F1170" s="620">
        <v>0.18</v>
      </c>
      <c r="G1170" s="57"/>
      <c r="H1170" s="636"/>
      <c r="I1170" s="267"/>
      <c r="J1170" s="587">
        <v>92.55</v>
      </c>
      <c r="K1170" s="236">
        <v>81.44</v>
      </c>
      <c r="L1170" s="236">
        <v>94.29</v>
      </c>
      <c r="M1170" s="236">
        <v>0</v>
      </c>
      <c r="N1170" s="236">
        <v>0</v>
      </c>
      <c r="O1170" s="236"/>
      <c r="P1170" s="236"/>
      <c r="Q1170" s="236">
        <v>57.84</v>
      </c>
      <c r="R1170" s="236">
        <v>-19.73</v>
      </c>
      <c r="S1170" s="236">
        <v>3.04</v>
      </c>
      <c r="T1170" s="236">
        <v>3.59</v>
      </c>
      <c r="U1170" s="236">
        <v>0</v>
      </c>
      <c r="V1170" s="236"/>
      <c r="W1170" s="522">
        <v>2.8</v>
      </c>
      <c r="X1170" s="236">
        <v>84.5</v>
      </c>
      <c r="Y1170" s="522">
        <v>6</v>
      </c>
      <c r="Z1170" s="236"/>
      <c r="AA1170" s="236"/>
      <c r="AB1170" s="236">
        <v>5.9894640403115026E-2</v>
      </c>
      <c r="AC1170" s="522">
        <v>1.3955817526717844E-2</v>
      </c>
      <c r="AD1170" s="522">
        <v>5.0954739028699239</v>
      </c>
      <c r="AE1170" s="57">
        <v>41819</v>
      </c>
      <c r="AF1170" s="498">
        <v>7.5267000000000001E-2</v>
      </c>
      <c r="AG1170" s="498">
        <v>-2.9315762797769897E-2</v>
      </c>
      <c r="AH1170" s="236">
        <v>3.4893999999999998</v>
      </c>
      <c r="AI1170" s="236"/>
      <c r="AJ1170" s="522">
        <v>0</v>
      </c>
      <c r="AK1170" s="522">
        <v>1.3955817526717844E-2</v>
      </c>
      <c r="AL1170" s="236">
        <v>0.10217934976777418</v>
      </c>
      <c r="AM1170" s="236">
        <v>88.01</v>
      </c>
      <c r="AN1170" s="522">
        <v>69.247787610619525</v>
      </c>
      <c r="AR1170" s="452"/>
      <c r="AS1170" s="145"/>
      <c r="AT1170" s="223"/>
      <c r="AU1170" s="22"/>
    </row>
    <row r="1171" spans="1:47" ht="15.75">
      <c r="A1171" s="263" t="s">
        <v>3364</v>
      </c>
      <c r="B1171" t="s">
        <v>3365</v>
      </c>
      <c r="C1171" t="s">
        <v>1343</v>
      </c>
      <c r="D1171" s="554">
        <v>12300000000</v>
      </c>
      <c r="E1171">
        <v>1.27</v>
      </c>
      <c r="F1171" s="620">
        <v>2.0299999999999998</v>
      </c>
      <c r="G1171" s="57"/>
      <c r="H1171" s="636"/>
      <c r="I1171" s="267"/>
      <c r="J1171" s="587">
        <v>48.99</v>
      </c>
      <c r="K1171" s="236">
        <v>44.69</v>
      </c>
      <c r="L1171" s="236">
        <v>49.28</v>
      </c>
      <c r="M1171" s="236">
        <v>2.5</v>
      </c>
      <c r="N1171" s="236">
        <v>1.2</v>
      </c>
      <c r="O1171" s="236"/>
      <c r="P1171" s="236"/>
      <c r="Q1171" s="236">
        <v>18.7</v>
      </c>
      <c r="R1171" s="236">
        <v>2.02</v>
      </c>
      <c r="S1171" s="236">
        <v>4.32</v>
      </c>
      <c r="T1171" s="236">
        <v>5.01</v>
      </c>
      <c r="U1171" s="236">
        <v>0</v>
      </c>
      <c r="V1171" s="236"/>
      <c r="W1171" s="522">
        <v>2.7</v>
      </c>
      <c r="X1171" s="236">
        <v>50</v>
      </c>
      <c r="Y1171" s="522">
        <v>27</v>
      </c>
      <c r="Z1171" s="236"/>
      <c r="AA1171" s="236"/>
      <c r="AB1171" s="236">
        <v>6.6376496191512452E-2</v>
      </c>
      <c r="AC1171" s="522">
        <v>8.4523378777881328E-3</v>
      </c>
      <c r="AD1171" s="522">
        <v>7.0688160006002407</v>
      </c>
      <c r="AE1171" s="57">
        <v>41830</v>
      </c>
      <c r="AF1171" s="498">
        <v>0.102771</v>
      </c>
      <c r="AG1171" s="498">
        <v>9.2574257425742559E-2</v>
      </c>
      <c r="AH1171" s="236">
        <v>15.465</v>
      </c>
      <c r="AI1171" s="236"/>
      <c r="AJ1171" s="522">
        <v>0</v>
      </c>
      <c r="AK1171" s="522">
        <v>8.4523378777881328E-3</v>
      </c>
      <c r="AL1171" s="236">
        <v>5.9243243243243288E-2</v>
      </c>
      <c r="AM1171" s="236">
        <v>47.77</v>
      </c>
      <c r="AN1171" s="522">
        <v>30.952380952380864</v>
      </c>
      <c r="AR1171" s="452"/>
      <c r="AS1171" s="145"/>
      <c r="AT1171" s="223"/>
      <c r="AU1171" s="22"/>
    </row>
    <row r="1172" spans="1:47" ht="15.75">
      <c r="A1172" s="263" t="s">
        <v>3366</v>
      </c>
      <c r="B1172" t="s">
        <v>3367</v>
      </c>
      <c r="C1172" t="s">
        <v>1343</v>
      </c>
      <c r="D1172" s="554">
        <v>12100000000</v>
      </c>
      <c r="E1172">
        <v>1.62</v>
      </c>
      <c r="F1172" s="620">
        <v>1.64</v>
      </c>
      <c r="G1172" s="57"/>
      <c r="H1172" s="636"/>
      <c r="I1172" s="267"/>
      <c r="J1172" s="587">
        <v>37.340000000000003</v>
      </c>
      <c r="K1172" s="236">
        <v>36.94</v>
      </c>
      <c r="L1172" s="236">
        <v>40.909999999999997</v>
      </c>
      <c r="M1172" s="236">
        <v>0.2</v>
      </c>
      <c r="N1172" s="236">
        <v>0.08</v>
      </c>
      <c r="O1172" s="236"/>
      <c r="P1172" s="236"/>
      <c r="Q1172" s="236">
        <v>14.14</v>
      </c>
      <c r="R1172" s="236">
        <v>0.93</v>
      </c>
      <c r="S1172" s="236">
        <v>0.86</v>
      </c>
      <c r="T1172" s="236">
        <v>2.39</v>
      </c>
      <c r="U1172" s="236">
        <v>0</v>
      </c>
      <c r="V1172" s="236"/>
      <c r="W1172" s="522">
        <v>2.4</v>
      </c>
      <c r="X1172" s="236">
        <v>43</v>
      </c>
      <c r="Y1172" s="522">
        <v>12</v>
      </c>
      <c r="Z1172" s="236"/>
      <c r="AA1172" s="236"/>
      <c r="AB1172" s="236">
        <v>-2.2513089005235583E-2</v>
      </c>
      <c r="AC1172" s="522">
        <v>1.1546400646319658E-2</v>
      </c>
      <c r="AD1172" s="522">
        <v>4.0332582559228856</v>
      </c>
      <c r="AE1172" s="57">
        <v>41830</v>
      </c>
      <c r="AF1172" s="498">
        <v>0.122826</v>
      </c>
      <c r="AG1172" s="498">
        <v>0.15204301075268817</v>
      </c>
      <c r="AH1172" s="236">
        <v>28.7437</v>
      </c>
      <c r="AI1172" s="236"/>
      <c r="AJ1172" s="522">
        <v>0</v>
      </c>
      <c r="AK1172" s="522">
        <v>1.1546400646319658E-2</v>
      </c>
      <c r="AL1172" s="236">
        <v>-3.6635706914344549E-2</v>
      </c>
      <c r="AM1172" s="236">
        <v>38.950000000000003</v>
      </c>
      <c r="AN1172" s="522">
        <v>78.231292517006764</v>
      </c>
      <c r="AR1172" s="452"/>
      <c r="AS1172" s="145"/>
      <c r="AT1172" s="223"/>
      <c r="AU1172" s="22"/>
    </row>
    <row r="1173" spans="1:47" ht="15.75">
      <c r="A1173" s="263" t="s">
        <v>3368</v>
      </c>
      <c r="B1173" t="s">
        <v>3369</v>
      </c>
      <c r="C1173" t="s">
        <v>2573</v>
      </c>
      <c r="F1173" s="620"/>
      <c r="G1173" s="57"/>
      <c r="H1173" s="636"/>
      <c r="I1173" s="267"/>
      <c r="J1173" s="587">
        <v>26.41</v>
      </c>
      <c r="K1173" s="236">
        <v>26.12</v>
      </c>
      <c r="L1173" s="236">
        <v>27.78</v>
      </c>
      <c r="M1173" s="236">
        <v>0</v>
      </c>
      <c r="N1173" s="236"/>
      <c r="O1173" s="236"/>
      <c r="P1173" s="236"/>
      <c r="Q1173" s="236"/>
      <c r="R1173" s="236"/>
      <c r="S1173" s="236"/>
      <c r="T1173" s="236"/>
      <c r="U1173" s="236">
        <v>0</v>
      </c>
      <c r="V1173" s="236"/>
      <c r="X1173" s="236"/>
      <c r="Z1173" s="236"/>
      <c r="AA1173" s="236"/>
      <c r="AB1173" s="236">
        <v>-4.519161243673174E-2</v>
      </c>
      <c r="AC1173" s="522">
        <v>5.2419150174727609E-3</v>
      </c>
      <c r="AD1173" s="522">
        <v>2.9145246317960947</v>
      </c>
      <c r="AE1173" s="57">
        <v>41830</v>
      </c>
      <c r="AH1173" s="236"/>
      <c r="AI1173" s="236"/>
      <c r="AJ1173" s="522">
        <v>0</v>
      </c>
      <c r="AK1173" s="522">
        <v>5.2419150174727609E-3</v>
      </c>
      <c r="AL1173" s="236">
        <v>-1.6387337057728164E-2</v>
      </c>
      <c r="AM1173" s="236"/>
      <c r="AN1173" s="522">
        <v>77.142857142856826</v>
      </c>
      <c r="AR1173" s="452"/>
      <c r="AS1173" s="145"/>
      <c r="AT1173" s="223"/>
      <c r="AU1173" s="22"/>
    </row>
    <row r="1174" spans="1:47" ht="15.75">
      <c r="A1174" s="263" t="s">
        <v>3370</v>
      </c>
      <c r="B1174" t="s">
        <v>3371</v>
      </c>
      <c r="C1174" t="s">
        <v>1343</v>
      </c>
      <c r="D1174" s="554">
        <v>10690000000</v>
      </c>
      <c r="E1174">
        <v>1.04</v>
      </c>
      <c r="F1174" s="620">
        <v>1.66</v>
      </c>
      <c r="G1174" s="57"/>
      <c r="H1174" s="636"/>
      <c r="I1174" s="267"/>
      <c r="J1174" s="587">
        <v>44.82</v>
      </c>
      <c r="K1174" s="236">
        <v>40.450000000000003</v>
      </c>
      <c r="L1174" s="236">
        <v>46.46</v>
      </c>
      <c r="M1174" s="236">
        <v>1.6</v>
      </c>
      <c r="N1174" s="236">
        <v>0.72</v>
      </c>
      <c r="O1174" s="236"/>
      <c r="P1174" s="236"/>
      <c r="Q1174" s="236">
        <v>18.22</v>
      </c>
      <c r="R1174" s="236">
        <v>1.59</v>
      </c>
      <c r="S1174" s="236">
        <v>1.95</v>
      </c>
      <c r="T1174" s="236">
        <v>4.13</v>
      </c>
      <c r="U1174" s="236">
        <v>0</v>
      </c>
      <c r="V1174" s="236"/>
      <c r="W1174" s="522">
        <v>2.2000000000000002</v>
      </c>
      <c r="X1174" s="236">
        <v>46</v>
      </c>
      <c r="Y1174" s="522">
        <v>15</v>
      </c>
      <c r="Z1174" s="236"/>
      <c r="AA1174" s="236"/>
      <c r="AB1174" s="236">
        <v>9.611151870873072E-2</v>
      </c>
      <c r="AC1174" s="522">
        <v>7.2163150478855237E-3</v>
      </c>
      <c r="AD1174" s="522">
        <v>5.2020695306755425</v>
      </c>
      <c r="AE1174" s="57">
        <v>41830</v>
      </c>
      <c r="AF1174" s="498">
        <v>8.9592000000000005E-2</v>
      </c>
      <c r="AG1174" s="498">
        <v>0.11459119496855344</v>
      </c>
      <c r="AH1174" s="236">
        <v>24.642499999999998</v>
      </c>
      <c r="AI1174" s="236"/>
      <c r="AJ1174" s="522">
        <v>0</v>
      </c>
      <c r="AK1174" s="522">
        <v>7.2163150478855237E-3</v>
      </c>
      <c r="AL1174" s="236">
        <v>3.5343035343035373E-2</v>
      </c>
      <c r="AM1174" s="236">
        <v>44.86</v>
      </c>
      <c r="AN1174" s="522">
        <v>75.974025974025778</v>
      </c>
      <c r="AR1174" s="452"/>
      <c r="AS1174" s="145"/>
      <c r="AT1174" s="223"/>
      <c r="AU1174" s="22"/>
    </row>
    <row r="1175" spans="1:47" ht="15.75">
      <c r="A1175" s="263" t="s">
        <v>346</v>
      </c>
      <c r="C1175" t="s">
        <v>1343</v>
      </c>
      <c r="D1175" s="554">
        <v>170660000</v>
      </c>
      <c r="E1175">
        <v>0.8</v>
      </c>
      <c r="F1175" s="620">
        <v>0.77</v>
      </c>
      <c r="G1175" s="57"/>
      <c r="H1175" s="636"/>
      <c r="I1175" s="267"/>
      <c r="J1175" s="587">
        <v>28.08</v>
      </c>
      <c r="K1175" s="236">
        <v>24.75</v>
      </c>
      <c r="L1175" s="236">
        <v>29.3</v>
      </c>
      <c r="M1175" s="236">
        <v>1.2</v>
      </c>
      <c r="N1175" s="236">
        <v>0.32</v>
      </c>
      <c r="O1175" s="236"/>
      <c r="P1175" s="236"/>
      <c r="Q1175" s="236">
        <v>20.96</v>
      </c>
      <c r="R1175" s="236">
        <v>1.77</v>
      </c>
      <c r="S1175" s="236">
        <v>6.52</v>
      </c>
      <c r="T1175" s="236">
        <v>3.82</v>
      </c>
      <c r="U1175" s="236">
        <v>0</v>
      </c>
      <c r="V1175" s="236"/>
      <c r="W1175" s="522">
        <v>2.2000000000000002</v>
      </c>
      <c r="X1175" s="236">
        <v>35</v>
      </c>
      <c r="Y1175" s="522">
        <v>3</v>
      </c>
      <c r="Z1175" s="236"/>
      <c r="AA1175" s="236"/>
      <c r="AB1175" s="236">
        <v>-3.5714285714285803E-2</v>
      </c>
      <c r="AC1175" s="522">
        <v>1.328688750347563E-2</v>
      </c>
      <c r="AD1175" s="522">
        <v>3.4561064542886877</v>
      </c>
      <c r="AE1175" s="57">
        <v>41830</v>
      </c>
      <c r="AF1175" s="498">
        <v>7.5840000000000005E-2</v>
      </c>
      <c r="AG1175" s="498">
        <v>0.1184180790960452</v>
      </c>
      <c r="AH1175" s="236">
        <v>15.541</v>
      </c>
      <c r="AI1175" s="236"/>
      <c r="AJ1175" s="522">
        <v>0</v>
      </c>
      <c r="AK1175" s="522">
        <v>1.328688750347563E-2</v>
      </c>
      <c r="AL1175" s="236">
        <v>5.7228915662650592E-2</v>
      </c>
      <c r="AM1175" s="236">
        <v>27.08</v>
      </c>
      <c r="AN1175" s="522">
        <v>74.129353233830884</v>
      </c>
      <c r="AR1175" s="452"/>
      <c r="AS1175" s="145"/>
      <c r="AT1175" s="223"/>
      <c r="AU1175" s="22"/>
    </row>
    <row r="1176" spans="1:47" ht="15.75">
      <c r="A1176" s="263" t="s">
        <v>910</v>
      </c>
      <c r="B1176" t="s">
        <v>3372</v>
      </c>
      <c r="C1176" t="s">
        <v>1751</v>
      </c>
      <c r="F1176" s="620"/>
      <c r="G1176" s="57"/>
      <c r="H1176" s="636"/>
      <c r="I1176" s="267"/>
      <c r="J1176" s="587">
        <v>15.08</v>
      </c>
      <c r="K1176" s="236">
        <v>13.45</v>
      </c>
      <c r="L1176" s="236">
        <v>18.510000000000002</v>
      </c>
      <c r="M1176" s="236">
        <v>0</v>
      </c>
      <c r="N1176" s="236"/>
      <c r="O1176" s="236"/>
      <c r="P1176" s="236"/>
      <c r="Q1176" s="236"/>
      <c r="R1176" s="236"/>
      <c r="S1176" s="236"/>
      <c r="T1176" s="236"/>
      <c r="U1176" s="236">
        <v>0</v>
      </c>
      <c r="V1176" s="236"/>
      <c r="X1176" s="236"/>
      <c r="Z1176" s="236"/>
      <c r="AA1176" s="236"/>
      <c r="AB1176" s="236">
        <v>-9.4294294294294201E-2</v>
      </c>
      <c r="AC1176" s="522">
        <v>2.4621703762685739E-2</v>
      </c>
      <c r="AD1176" s="522">
        <v>3.2624817470134015</v>
      </c>
      <c r="AE1176" s="57">
        <v>41831</v>
      </c>
      <c r="AH1176" s="236"/>
      <c r="AI1176" s="236"/>
      <c r="AJ1176" s="522">
        <v>0</v>
      </c>
      <c r="AK1176" s="522">
        <v>2.4621703762685739E-2</v>
      </c>
      <c r="AL1176" s="236">
        <v>-6.6253869969040161E-2</v>
      </c>
      <c r="AM1176" s="236"/>
      <c r="AN1176" s="522">
        <v>2.3391812865496604</v>
      </c>
      <c r="AR1176" s="452"/>
      <c r="AS1176" s="145"/>
      <c r="AT1176" s="223"/>
      <c r="AU1176" s="22"/>
    </row>
    <row r="1177" spans="1:47" ht="15.75">
      <c r="A1177" s="263" t="s">
        <v>3373</v>
      </c>
      <c r="B1177" t="s">
        <v>3374</v>
      </c>
      <c r="C1177" t="s">
        <v>1343</v>
      </c>
      <c r="D1177" s="554">
        <v>156250000</v>
      </c>
      <c r="E1177">
        <v>2.92</v>
      </c>
      <c r="F1177" s="620">
        <v>-0.39</v>
      </c>
      <c r="G1177" s="57"/>
      <c r="H1177" s="636"/>
      <c r="I1177" s="267"/>
      <c r="J1177" s="587">
        <v>19.600000000000001</v>
      </c>
      <c r="K1177" s="236">
        <v>17.09</v>
      </c>
      <c r="L1177" s="236">
        <v>23.48</v>
      </c>
      <c r="M1177" s="236">
        <v>0</v>
      </c>
      <c r="N1177" s="236">
        <v>0</v>
      </c>
      <c r="O1177" s="236"/>
      <c r="P1177" s="236"/>
      <c r="Q1177" s="236">
        <v>16.61</v>
      </c>
      <c r="R1177" s="236">
        <v>0.97</v>
      </c>
      <c r="S1177" s="236">
        <v>1.84</v>
      </c>
      <c r="T1177" s="236">
        <v>9.4600000000000009</v>
      </c>
      <c r="U1177" s="236">
        <v>0</v>
      </c>
      <c r="V1177" s="236"/>
      <c r="W1177" s="522">
        <v>3</v>
      </c>
      <c r="X1177" s="236">
        <v>20</v>
      </c>
      <c r="Y1177" s="522">
        <v>1</v>
      </c>
      <c r="Z1177" s="236"/>
      <c r="AA1177" s="236"/>
      <c r="AB1177" s="236">
        <v>-0.15626345243219969</v>
      </c>
      <c r="AC1177" s="522">
        <v>1.6720845386707667E-2</v>
      </c>
      <c r="AD1177" s="522">
        <v>6.9421609825781303</v>
      </c>
      <c r="AE1177" s="57">
        <v>41825</v>
      </c>
      <c r="AF1177" s="498">
        <v>0.19731599999999999</v>
      </c>
      <c r="AG1177" s="498">
        <v>0.17123711340206185</v>
      </c>
      <c r="AH1177" s="236">
        <v>-4.0324</v>
      </c>
      <c r="AI1177" s="236"/>
      <c r="AJ1177" s="522">
        <v>0</v>
      </c>
      <c r="AK1177" s="522">
        <v>1.6720845386707667E-2</v>
      </c>
      <c r="AL1177" s="236">
        <v>5.433028509951595E-2</v>
      </c>
      <c r="AM1177" s="236">
        <v>18.98</v>
      </c>
      <c r="AN1177" s="522">
        <v>28.1818181818184</v>
      </c>
      <c r="AR1177" s="452"/>
      <c r="AS1177" s="145"/>
      <c r="AT1177" s="223"/>
      <c r="AU1177" s="22"/>
    </row>
    <row r="1178" spans="1:47" ht="15.75">
      <c r="A1178" s="263" t="s">
        <v>3375</v>
      </c>
      <c r="B1178" t="s">
        <v>3376</v>
      </c>
      <c r="C1178" t="s">
        <v>1343</v>
      </c>
      <c r="D1178" s="554">
        <v>38250000000</v>
      </c>
      <c r="E1178">
        <v>0.31</v>
      </c>
      <c r="F1178" s="620">
        <v>1.01</v>
      </c>
      <c r="G1178" s="57"/>
      <c r="H1178" s="636"/>
      <c r="I1178" s="267"/>
      <c r="J1178" s="587">
        <v>39.880000000000003</v>
      </c>
      <c r="K1178" s="236">
        <v>39.200000000000003</v>
      </c>
      <c r="L1178" s="236">
        <v>48.05</v>
      </c>
      <c r="M1178" s="236">
        <v>0</v>
      </c>
      <c r="N1178" s="236">
        <v>0</v>
      </c>
      <c r="O1178" s="236"/>
      <c r="P1178" s="236"/>
      <c r="Q1178" s="236">
        <v>7.36</v>
      </c>
      <c r="R1178" s="236">
        <v>0.28999999999999998</v>
      </c>
      <c r="S1178" s="236">
        <v>0.38</v>
      </c>
      <c r="T1178" s="236">
        <v>5.69</v>
      </c>
      <c r="U1178" s="236">
        <v>0</v>
      </c>
      <c r="V1178" s="236"/>
      <c r="W1178" s="522">
        <v>2.2000000000000002</v>
      </c>
      <c r="X1178" s="236">
        <v>50</v>
      </c>
      <c r="Y1178" s="522">
        <v>17</v>
      </c>
      <c r="Z1178" s="236">
        <v>1</v>
      </c>
      <c r="AA1178" s="236"/>
      <c r="AB1178" s="236">
        <v>-0.14968017057569288</v>
      </c>
      <c r="AC1178" s="522">
        <v>2.3046983624184735E-2</v>
      </c>
      <c r="AD1178" s="522">
        <v>4.1771696978579902</v>
      </c>
      <c r="AE1178" s="57">
        <v>41825</v>
      </c>
      <c r="AF1178" s="498">
        <v>4.7763E-2</v>
      </c>
      <c r="AG1178" s="498">
        <v>0.25379310344827588</v>
      </c>
      <c r="AH1178" s="236">
        <v>218.14359999999999</v>
      </c>
      <c r="AI1178" s="236"/>
      <c r="AJ1178" s="522">
        <v>0</v>
      </c>
      <c r="AK1178" s="522">
        <v>2.3046983624184735E-2</v>
      </c>
      <c r="AL1178" s="236">
        <v>-3.2977691561590673E-2</v>
      </c>
      <c r="AM1178" s="236">
        <v>43.37</v>
      </c>
      <c r="AN1178" s="522">
        <v>65.583173996175901</v>
      </c>
      <c r="AR1178" s="452"/>
      <c r="AS1178" s="145"/>
      <c r="AT1178" s="223"/>
      <c r="AU1178" s="22"/>
    </row>
    <row r="1179" spans="1:47" ht="15.75">
      <c r="A1179" s="263" t="s">
        <v>3377</v>
      </c>
      <c r="B1179" t="s">
        <v>3378</v>
      </c>
      <c r="C1179" t="s">
        <v>1727</v>
      </c>
      <c r="F1179" s="620"/>
      <c r="G1179" s="57"/>
      <c r="H1179" s="636"/>
      <c r="I1179" s="267"/>
      <c r="J1179" s="587">
        <v>17.920000000000002</v>
      </c>
      <c r="K1179" s="236">
        <v>16.649999999999999</v>
      </c>
      <c r="L1179" s="236">
        <v>18.04</v>
      </c>
      <c r="M1179" s="236">
        <v>0</v>
      </c>
      <c r="N1179" s="236"/>
      <c r="O1179" s="236"/>
      <c r="P1179" s="236"/>
      <c r="Q1179" s="236"/>
      <c r="R1179" s="236"/>
      <c r="S1179" s="236"/>
      <c r="T1179" s="236"/>
      <c r="U1179" s="236">
        <v>0</v>
      </c>
      <c r="V1179" s="236"/>
      <c r="X1179" s="236"/>
      <c r="Z1179" s="236"/>
      <c r="AA1179" s="236"/>
      <c r="AB1179" s="236">
        <v>6.8574836016696616E-2</v>
      </c>
      <c r="AC1179" s="522">
        <v>7.4078636441896988E-3</v>
      </c>
      <c r="AD1179" s="522">
        <v>13.291714640969392</v>
      </c>
      <c r="AE1179" s="57">
        <v>41830</v>
      </c>
      <c r="AH1179" s="236"/>
      <c r="AI1179" s="236"/>
      <c r="AJ1179" s="522">
        <v>0</v>
      </c>
      <c r="AK1179" s="522">
        <v>7.4078636441896988E-3</v>
      </c>
      <c r="AL1179" s="236">
        <v>7.3053892215569016E-2</v>
      </c>
      <c r="AM1179" s="236"/>
      <c r="AN1179" s="522">
        <v>14.615384615384473</v>
      </c>
      <c r="AR1179" s="452"/>
      <c r="AS1179" s="145"/>
      <c r="AT1179" s="223"/>
      <c r="AU1179" s="22"/>
    </row>
    <row r="1180" spans="1:47" ht="15.75">
      <c r="A1180" s="263" t="s">
        <v>3379</v>
      </c>
      <c r="B1180" t="s">
        <v>3380</v>
      </c>
      <c r="C1180" t="s">
        <v>1809</v>
      </c>
      <c r="F1180" s="620"/>
      <c r="G1180" s="57"/>
      <c r="H1180" s="636"/>
      <c r="I1180" s="267"/>
      <c r="J1180" s="587">
        <v>38</v>
      </c>
      <c r="K1180" s="236">
        <v>33.1</v>
      </c>
      <c r="L1180" s="236">
        <v>39.99</v>
      </c>
      <c r="M1180" s="236">
        <v>0</v>
      </c>
      <c r="N1180" s="236"/>
      <c r="O1180" s="236"/>
      <c r="P1180" s="236"/>
      <c r="Q1180" s="236"/>
      <c r="R1180" s="236"/>
      <c r="S1180" s="236"/>
      <c r="T1180" s="236"/>
      <c r="U1180" s="236">
        <v>0</v>
      </c>
      <c r="V1180" s="236"/>
      <c r="X1180" s="236"/>
      <c r="Z1180" s="236"/>
      <c r="AA1180" s="236"/>
      <c r="AB1180" s="236">
        <v>0.14630467571644046</v>
      </c>
      <c r="AC1180" s="522">
        <v>1.0999048498323396E-2</v>
      </c>
      <c r="AD1180" s="522">
        <v>3.964976791393632</v>
      </c>
      <c r="AE1180" s="57">
        <v>41825</v>
      </c>
      <c r="AH1180" s="236"/>
      <c r="AI1180" s="236"/>
      <c r="AJ1180" s="522">
        <v>0</v>
      </c>
      <c r="AK1180" s="522">
        <v>1.0999048498323396E-2</v>
      </c>
      <c r="AL1180" s="236">
        <v>5.1466519092418353E-2</v>
      </c>
      <c r="AM1180" s="236"/>
      <c r="AN1180" s="522">
        <v>93.03797468354432</v>
      </c>
      <c r="AR1180" s="452"/>
      <c r="AS1180" s="145"/>
      <c r="AT1180" s="223"/>
      <c r="AU1180" s="22"/>
    </row>
    <row r="1181" spans="1:47" ht="15.75">
      <c r="A1181" s="263" t="s">
        <v>3381</v>
      </c>
      <c r="B1181" t="s">
        <v>3382</v>
      </c>
      <c r="C1181" t="s">
        <v>1961</v>
      </c>
      <c r="D1181" s="554">
        <v>487780000</v>
      </c>
      <c r="E1181">
        <v>2.75</v>
      </c>
      <c r="F1181" s="620">
        <v>0.61</v>
      </c>
      <c r="G1181" s="57"/>
      <c r="H1181" s="636"/>
      <c r="I1181" s="267"/>
      <c r="J1181" s="587">
        <v>9.32</v>
      </c>
      <c r="K1181" s="236">
        <v>7.81</v>
      </c>
      <c r="L1181" s="236">
        <v>13.34</v>
      </c>
      <c r="M1181" s="236">
        <v>0</v>
      </c>
      <c r="N1181" s="236">
        <v>0</v>
      </c>
      <c r="O1181" s="236"/>
      <c r="P1181" s="236"/>
      <c r="Q1181" s="236">
        <v>9.7100000000000009</v>
      </c>
      <c r="R1181" s="236">
        <v>0.72</v>
      </c>
      <c r="S1181" s="236">
        <v>0.55000000000000004</v>
      </c>
      <c r="T1181" s="236">
        <v>1.48</v>
      </c>
      <c r="U1181" s="236">
        <v>0</v>
      </c>
      <c r="V1181" s="236"/>
      <c r="W1181" s="522">
        <v>1.8</v>
      </c>
      <c r="X1181" s="236">
        <v>15</v>
      </c>
      <c r="Y1181" s="522">
        <v>5</v>
      </c>
      <c r="Z1181" s="236">
        <v>1</v>
      </c>
      <c r="AA1181" s="236"/>
      <c r="AB1181" s="236">
        <v>-0.29393939393939389</v>
      </c>
      <c r="AC1181" s="522">
        <v>2.2958459157920504E-2</v>
      </c>
      <c r="AD1181" s="522">
        <v>28.13419587033815</v>
      </c>
      <c r="AE1181" s="57">
        <v>41825</v>
      </c>
      <c r="AF1181" s="498">
        <v>0.18757499999999999</v>
      </c>
      <c r="AG1181" s="498">
        <v>0.13486111111111113</v>
      </c>
      <c r="AH1181" s="236">
        <v>5.9981</v>
      </c>
      <c r="AI1181" s="236"/>
      <c r="AJ1181" s="522">
        <v>0</v>
      </c>
      <c r="AK1181" s="522">
        <v>2.2958459157920504E-2</v>
      </c>
      <c r="AL1181" s="236">
        <v>0.13658536585365866</v>
      </c>
      <c r="AM1181" s="236">
        <v>8.67</v>
      </c>
      <c r="AN1181" s="522">
        <v>1.4705882352943431</v>
      </c>
      <c r="AR1181" s="452"/>
      <c r="AS1181" s="145"/>
      <c r="AT1181" s="223"/>
      <c r="AU1181" s="22"/>
    </row>
    <row r="1182" spans="1:47" ht="15.75">
      <c r="A1182" s="263" t="s">
        <v>3383</v>
      </c>
      <c r="B1182" t="s">
        <v>3384</v>
      </c>
      <c r="C1182" t="s">
        <v>2896</v>
      </c>
      <c r="F1182" s="620"/>
      <c r="G1182" s="57"/>
      <c r="H1182" s="636"/>
      <c r="I1182" s="267"/>
      <c r="J1182" s="587">
        <v>123.7</v>
      </c>
      <c r="K1182" s="236">
        <v>101.87</v>
      </c>
      <c r="L1182" s="236">
        <v>123.7</v>
      </c>
      <c r="M1182" s="236">
        <v>0.47</v>
      </c>
      <c r="N1182" s="236"/>
      <c r="O1182" s="236"/>
      <c r="P1182" s="236"/>
      <c r="Q1182" s="236"/>
      <c r="R1182" s="236"/>
      <c r="S1182" s="236"/>
      <c r="T1182" s="236"/>
      <c r="U1182" s="236">
        <v>0</v>
      </c>
      <c r="V1182" s="236"/>
      <c r="X1182" s="236"/>
      <c r="Z1182" s="236"/>
      <c r="AA1182" s="236"/>
      <c r="AB1182" s="236">
        <v>0.10644007155635068</v>
      </c>
      <c r="AC1182" s="522">
        <v>1.4018423199888105E-2</v>
      </c>
      <c r="AD1182" s="522">
        <v>3.5790639134157209</v>
      </c>
      <c r="AE1182" s="57">
        <v>41825</v>
      </c>
      <c r="AH1182" s="236"/>
      <c r="AI1182" s="236"/>
      <c r="AJ1182" s="522">
        <v>0</v>
      </c>
      <c r="AK1182" s="522">
        <v>1.4018423199888105E-2</v>
      </c>
      <c r="AL1182" s="236">
        <v>0.10594546267322316</v>
      </c>
      <c r="AM1182" s="236"/>
      <c r="AN1182" s="522">
        <v>10.452961672473776</v>
      </c>
      <c r="AR1182" s="452"/>
      <c r="AS1182" s="145"/>
      <c r="AT1182" s="223"/>
      <c r="AU1182" s="22"/>
    </row>
    <row r="1183" spans="1:47" ht="15.75">
      <c r="A1183" s="263" t="s">
        <v>3385</v>
      </c>
      <c r="B1183" t="s">
        <v>3386</v>
      </c>
      <c r="C1183" t="s">
        <v>1343</v>
      </c>
      <c r="D1183" s="554">
        <v>516780000</v>
      </c>
      <c r="E1183">
        <v>1.05</v>
      </c>
      <c r="F1183" s="620">
        <v>1.08</v>
      </c>
      <c r="G1183" s="57"/>
      <c r="H1183" s="636"/>
      <c r="I1183" s="267"/>
      <c r="J1183" s="587">
        <v>11.54</v>
      </c>
      <c r="K1183" s="236">
        <v>8.8800000000000008</v>
      </c>
      <c r="L1183" s="236">
        <v>11.81</v>
      </c>
      <c r="M1183" s="236">
        <v>0</v>
      </c>
      <c r="N1183" s="236">
        <v>0</v>
      </c>
      <c r="O1183" s="236"/>
      <c r="P1183" s="236"/>
      <c r="Q1183" s="236">
        <v>6.83</v>
      </c>
      <c r="R1183" s="236">
        <v>0.73</v>
      </c>
      <c r="S1183" s="236">
        <v>1</v>
      </c>
      <c r="T1183" s="236">
        <v>1.35</v>
      </c>
      <c r="U1183" s="236">
        <v>0</v>
      </c>
      <c r="V1183" s="236"/>
      <c r="W1183" s="522">
        <v>1</v>
      </c>
      <c r="X1183" s="236">
        <v>14.5</v>
      </c>
      <c r="Y1183" s="522">
        <v>2</v>
      </c>
      <c r="Z1183" s="236"/>
      <c r="AA1183" s="236"/>
      <c r="AB1183" s="236">
        <v>0.14257425742574251</v>
      </c>
      <c r="AC1183" s="522">
        <v>1.5794499470830614E-2</v>
      </c>
      <c r="AD1183" s="522">
        <v>6.3849497054019153</v>
      </c>
      <c r="AE1183" s="57">
        <v>41825</v>
      </c>
      <c r="AF1183" s="498">
        <v>9.0164999999999995E-2</v>
      </c>
      <c r="AG1183" s="498">
        <v>9.3561643835616437E-2</v>
      </c>
      <c r="AH1183" s="236">
        <v>25.685400000000001</v>
      </c>
      <c r="AI1183" s="236"/>
      <c r="AJ1183" s="522">
        <v>0</v>
      </c>
      <c r="AK1183" s="522">
        <v>1.5794499470830614E-2</v>
      </c>
      <c r="AL1183" s="236">
        <v>0.13919052319842035</v>
      </c>
      <c r="AM1183" s="236">
        <v>11.13</v>
      </c>
      <c r="AN1183" s="522">
        <v>27.058823529411825</v>
      </c>
      <c r="AR1183" s="452"/>
      <c r="AS1183" s="145"/>
      <c r="AT1183" s="223"/>
      <c r="AU1183" s="22"/>
    </row>
    <row r="1184" spans="1:47" ht="15.75">
      <c r="A1184" s="263" t="s">
        <v>3387</v>
      </c>
      <c r="B1184" t="s">
        <v>3388</v>
      </c>
      <c r="C1184" t="s">
        <v>3294</v>
      </c>
      <c r="D1184" s="554">
        <v>706890000</v>
      </c>
      <c r="E1184">
        <v>1.3</v>
      </c>
      <c r="F1184" s="620">
        <v>1.51</v>
      </c>
      <c r="G1184" s="57"/>
      <c r="H1184" s="636"/>
      <c r="I1184" s="267"/>
      <c r="J1184" s="587">
        <v>29.07</v>
      </c>
      <c r="K1184" s="236">
        <v>21.47</v>
      </c>
      <c r="L1184" s="236">
        <v>29.49</v>
      </c>
      <c r="M1184" s="236">
        <v>0</v>
      </c>
      <c r="N1184" s="236">
        <v>0</v>
      </c>
      <c r="O1184" s="236"/>
      <c r="P1184" s="236"/>
      <c r="Q1184" s="236">
        <v>17.3</v>
      </c>
      <c r="R1184" s="236">
        <v>1.23</v>
      </c>
      <c r="S1184" s="236">
        <v>0.76</v>
      </c>
      <c r="T1184" s="236">
        <v>1.92</v>
      </c>
      <c r="U1184" s="236">
        <v>0</v>
      </c>
      <c r="V1184" s="236"/>
      <c r="W1184" s="522">
        <v>1</v>
      </c>
      <c r="X1184" s="236">
        <v>35</v>
      </c>
      <c r="Y1184" s="522">
        <v>1</v>
      </c>
      <c r="Z1184" s="236"/>
      <c r="AA1184" s="236"/>
      <c r="AB1184" s="236">
        <v>0.26666666666666672</v>
      </c>
      <c r="AC1184" s="522">
        <v>1.8317617722994485E-2</v>
      </c>
      <c r="AD1184" s="522">
        <v>5.7725712126170556</v>
      </c>
      <c r="AE1184" s="57">
        <v>41825</v>
      </c>
      <c r="AF1184" s="498">
        <v>0.10449</v>
      </c>
      <c r="AG1184" s="498">
        <v>0.14065040650406505</v>
      </c>
      <c r="AH1184" s="236">
        <v>33.960999999999999</v>
      </c>
      <c r="AI1184" s="236"/>
      <c r="AJ1184" s="522">
        <v>0</v>
      </c>
      <c r="AK1184" s="522">
        <v>1.8317617722994485E-2</v>
      </c>
      <c r="AL1184" s="236">
        <v>0.25518134715025909</v>
      </c>
      <c r="AM1184" s="236">
        <v>25.2</v>
      </c>
      <c r="AN1184" s="522">
        <v>19.188191881918797</v>
      </c>
      <c r="AR1184" s="452"/>
      <c r="AS1184" s="145"/>
      <c r="AT1184" s="223"/>
      <c r="AU1184" s="22"/>
    </row>
    <row r="1185" spans="1:47" ht="15.75">
      <c r="A1185" s="263" t="s">
        <v>3389</v>
      </c>
      <c r="B1185" t="s">
        <v>3390</v>
      </c>
      <c r="C1185" t="s">
        <v>1343</v>
      </c>
      <c r="D1185" s="554">
        <v>2470000000</v>
      </c>
      <c r="E1185">
        <v>1.24</v>
      </c>
      <c r="F1185" s="620">
        <v>2.25</v>
      </c>
      <c r="G1185" s="57"/>
      <c r="H1185" s="636"/>
      <c r="I1185" s="267"/>
      <c r="J1185" s="587">
        <v>49.47</v>
      </c>
      <c r="K1185" s="236">
        <v>46.54</v>
      </c>
      <c r="L1185" s="236">
        <v>56.87</v>
      </c>
      <c r="M1185" s="236">
        <v>0.9</v>
      </c>
      <c r="N1185" s="236">
        <v>0.42</v>
      </c>
      <c r="O1185" s="236"/>
      <c r="P1185" s="236"/>
      <c r="Q1185" s="236">
        <v>11.75</v>
      </c>
      <c r="R1185" s="236">
        <v>1.5</v>
      </c>
      <c r="S1185" s="236">
        <v>0.4</v>
      </c>
      <c r="T1185" s="236">
        <v>1.51</v>
      </c>
      <c r="U1185" s="236">
        <v>0</v>
      </c>
      <c r="V1185" s="236"/>
      <c r="W1185" s="522">
        <v>2</v>
      </c>
      <c r="X1185" s="236">
        <v>58.5</v>
      </c>
      <c r="Y1185" s="522">
        <v>2</v>
      </c>
      <c r="Z1185" s="236"/>
      <c r="AA1185" s="236"/>
      <c r="AB1185" s="236">
        <v>-0.11248654467169004</v>
      </c>
      <c r="AC1185" s="522">
        <v>1.4387858325425841E-2</v>
      </c>
      <c r="AD1185" s="522">
        <v>2.8196476186194812</v>
      </c>
      <c r="AE1185" s="57">
        <v>41825</v>
      </c>
      <c r="AF1185" s="498">
        <v>0.101052</v>
      </c>
      <c r="AG1185" s="498">
        <v>7.8333333333333324E-2</v>
      </c>
      <c r="AH1185" s="236">
        <v>33.655999999999999</v>
      </c>
      <c r="AI1185" s="236"/>
      <c r="AJ1185" s="522">
        <v>0</v>
      </c>
      <c r="AK1185" s="522">
        <v>1.4387858325425841E-2</v>
      </c>
      <c r="AL1185" s="236">
        <v>2.8054862842892801E-2</v>
      </c>
      <c r="AM1185" s="236">
        <v>48.72</v>
      </c>
      <c r="AN1185" s="522">
        <v>31.269349845201205</v>
      </c>
      <c r="AR1185" s="452"/>
      <c r="AS1185" s="145"/>
      <c r="AT1185" s="223"/>
      <c r="AU1185" s="22"/>
    </row>
    <row r="1186" spans="1:47" ht="15.75">
      <c r="A1186" s="263" t="s">
        <v>3391</v>
      </c>
      <c r="B1186" t="s">
        <v>3392</v>
      </c>
      <c r="C1186" t="s">
        <v>1343</v>
      </c>
      <c r="D1186" s="554">
        <v>140130000</v>
      </c>
      <c r="E1186">
        <v>1.07</v>
      </c>
      <c r="F1186" s="620">
        <v>1.59</v>
      </c>
      <c r="G1186" s="57"/>
      <c r="H1186" s="636"/>
      <c r="I1186" s="267"/>
      <c r="J1186" s="587">
        <v>25.71</v>
      </c>
      <c r="K1186" s="236">
        <v>23.19</v>
      </c>
      <c r="L1186" s="236">
        <v>27.25</v>
      </c>
      <c r="M1186" s="236">
        <v>0</v>
      </c>
      <c r="N1186" s="236">
        <v>0</v>
      </c>
      <c r="O1186" s="236"/>
      <c r="P1186" s="236"/>
      <c r="Q1186" s="236">
        <v>14.44</v>
      </c>
      <c r="R1186" s="236">
        <v>0</v>
      </c>
      <c r="S1186" s="236">
        <v>1.27</v>
      </c>
      <c r="T1186" s="236">
        <v>2.0299999999999998</v>
      </c>
      <c r="U1186" s="236">
        <v>0</v>
      </c>
      <c r="V1186" s="236"/>
      <c r="W1186" s="522">
        <v>1.3</v>
      </c>
      <c r="X1186" s="236">
        <v>30</v>
      </c>
      <c r="Y1186" s="522">
        <v>3</v>
      </c>
      <c r="Z1186" s="236">
        <v>1</v>
      </c>
      <c r="AA1186" s="236"/>
      <c r="AB1186" s="236">
        <v>1.2603387160299342E-2</v>
      </c>
      <c r="AC1186" s="522">
        <v>1.8320326318918365E-2</v>
      </c>
      <c r="AD1186" s="522">
        <v>3.506579575234511</v>
      </c>
      <c r="AE1186" s="57">
        <v>41825</v>
      </c>
      <c r="AH1186" s="236"/>
      <c r="AI1186" s="236"/>
      <c r="AJ1186" s="522">
        <v>0</v>
      </c>
      <c r="AK1186" s="522">
        <v>1.8320326318918365E-2</v>
      </c>
      <c r="AL1186" s="236">
        <v>6.1519405450041371E-2</v>
      </c>
      <c r="AM1186" s="236">
        <v>24.93</v>
      </c>
      <c r="AN1186" s="522">
        <v>15.656565656565604</v>
      </c>
      <c r="AR1186" s="452"/>
      <c r="AS1186" s="145"/>
      <c r="AT1186" s="223"/>
      <c r="AU1186" s="22"/>
    </row>
    <row r="1187" spans="1:47" ht="15.75">
      <c r="A1187" s="263" t="s">
        <v>3393</v>
      </c>
      <c r="B1187" t="s">
        <v>3394</v>
      </c>
      <c r="C1187" t="s">
        <v>1343</v>
      </c>
      <c r="D1187" s="554">
        <v>5440000000</v>
      </c>
      <c r="E1187">
        <v>1.39</v>
      </c>
      <c r="F1187" s="620">
        <v>2.59</v>
      </c>
      <c r="G1187" s="57"/>
      <c r="H1187" s="636"/>
      <c r="I1187" s="267"/>
      <c r="J1187" s="587">
        <v>42.99</v>
      </c>
      <c r="K1187" s="236">
        <v>42.2</v>
      </c>
      <c r="L1187" s="236">
        <v>55.73</v>
      </c>
      <c r="M1187" s="236">
        <v>3.4</v>
      </c>
      <c r="N1187" s="236">
        <v>1.5</v>
      </c>
      <c r="O1187" s="236"/>
      <c r="P1187" s="236"/>
      <c r="Q1187" s="236">
        <v>8.67</v>
      </c>
      <c r="R1187" s="236">
        <v>3.33</v>
      </c>
      <c r="S1187" s="236">
        <v>0.5</v>
      </c>
      <c r="T1187" s="236">
        <v>0.98</v>
      </c>
      <c r="U1187" s="236">
        <v>0</v>
      </c>
      <c r="V1187" s="236"/>
      <c r="W1187" s="522">
        <v>2.2999999999999998</v>
      </c>
      <c r="X1187" s="236">
        <v>61.25</v>
      </c>
      <c r="Y1187" s="522">
        <v>14</v>
      </c>
      <c r="Z1187" s="236">
        <v>1</v>
      </c>
      <c r="AA1187" s="236"/>
      <c r="AB1187" s="236">
        <v>-0.22470694319206497</v>
      </c>
      <c r="AC1187" s="522">
        <v>1.2691527069885382E-2</v>
      </c>
      <c r="AD1187" s="522">
        <v>2.9528392121422109</v>
      </c>
      <c r="AE1187" s="57">
        <v>41825</v>
      </c>
      <c r="AF1187" s="498">
        <v>0.10964699999999999</v>
      </c>
      <c r="AG1187" s="498">
        <v>2.6036036036036037E-2</v>
      </c>
      <c r="AH1187" s="236">
        <v>15.2088</v>
      </c>
      <c r="AI1187" s="236"/>
      <c r="AJ1187" s="522">
        <v>0</v>
      </c>
      <c r="AK1187" s="522">
        <v>1.2691527069885382E-2</v>
      </c>
      <c r="AL1187" s="236">
        <v>-5.9093893630991372E-2</v>
      </c>
      <c r="AM1187" s="236">
        <v>44.71</v>
      </c>
      <c r="AN1187" s="522">
        <v>48.77192982456139</v>
      </c>
      <c r="AR1187" s="452"/>
      <c r="AS1187" s="145"/>
      <c r="AT1187" s="223"/>
      <c r="AU1187" s="22"/>
    </row>
    <row r="1188" spans="1:47" ht="15.75">
      <c r="A1188" s="263" t="s">
        <v>861</v>
      </c>
      <c r="B1188" t="s">
        <v>3395</v>
      </c>
      <c r="C1188" t="s">
        <v>2021</v>
      </c>
      <c r="F1188" s="620"/>
      <c r="G1188" s="57"/>
      <c r="H1188" s="636"/>
      <c r="I1188" s="267"/>
      <c r="J1188" s="587">
        <v>48.7</v>
      </c>
      <c r="K1188" s="236">
        <v>43.3</v>
      </c>
      <c r="L1188" s="236">
        <v>49.54</v>
      </c>
      <c r="M1188" s="236">
        <v>0</v>
      </c>
      <c r="N1188" s="236"/>
      <c r="O1188" s="236"/>
      <c r="P1188" s="236"/>
      <c r="Q1188" s="236"/>
      <c r="R1188" s="236"/>
      <c r="S1188" s="236"/>
      <c r="T1188" s="236"/>
      <c r="U1188" s="236">
        <v>0</v>
      </c>
      <c r="V1188" s="236"/>
      <c r="X1188" s="236"/>
      <c r="Z1188" s="236"/>
      <c r="AA1188" s="236"/>
      <c r="AB1188" s="236">
        <v>5.3884440597273361E-2</v>
      </c>
      <c r="AC1188" s="522">
        <v>1.0582724065850304E-2</v>
      </c>
      <c r="AD1188" s="522">
        <v>8.7526062836715539</v>
      </c>
      <c r="AE1188" s="57">
        <v>41825</v>
      </c>
      <c r="AH1188" s="236"/>
      <c r="AI1188" s="236"/>
      <c r="AJ1188" s="522">
        <v>0</v>
      </c>
      <c r="AK1188" s="522">
        <v>1.0582724065850304E-2</v>
      </c>
      <c r="AL1188" s="236">
        <v>3.7936913895993206E-2</v>
      </c>
      <c r="AM1188" s="236"/>
      <c r="AN1188" s="522">
        <v>41.714285714285538</v>
      </c>
      <c r="AR1188" s="452"/>
      <c r="AS1188" s="145"/>
      <c r="AT1188" s="223"/>
      <c r="AU1188" s="22"/>
    </row>
    <row r="1189" spans="1:47" ht="15.75">
      <c r="A1189" s="263" t="s">
        <v>3396</v>
      </c>
      <c r="B1189" t="s">
        <v>3397</v>
      </c>
      <c r="C1189" t="s">
        <v>1343</v>
      </c>
      <c r="D1189" s="554">
        <v>7370000000</v>
      </c>
      <c r="E1189">
        <v>1.82</v>
      </c>
      <c r="F1189" s="620">
        <v>5.31</v>
      </c>
      <c r="G1189" s="57"/>
      <c r="H1189" s="636"/>
      <c r="I1189" s="267"/>
      <c r="J1189" s="587">
        <v>96.2</v>
      </c>
      <c r="K1189" s="236">
        <v>74.569999999999993</v>
      </c>
      <c r="L1189" s="236">
        <v>98.75</v>
      </c>
      <c r="M1189" s="236">
        <v>0.2</v>
      </c>
      <c r="N1189" s="236">
        <v>0.2</v>
      </c>
      <c r="O1189" s="236"/>
      <c r="P1189" s="236"/>
      <c r="Q1189" s="236">
        <v>16.88</v>
      </c>
      <c r="R1189" s="236">
        <v>1.82</v>
      </c>
      <c r="S1189" s="236">
        <v>1.29</v>
      </c>
      <c r="T1189" s="236">
        <v>2.81</v>
      </c>
      <c r="U1189" s="236">
        <v>0</v>
      </c>
      <c r="V1189" s="236"/>
      <c r="W1189" s="522">
        <v>1.9</v>
      </c>
      <c r="X1189" s="236">
        <v>98</v>
      </c>
      <c r="Y1189" s="522">
        <v>16</v>
      </c>
      <c r="Z1189" s="236"/>
      <c r="AA1189" s="236"/>
      <c r="AB1189" s="236">
        <v>0.1694626793095064</v>
      </c>
      <c r="AC1189" s="522">
        <v>1.0457491513338552E-2</v>
      </c>
      <c r="AD1189" s="522">
        <v>7.1358685287497616</v>
      </c>
      <c r="AE1189" s="57">
        <v>41825</v>
      </c>
      <c r="AF1189" s="498">
        <v>0.13428600000000002</v>
      </c>
      <c r="AG1189" s="498">
        <v>9.274725274725272E-2</v>
      </c>
      <c r="AH1189" s="236">
        <v>66.988900000000001</v>
      </c>
      <c r="AI1189" s="236"/>
      <c r="AJ1189" s="522">
        <v>0</v>
      </c>
      <c r="AK1189" s="522">
        <v>1.0457491513338552E-2</v>
      </c>
      <c r="AL1189" s="236">
        <v>0.11951588502269284</v>
      </c>
      <c r="AM1189" s="236">
        <v>92.72</v>
      </c>
      <c r="AN1189" s="522">
        <v>45.486111111111043</v>
      </c>
      <c r="AR1189" s="452"/>
      <c r="AS1189" s="145"/>
      <c r="AT1189" s="223"/>
      <c r="AU1189" s="22"/>
    </row>
    <row r="1190" spans="1:47" ht="15.75">
      <c r="A1190" s="263" t="s">
        <v>3398</v>
      </c>
      <c r="B1190" t="s">
        <v>3399</v>
      </c>
      <c r="C1190" t="s">
        <v>1343</v>
      </c>
      <c r="F1190" s="620"/>
      <c r="G1190" s="57"/>
      <c r="H1190" s="636"/>
      <c r="I1190" s="267"/>
      <c r="J1190" s="587">
        <v>60.84</v>
      </c>
      <c r="K1190" s="236">
        <v>58.53</v>
      </c>
      <c r="L1190" s="236">
        <v>60.84</v>
      </c>
      <c r="M1190" s="236"/>
      <c r="N1190" s="236"/>
      <c r="O1190" s="236"/>
      <c r="P1190" s="236"/>
      <c r="Q1190" s="236"/>
      <c r="R1190" s="236"/>
      <c r="S1190" s="236"/>
      <c r="T1190" s="236"/>
      <c r="U1190" s="236">
        <v>0</v>
      </c>
      <c r="V1190" s="236"/>
      <c r="X1190" s="236"/>
      <c r="Z1190" s="236"/>
      <c r="AA1190" s="236"/>
      <c r="AB1190" s="236">
        <v>3.9466940030753496E-2</v>
      </c>
      <c r="AC1190" s="522">
        <v>1.8638073464897025E-3</v>
      </c>
      <c r="AD1190" s="522">
        <v>1.5796144576675628</v>
      </c>
      <c r="AE1190" s="57">
        <v>41825</v>
      </c>
      <c r="AH1190" s="236"/>
      <c r="AI1190" s="236"/>
      <c r="AJ1190" s="522">
        <v>0</v>
      </c>
      <c r="AK1190" s="522">
        <v>1.8638073464897025E-3</v>
      </c>
      <c r="AL1190" s="236">
        <v>2.3380992430613971E-2</v>
      </c>
      <c r="AM1190" s="236"/>
      <c r="AN1190" s="522">
        <v>0.70921985815637356</v>
      </c>
      <c r="AR1190" s="452"/>
      <c r="AS1190" s="145"/>
      <c r="AT1190" s="223"/>
      <c r="AU1190" s="22"/>
    </row>
    <row r="1191" spans="1:47" ht="15.75">
      <c r="A1191" s="263" t="s">
        <v>3400</v>
      </c>
      <c r="B1191" t="s">
        <v>3401</v>
      </c>
      <c r="C1191" t="s">
        <v>3402</v>
      </c>
      <c r="F1191" s="620"/>
      <c r="G1191" s="57"/>
      <c r="H1191" s="636"/>
      <c r="I1191" s="267"/>
      <c r="J1191" s="587">
        <v>104</v>
      </c>
      <c r="K1191" s="236">
        <v>82.55</v>
      </c>
      <c r="L1191" s="236">
        <v>105.12</v>
      </c>
      <c r="M1191" s="236">
        <v>0</v>
      </c>
      <c r="N1191" s="236"/>
      <c r="O1191" s="236"/>
      <c r="P1191" s="236"/>
      <c r="Q1191" s="236"/>
      <c r="R1191" s="236"/>
      <c r="S1191" s="236"/>
      <c r="T1191" s="236"/>
      <c r="U1191" s="236">
        <v>0</v>
      </c>
      <c r="V1191" s="236"/>
      <c r="X1191" s="236"/>
      <c r="Z1191" s="236"/>
      <c r="AA1191" s="236"/>
      <c r="AB1191" s="236">
        <v>2.2713864306784681E-2</v>
      </c>
      <c r="AC1191" s="522">
        <v>3.0159972879454981E-2</v>
      </c>
      <c r="AD1191" s="522">
        <v>2.5239242082106284</v>
      </c>
      <c r="AE1191" s="57">
        <v>41825</v>
      </c>
      <c r="AH1191" s="236"/>
      <c r="AI1191" s="236"/>
      <c r="AJ1191" s="522">
        <v>0</v>
      </c>
      <c r="AK1191" s="522">
        <v>3.0159972879454981E-2</v>
      </c>
      <c r="AL1191" s="236">
        <v>0.22931442080378259</v>
      </c>
      <c r="AM1191" s="236"/>
      <c r="AN1191" s="522">
        <v>12.527964205816588</v>
      </c>
      <c r="AR1191" s="452"/>
      <c r="AS1191" s="145"/>
      <c r="AT1191" s="223"/>
      <c r="AU1191" s="22"/>
    </row>
    <row r="1192" spans="1:47" ht="15.75">
      <c r="A1192" s="263" t="s">
        <v>59</v>
      </c>
      <c r="B1192" t="s">
        <v>60</v>
      </c>
      <c r="C1192" t="s">
        <v>1343</v>
      </c>
      <c r="D1192" s="554">
        <v>2800000000</v>
      </c>
      <c r="E1192">
        <v>0.54</v>
      </c>
      <c r="F1192" s="620">
        <v>3.15</v>
      </c>
      <c r="G1192" s="57"/>
      <c r="H1192" s="636"/>
      <c r="I1192" s="267"/>
      <c r="J1192" s="587">
        <v>96.43</v>
      </c>
      <c r="K1192" s="236">
        <v>84.79</v>
      </c>
      <c r="L1192" s="236">
        <v>100.11</v>
      </c>
      <c r="M1192" s="236">
        <v>0</v>
      </c>
      <c r="N1192" s="236">
        <v>0</v>
      </c>
      <c r="O1192" s="236"/>
      <c r="P1192" s="236"/>
      <c r="Q1192" s="236">
        <v>21.97</v>
      </c>
      <c r="R1192" s="236">
        <v>1.36</v>
      </c>
      <c r="S1192" s="236">
        <v>2.17</v>
      </c>
      <c r="T1192" s="236">
        <v>5.74</v>
      </c>
      <c r="U1192" s="236">
        <v>0</v>
      </c>
      <c r="V1192" s="236"/>
      <c r="W1192" s="522">
        <v>2.1</v>
      </c>
      <c r="X1192" s="236">
        <v>110</v>
      </c>
      <c r="Y1192" s="522">
        <v>13</v>
      </c>
      <c r="Z1192" s="236"/>
      <c r="AA1192" s="236"/>
      <c r="AB1192" s="236">
        <v>-2.5762780359668589E-2</v>
      </c>
      <c r="AC1192" s="522">
        <v>1.5633316011346793E-2</v>
      </c>
      <c r="AD1192" s="522">
        <v>19.9205219930111</v>
      </c>
      <c r="AE1192" s="57">
        <v>41825</v>
      </c>
      <c r="AF1192" s="498">
        <v>6.0942000000000003E-2</v>
      </c>
      <c r="AG1192" s="498">
        <v>0.16154411764705881</v>
      </c>
      <c r="AH1192" s="236">
        <v>217.68889999999999</v>
      </c>
      <c r="AI1192" s="236"/>
      <c r="AJ1192" s="522">
        <v>0</v>
      </c>
      <c r="AK1192" s="522">
        <v>1.5633316011346793E-2</v>
      </c>
      <c r="AL1192" s="236">
        <v>0.11261105342102232</v>
      </c>
      <c r="AM1192" s="236">
        <v>89.99</v>
      </c>
      <c r="AN1192" s="522">
        <v>10.526315789473756</v>
      </c>
      <c r="AR1192" s="452"/>
      <c r="AS1192" s="145"/>
      <c r="AT1192" s="223"/>
      <c r="AU1192" s="22"/>
    </row>
    <row r="1193" spans="1:47" ht="15.75">
      <c r="A1193" s="263" t="s">
        <v>3403</v>
      </c>
      <c r="B1193" t="s">
        <v>3404</v>
      </c>
      <c r="C1193" t="s">
        <v>3405</v>
      </c>
      <c r="D1193" s="554">
        <v>419670000</v>
      </c>
      <c r="E1193">
        <v>2.64</v>
      </c>
      <c r="F1193" s="620">
        <v>0.06</v>
      </c>
      <c r="G1193" s="57"/>
      <c r="H1193" s="636"/>
      <c r="I1193" s="267"/>
      <c r="J1193" s="587">
        <v>3.19</v>
      </c>
      <c r="K1193" s="236">
        <v>2.68</v>
      </c>
      <c r="L1193" s="236">
        <v>3.34</v>
      </c>
      <c r="M1193" s="236">
        <v>0</v>
      </c>
      <c r="N1193" s="236">
        <v>0</v>
      </c>
      <c r="O1193" s="236"/>
      <c r="P1193" s="236"/>
      <c r="Q1193" s="236">
        <v>11.39</v>
      </c>
      <c r="R1193" s="236">
        <v>5.32</v>
      </c>
      <c r="S1193" s="236">
        <v>1.07</v>
      </c>
      <c r="T1193" s="236">
        <v>1.1200000000000001</v>
      </c>
      <c r="U1193" s="236">
        <v>0</v>
      </c>
      <c r="V1193" s="236"/>
      <c r="W1193" s="522">
        <v>1</v>
      </c>
      <c r="X1193" s="236">
        <v>4.75</v>
      </c>
      <c r="Y1193" s="522">
        <v>2</v>
      </c>
      <c r="Z1193" s="236"/>
      <c r="AA1193" s="236"/>
      <c r="AB1193" s="236">
        <v>6.309148264984233E-3</v>
      </c>
      <c r="AC1193" s="522">
        <v>2.4549464293953382E-2</v>
      </c>
      <c r="AD1193" s="522">
        <v>3.0107574183137098</v>
      </c>
      <c r="AE1193" s="57">
        <v>41825</v>
      </c>
      <c r="AF1193" s="498">
        <v>0.18127199999999999</v>
      </c>
      <c r="AG1193" s="498">
        <v>2.1409774436090222E-2</v>
      </c>
      <c r="AH1193" s="236">
        <v>0.42870000000000003</v>
      </c>
      <c r="AI1193" s="236"/>
      <c r="AJ1193" s="522">
        <v>0</v>
      </c>
      <c r="AK1193" s="522">
        <v>2.4549464293953382E-2</v>
      </c>
      <c r="AL1193" s="236">
        <v>0.15579710144927544</v>
      </c>
      <c r="AM1193" s="236">
        <v>3.01</v>
      </c>
      <c r="AN1193" s="522">
        <v>25</v>
      </c>
      <c r="AR1193" s="452"/>
      <c r="AS1193" s="145"/>
      <c r="AT1193" s="223"/>
      <c r="AU1193" s="22"/>
    </row>
    <row r="1194" spans="1:47" ht="15.75">
      <c r="A1194" s="263" t="s">
        <v>3406</v>
      </c>
      <c r="B1194" t="s">
        <v>3407</v>
      </c>
      <c r="C1194" t="s">
        <v>2663</v>
      </c>
      <c r="F1194" s="620"/>
      <c r="G1194" s="57"/>
      <c r="H1194" s="636"/>
      <c r="I1194" s="267"/>
      <c r="J1194" s="587">
        <v>114.58</v>
      </c>
      <c r="K1194" s="236">
        <v>87.47</v>
      </c>
      <c r="L1194" s="236">
        <v>114.83</v>
      </c>
      <c r="M1194" s="236">
        <v>0</v>
      </c>
      <c r="N1194" s="236"/>
      <c r="O1194" s="236"/>
      <c r="P1194" s="236"/>
      <c r="Q1194" s="236"/>
      <c r="R1194" s="236"/>
      <c r="S1194" s="236"/>
      <c r="T1194" s="236"/>
      <c r="U1194" s="236">
        <v>0</v>
      </c>
      <c r="V1194" s="236"/>
      <c r="X1194" s="236"/>
      <c r="Z1194" s="236"/>
      <c r="AA1194" s="236"/>
      <c r="AB1194" s="236">
        <v>0.1165464821672188</v>
      </c>
      <c r="AC1194" s="522">
        <v>1.692276655789595E-2</v>
      </c>
      <c r="AD1194" s="522">
        <v>3.6910325134520439</v>
      </c>
      <c r="AE1194" s="57">
        <v>41825</v>
      </c>
      <c r="AH1194" s="236"/>
      <c r="AI1194" s="236"/>
      <c r="AJ1194" s="522">
        <v>0</v>
      </c>
      <c r="AK1194" s="522">
        <v>1.692276655789595E-2</v>
      </c>
      <c r="AL1194" s="236">
        <v>0.19866094779788676</v>
      </c>
      <c r="AM1194" s="236"/>
      <c r="AN1194" s="522">
        <v>19.658976930792349</v>
      </c>
      <c r="AR1194" s="452"/>
      <c r="AS1194" s="145"/>
      <c r="AT1194" s="223"/>
      <c r="AU1194" s="22"/>
    </row>
    <row r="1195" spans="1:47" ht="15.75">
      <c r="A1195" s="263" t="s">
        <v>1203</v>
      </c>
      <c r="B1195" t="s">
        <v>3408</v>
      </c>
      <c r="C1195" t="s">
        <v>1809</v>
      </c>
      <c r="F1195" s="620"/>
      <c r="G1195" s="57"/>
      <c r="H1195" s="636"/>
      <c r="I1195" s="267"/>
      <c r="J1195" s="587">
        <v>24.1</v>
      </c>
      <c r="K1195" s="236">
        <v>23.84</v>
      </c>
      <c r="L1195" s="236">
        <v>26.83</v>
      </c>
      <c r="M1195" s="236">
        <v>0</v>
      </c>
      <c r="N1195" s="236"/>
      <c r="O1195" s="236"/>
      <c r="P1195" s="236"/>
      <c r="Q1195" s="236"/>
      <c r="R1195" s="236"/>
      <c r="S1195" s="236"/>
      <c r="T1195" s="236"/>
      <c r="U1195" s="236">
        <v>0</v>
      </c>
      <c r="V1195" s="236"/>
      <c r="X1195" s="236"/>
      <c r="Z1195" s="236">
        <v>1</v>
      </c>
      <c r="AA1195" s="236"/>
      <c r="AB1195" s="236">
        <v>1.0906040268456442E-2</v>
      </c>
      <c r="AC1195" s="522">
        <v>1.3207507848166242E-2</v>
      </c>
      <c r="AD1195" s="522">
        <v>3.661658563778011</v>
      </c>
      <c r="AE1195" s="57">
        <v>41825</v>
      </c>
      <c r="AH1195" s="236"/>
      <c r="AI1195" s="236"/>
      <c r="AJ1195" s="522">
        <v>0</v>
      </c>
      <c r="AK1195" s="522">
        <v>1.3207507848166242E-2</v>
      </c>
      <c r="AL1195" s="236">
        <v>-2.6655896607431347E-2</v>
      </c>
      <c r="AM1195" s="236"/>
      <c r="AN1195" s="522">
        <v>70.707070707070599</v>
      </c>
      <c r="AR1195" s="452"/>
      <c r="AS1195" s="145"/>
      <c r="AT1195" s="223"/>
      <c r="AU1195" s="22"/>
    </row>
    <row r="1196" spans="1:47" ht="15.75">
      <c r="A1196" s="263" t="s">
        <v>738</v>
      </c>
      <c r="B1196" t="s">
        <v>1011</v>
      </c>
      <c r="C1196" t="s">
        <v>1347</v>
      </c>
      <c r="D1196" s="554">
        <v>123860000000</v>
      </c>
      <c r="E1196">
        <v>0.63</v>
      </c>
      <c r="F1196" s="620">
        <v>5.45</v>
      </c>
      <c r="G1196" s="57"/>
      <c r="H1196" s="636"/>
      <c r="I1196" s="267"/>
      <c r="J1196" s="587">
        <v>83.35</v>
      </c>
      <c r="K1196" s="236">
        <v>74.599999999999994</v>
      </c>
      <c r="L1196" s="236">
        <v>83.35</v>
      </c>
      <c r="M1196" s="236">
        <v>1.8</v>
      </c>
      <c r="N1196" s="236">
        <v>1.5</v>
      </c>
      <c r="O1196" s="236"/>
      <c r="P1196" s="236"/>
      <c r="Q1196" s="236">
        <v>13.87</v>
      </c>
      <c r="R1196" s="236">
        <v>1.82</v>
      </c>
      <c r="S1196" s="236">
        <v>0.65</v>
      </c>
      <c r="T1196" s="236">
        <v>2.4900000000000002</v>
      </c>
      <c r="U1196" s="236">
        <v>0</v>
      </c>
      <c r="V1196" s="236"/>
      <c r="W1196" s="522">
        <v>1.9</v>
      </c>
      <c r="X1196" s="236">
        <v>87</v>
      </c>
      <c r="Y1196" s="522">
        <v>22</v>
      </c>
      <c r="Z1196" s="236">
        <v>1</v>
      </c>
      <c r="AA1196" s="236"/>
      <c r="AB1196" s="236">
        <v>2.320157132334889E-2</v>
      </c>
      <c r="AC1196" s="522">
        <v>8.1214538268044346E-3</v>
      </c>
      <c r="AD1196" s="522">
        <v>4.9866480031231797</v>
      </c>
      <c r="AE1196" s="57">
        <v>41825</v>
      </c>
      <c r="AF1196" s="498">
        <v>6.6098999999999991E-2</v>
      </c>
      <c r="AG1196" s="498">
        <v>7.6208791208791204E-2</v>
      </c>
      <c r="AH1196" s="236">
        <v>157.69130000000001</v>
      </c>
      <c r="AI1196" s="236"/>
      <c r="AJ1196" s="522">
        <v>0</v>
      </c>
      <c r="AK1196" s="522">
        <v>8.1214538268044346E-3</v>
      </c>
      <c r="AL1196" s="236">
        <v>8.4721499219156574E-2</v>
      </c>
      <c r="AM1196" s="236">
        <v>79.8</v>
      </c>
      <c r="AN1196" s="522">
        <v>25.233644859813381</v>
      </c>
      <c r="AR1196" s="452"/>
      <c r="AS1196" s="145"/>
      <c r="AT1196" s="223"/>
      <c r="AU1196" s="22"/>
    </row>
    <row r="1197" spans="1:47" ht="15.75">
      <c r="A1197" s="263" t="s">
        <v>211</v>
      </c>
      <c r="B1197" t="s">
        <v>387</v>
      </c>
      <c r="C1197" t="s">
        <v>1343</v>
      </c>
      <c r="D1197" s="554">
        <v>10340000000</v>
      </c>
      <c r="E1197">
        <v>1.47</v>
      </c>
      <c r="F1197" s="620">
        <v>3.32</v>
      </c>
      <c r="G1197" s="57"/>
      <c r="H1197" s="636"/>
      <c r="I1197" s="267"/>
      <c r="J1197" s="587">
        <v>35.47</v>
      </c>
      <c r="K1197" s="236">
        <v>32.409999999999997</v>
      </c>
      <c r="L1197" s="236">
        <v>35.71</v>
      </c>
      <c r="M1197" s="236">
        <v>1.6</v>
      </c>
      <c r="N1197" s="236">
        <v>0.57999999999999996</v>
      </c>
      <c r="O1197" s="236"/>
      <c r="P1197" s="236"/>
      <c r="Q1197" s="236">
        <v>9.26</v>
      </c>
      <c r="R1197" s="236">
        <v>1.17</v>
      </c>
      <c r="S1197" s="236">
        <v>0.87</v>
      </c>
      <c r="T1197" s="236">
        <v>1</v>
      </c>
      <c r="U1197" s="236">
        <v>0</v>
      </c>
      <c r="V1197" s="236"/>
      <c r="W1197" s="522">
        <v>2.8</v>
      </c>
      <c r="X1197" s="236">
        <v>38</v>
      </c>
      <c r="Y1197" s="522">
        <v>15</v>
      </c>
      <c r="Z1197" s="236"/>
      <c r="AA1197" s="236"/>
      <c r="AB1197" s="236">
        <v>5.3854875283446063E-3</v>
      </c>
      <c r="AC1197" s="522">
        <v>1.0652711027598519E-2</v>
      </c>
      <c r="AD1197" s="522">
        <v>2.6102284258863406</v>
      </c>
      <c r="AE1197" s="57">
        <v>41825</v>
      </c>
      <c r="AF1197" s="498">
        <v>0.114231</v>
      </c>
      <c r="AG1197" s="498">
        <v>7.914529914529915E-2</v>
      </c>
      <c r="AH1197" s="236">
        <v>42.905099999999997</v>
      </c>
      <c r="AI1197" s="236"/>
      <c r="AJ1197" s="522">
        <v>0</v>
      </c>
      <c r="AK1197" s="522">
        <v>1.0652711027598519E-2</v>
      </c>
      <c r="AL1197" s="236">
        <v>7.8115501519756853E-2</v>
      </c>
      <c r="AM1197" s="236">
        <v>34.54</v>
      </c>
      <c r="AN1197" s="522">
        <v>35.135135135135243</v>
      </c>
      <c r="AR1197" s="452"/>
      <c r="AS1197" s="145"/>
      <c r="AT1197" s="223"/>
      <c r="AU1197" s="22"/>
    </row>
    <row r="1198" spans="1:47" ht="15.75">
      <c r="A1198" s="263" t="s">
        <v>3409</v>
      </c>
      <c r="B1198" t="s">
        <v>3410</v>
      </c>
      <c r="C1198" t="s">
        <v>3405</v>
      </c>
      <c r="D1198" s="554">
        <v>22310000000</v>
      </c>
      <c r="E1198">
        <v>1.02</v>
      </c>
      <c r="F1198" s="620">
        <v>4.8899999999999997</v>
      </c>
      <c r="G1198" s="57"/>
      <c r="H1198" s="636"/>
      <c r="I1198" s="267"/>
      <c r="J1198" s="587">
        <v>100.98</v>
      </c>
      <c r="K1198" s="236">
        <v>90.13</v>
      </c>
      <c r="L1198" s="236">
        <v>101.96</v>
      </c>
      <c r="M1198" s="236">
        <v>1.8</v>
      </c>
      <c r="N1198" s="236">
        <v>1.82</v>
      </c>
      <c r="O1198" s="236"/>
      <c r="P1198" s="236"/>
      <c r="Q1198" s="236">
        <v>16.21</v>
      </c>
      <c r="R1198" s="236">
        <v>1.21</v>
      </c>
      <c r="S1198" s="236">
        <v>4.0599999999999996</v>
      </c>
      <c r="T1198" s="236">
        <v>4.26</v>
      </c>
      <c r="U1198" s="236">
        <v>0</v>
      </c>
      <c r="V1198" s="236"/>
      <c r="W1198" s="522">
        <v>2</v>
      </c>
      <c r="X1198" s="236">
        <v>108</v>
      </c>
      <c r="Y1198" s="522">
        <v>21</v>
      </c>
      <c r="Z1198" s="236"/>
      <c r="AA1198" s="236"/>
      <c r="AB1198" s="236">
        <v>7.6545842217484089E-2</v>
      </c>
      <c r="AC1198" s="522">
        <v>6.9176465556032166E-3</v>
      </c>
      <c r="AD1198" s="522">
        <v>2.8511227810841699</v>
      </c>
      <c r="AE1198" s="57">
        <v>41825</v>
      </c>
      <c r="AF1198" s="498">
        <v>8.8445999999999997E-2</v>
      </c>
      <c r="AG1198" s="498">
        <v>0.13396694214876034</v>
      </c>
      <c r="AH1198" s="236">
        <v>88.601299999999995</v>
      </c>
      <c r="AI1198" s="236"/>
      <c r="AJ1198" s="522">
        <v>0</v>
      </c>
      <c r="AK1198" s="522">
        <v>6.9176465556032166E-3</v>
      </c>
      <c r="AL1198" s="236">
        <v>3.7181594083812698E-2</v>
      </c>
      <c r="AM1198" s="236">
        <v>99.59</v>
      </c>
      <c r="AN1198" s="522">
        <v>2.040816326530674</v>
      </c>
      <c r="AR1198" s="452"/>
      <c r="AS1198" s="145"/>
      <c r="AT1198" s="223"/>
      <c r="AU1198" s="22"/>
    </row>
    <row r="1199" spans="1:47" ht="15.75">
      <c r="A1199" s="263" t="s">
        <v>3412</v>
      </c>
      <c r="B1199" t="s">
        <v>3413</v>
      </c>
      <c r="C1199" t="s">
        <v>1354</v>
      </c>
      <c r="D1199" s="554">
        <v>1030000000</v>
      </c>
      <c r="E1199">
        <v>1.41</v>
      </c>
      <c r="F1199" s="620">
        <v>2.09</v>
      </c>
      <c r="G1199" s="57"/>
      <c r="H1199" s="636"/>
      <c r="I1199" s="267"/>
      <c r="J1199" s="587">
        <v>29.38</v>
      </c>
      <c r="K1199" s="236">
        <v>26.03</v>
      </c>
      <c r="L1199" s="236">
        <v>30.6</v>
      </c>
      <c r="M1199" s="236">
        <v>0</v>
      </c>
      <c r="N1199" s="236">
        <v>0</v>
      </c>
      <c r="O1199" s="236"/>
      <c r="P1199" s="236"/>
      <c r="Q1199" s="236">
        <v>8.67</v>
      </c>
      <c r="R1199" s="236">
        <v>0.74</v>
      </c>
      <c r="S1199" s="236">
        <v>4.37</v>
      </c>
      <c r="T1199" s="236">
        <v>0</v>
      </c>
      <c r="U1199" s="236">
        <v>0</v>
      </c>
      <c r="V1199" s="236"/>
      <c r="W1199" s="522">
        <v>3</v>
      </c>
      <c r="X1199" s="236">
        <v>30.5</v>
      </c>
      <c r="Y1199" s="522">
        <v>20</v>
      </c>
      <c r="Z1199" s="236"/>
      <c r="AA1199" s="236"/>
      <c r="AB1199" s="236">
        <v>8.2136279926335196E-2</v>
      </c>
      <c r="AC1199" s="522">
        <v>1.4532842815865385E-2</v>
      </c>
      <c r="AD1199" s="522">
        <v>3.4298101859085115</v>
      </c>
      <c r="AE1199" s="57">
        <v>41825</v>
      </c>
      <c r="AF1199" s="498">
        <v>0.110793</v>
      </c>
      <c r="AG1199" s="498">
        <v>0.11716216216216216</v>
      </c>
      <c r="AH1199" s="236">
        <v>39.3247</v>
      </c>
      <c r="AI1199" s="236"/>
      <c r="AJ1199" s="522">
        <v>0</v>
      </c>
      <c r="AK1199" s="522">
        <v>1.4532842815865385E-2</v>
      </c>
      <c r="AL1199" s="236">
        <v>9.5042862467387274E-2</v>
      </c>
      <c r="AM1199" s="236">
        <v>28.19</v>
      </c>
      <c r="AN1199" s="522">
        <v>39.325842696629351</v>
      </c>
      <c r="AR1199" s="452"/>
      <c r="AS1199" s="145"/>
      <c r="AT1199" s="223"/>
      <c r="AU1199" s="22"/>
    </row>
    <row r="1200" spans="1:47" ht="15.75">
      <c r="A1200" s="263" t="s">
        <v>3414</v>
      </c>
      <c r="B1200" t="s">
        <v>3415</v>
      </c>
      <c r="C1200" t="s">
        <v>1832</v>
      </c>
      <c r="F1200" s="620"/>
      <c r="G1200" s="57"/>
      <c r="H1200" s="636"/>
      <c r="I1200" s="267"/>
      <c r="J1200" s="587">
        <v>119.18</v>
      </c>
      <c r="K1200" s="236">
        <v>90.88</v>
      </c>
      <c r="L1200" s="236">
        <v>119.18</v>
      </c>
      <c r="M1200" s="236">
        <v>0.1</v>
      </c>
      <c r="N1200" s="236"/>
      <c r="O1200" s="236"/>
      <c r="P1200" s="236"/>
      <c r="Q1200" s="236"/>
      <c r="R1200" s="236"/>
      <c r="S1200" s="236"/>
      <c r="T1200" s="236"/>
      <c r="U1200" s="236">
        <v>0</v>
      </c>
      <c r="V1200" s="236"/>
      <c r="X1200" s="236"/>
      <c r="Z1200" s="236"/>
      <c r="AA1200" s="236"/>
      <c r="AB1200" s="236">
        <v>0.17118710691823899</v>
      </c>
      <c r="AC1200" s="522">
        <v>1.4652959137964E-2</v>
      </c>
      <c r="AD1200" s="522">
        <v>5.0706182995720903</v>
      </c>
      <c r="AE1200" s="57">
        <v>41825</v>
      </c>
      <c r="AH1200" s="236"/>
      <c r="AI1200" s="236"/>
      <c r="AJ1200" s="522">
        <v>0</v>
      </c>
      <c r="AK1200" s="522">
        <v>1.4652959137964E-2</v>
      </c>
      <c r="AL1200" s="236">
        <v>0.17049695541151066</v>
      </c>
      <c r="AM1200" s="236"/>
      <c r="AN1200" s="522">
        <v>3.5019455252919585</v>
      </c>
      <c r="AR1200" s="452"/>
      <c r="AS1200" s="145"/>
      <c r="AT1200" s="223"/>
      <c r="AU1200" s="22"/>
    </row>
    <row r="1201" spans="1:47" ht="15.75">
      <c r="A1201" s="263" t="s">
        <v>3416</v>
      </c>
      <c r="B1201" t="s">
        <v>3417</v>
      </c>
      <c r="C1201" t="s">
        <v>1343</v>
      </c>
      <c r="D1201" s="554">
        <v>55780000000</v>
      </c>
      <c r="E1201">
        <v>0.9</v>
      </c>
      <c r="F1201" s="620">
        <v>4.51</v>
      </c>
      <c r="G1201" s="57"/>
      <c r="H1201" s="636"/>
      <c r="I1201" s="267"/>
      <c r="J1201" s="587">
        <v>103.88</v>
      </c>
      <c r="K1201" s="236">
        <v>95.15</v>
      </c>
      <c r="L1201" s="236">
        <v>104.08</v>
      </c>
      <c r="M1201" s="236">
        <v>2.6</v>
      </c>
      <c r="N1201" s="236">
        <v>2.68</v>
      </c>
      <c r="O1201" s="236"/>
      <c r="P1201" s="236"/>
      <c r="Q1201" s="236">
        <v>17.760000000000002</v>
      </c>
      <c r="R1201" s="236">
        <v>1.84</v>
      </c>
      <c r="S1201" s="236">
        <v>1.7</v>
      </c>
      <c r="T1201" s="236">
        <v>15.25</v>
      </c>
      <c r="U1201" s="236">
        <v>0</v>
      </c>
      <c r="V1201" s="236"/>
      <c r="W1201" s="522">
        <v>2.1</v>
      </c>
      <c r="X1201" s="236">
        <v>110</v>
      </c>
      <c r="Y1201" s="522">
        <v>21</v>
      </c>
      <c r="Z1201" s="236">
        <v>1</v>
      </c>
      <c r="AA1201" s="236"/>
      <c r="AB1201" s="236">
        <v>7.4250258531540769E-2</v>
      </c>
      <c r="AC1201" s="522">
        <v>5.8542160314869396E-3</v>
      </c>
      <c r="AD1201" s="522">
        <v>2.8758823722276357</v>
      </c>
      <c r="AE1201" s="57">
        <v>41825</v>
      </c>
      <c r="AF1201" s="498">
        <v>8.1570000000000004E-2</v>
      </c>
      <c r="AG1201" s="498">
        <v>9.6521739130434783E-2</v>
      </c>
      <c r="AH1201" s="236">
        <v>51.82</v>
      </c>
      <c r="AI1201" s="236"/>
      <c r="AJ1201" s="522">
        <v>0</v>
      </c>
      <c r="AK1201" s="522">
        <v>5.8542160314869396E-3</v>
      </c>
      <c r="AL1201" s="236">
        <v>2.455863497386325E-2</v>
      </c>
      <c r="AM1201" s="236">
        <v>102.52</v>
      </c>
      <c r="AN1201" s="522">
        <v>3.7313432835819071</v>
      </c>
      <c r="AR1201" s="452"/>
      <c r="AS1201" s="145"/>
      <c r="AT1201" s="223"/>
      <c r="AU1201" s="22"/>
    </row>
    <row r="1202" spans="1:47" ht="15.75">
      <c r="A1202" s="263" t="s">
        <v>3418</v>
      </c>
      <c r="B1202" t="s">
        <v>3419</v>
      </c>
      <c r="C1202" t="s">
        <v>3101</v>
      </c>
      <c r="F1202" s="620"/>
      <c r="G1202" s="57"/>
      <c r="H1202" s="636"/>
      <c r="I1202" s="267"/>
      <c r="J1202" s="587">
        <v>87.15</v>
      </c>
      <c r="K1202" s="236">
        <v>80.260000000000005</v>
      </c>
      <c r="L1202" s="236">
        <v>94.17</v>
      </c>
      <c r="M1202" s="236">
        <v>1.69</v>
      </c>
      <c r="N1202" s="236"/>
      <c r="O1202" s="236"/>
      <c r="P1202" s="236"/>
      <c r="Q1202" s="236"/>
      <c r="R1202" s="236"/>
      <c r="S1202" s="236"/>
      <c r="T1202" s="236"/>
      <c r="U1202" s="236">
        <v>0</v>
      </c>
      <c r="V1202" s="236"/>
      <c r="X1202" s="236"/>
      <c r="Z1202" s="236"/>
      <c r="AA1202" s="236"/>
      <c r="AB1202" s="236">
        <v>8.1131373278749613E-2</v>
      </c>
      <c r="AC1202" s="522">
        <v>1.1831406171150312E-2</v>
      </c>
      <c r="AD1202" s="522">
        <v>3.9326989507872185</v>
      </c>
      <c r="AE1202" s="57">
        <v>41825</v>
      </c>
      <c r="AH1202" s="236"/>
      <c r="AI1202" s="236"/>
      <c r="AJ1202" s="522">
        <v>0</v>
      </c>
      <c r="AK1202" s="522">
        <v>1.1831406171150312E-2</v>
      </c>
      <c r="AL1202" s="236">
        <v>6.8276538367246967E-2</v>
      </c>
      <c r="AM1202" s="236"/>
      <c r="AN1202" s="522">
        <v>77.398015435501662</v>
      </c>
      <c r="AR1202" s="452"/>
      <c r="AS1202" s="145"/>
      <c r="AT1202" s="223"/>
      <c r="AU1202" s="22"/>
    </row>
    <row r="1203" spans="1:47" ht="15.75">
      <c r="A1203" s="263" t="s">
        <v>388</v>
      </c>
      <c r="B1203" t="s">
        <v>389</v>
      </c>
      <c r="C1203" t="s">
        <v>1350</v>
      </c>
      <c r="D1203" s="554">
        <v>3120000000</v>
      </c>
      <c r="E1203">
        <v>1.32</v>
      </c>
      <c r="F1203" s="620">
        <v>1.83</v>
      </c>
      <c r="G1203" s="57"/>
      <c r="H1203" s="636"/>
      <c r="I1203" s="267"/>
      <c r="J1203" s="587">
        <v>34.520000000000003</v>
      </c>
      <c r="K1203" s="236">
        <v>32.520000000000003</v>
      </c>
      <c r="L1203" s="236">
        <v>38.28</v>
      </c>
      <c r="M1203" s="236">
        <v>0</v>
      </c>
      <c r="N1203" s="236">
        <v>0</v>
      </c>
      <c r="O1203" s="236"/>
      <c r="P1203" s="236"/>
      <c r="Q1203" s="236">
        <v>15.14</v>
      </c>
      <c r="R1203" s="236">
        <v>1.18</v>
      </c>
      <c r="S1203" s="236">
        <v>1.5</v>
      </c>
      <c r="T1203" s="236">
        <v>3.38</v>
      </c>
      <c r="U1203" s="236">
        <v>0</v>
      </c>
      <c r="V1203" s="236"/>
      <c r="W1203" s="522">
        <v>2</v>
      </c>
      <c r="X1203" s="236">
        <v>41</v>
      </c>
      <c r="Y1203" s="522">
        <v>31</v>
      </c>
      <c r="Z1203" s="236"/>
      <c r="AA1203" s="236"/>
      <c r="AB1203" s="236">
        <v>-5.8117326057298649E-2</v>
      </c>
      <c r="AC1203" s="522">
        <v>1.2704066248616454E-2</v>
      </c>
      <c r="AD1203" s="522">
        <v>10.359309816027054</v>
      </c>
      <c r="AE1203" s="57">
        <v>41825</v>
      </c>
      <c r="AF1203" s="498">
        <v>0.10563599999999999</v>
      </c>
      <c r="AG1203" s="498">
        <v>0.12830508474576272</v>
      </c>
      <c r="AH1203" s="236">
        <v>38.619300000000003</v>
      </c>
      <c r="AI1203" s="236"/>
      <c r="AJ1203" s="522">
        <v>0</v>
      </c>
      <c r="AK1203" s="522">
        <v>1.2704066248616454E-2</v>
      </c>
      <c r="AL1203" s="236">
        <v>-4.5617915399502308E-2</v>
      </c>
      <c r="AM1203" s="236">
        <v>33.82</v>
      </c>
      <c r="AN1203" s="522">
        <v>30.285714285714064</v>
      </c>
      <c r="AR1203" s="452"/>
      <c r="AS1203" s="145"/>
      <c r="AT1203" s="223"/>
      <c r="AU1203" s="22"/>
    </row>
    <row r="1204" spans="1:47" ht="15.75">
      <c r="A1204" s="263" t="s">
        <v>3420</v>
      </c>
      <c r="B1204" t="s">
        <v>3421</v>
      </c>
      <c r="C1204" t="s">
        <v>3066</v>
      </c>
      <c r="F1204" s="620"/>
      <c r="G1204" s="57"/>
      <c r="H1204" s="636"/>
      <c r="I1204" s="267"/>
      <c r="J1204" s="587">
        <v>96.56</v>
      </c>
      <c r="K1204" s="236">
        <v>72.22</v>
      </c>
      <c r="L1204" s="236">
        <v>96.56</v>
      </c>
      <c r="M1204" s="236">
        <v>0</v>
      </c>
      <c r="N1204" s="236"/>
      <c r="O1204" s="236"/>
      <c r="P1204" s="236"/>
      <c r="Q1204" s="236"/>
      <c r="R1204" s="236"/>
      <c r="S1204" s="236"/>
      <c r="T1204" s="236"/>
      <c r="U1204" s="236">
        <v>0</v>
      </c>
      <c r="V1204" s="236"/>
      <c r="X1204" s="236"/>
      <c r="Z1204" s="236"/>
      <c r="AA1204" s="236"/>
      <c r="AB1204" s="236">
        <v>3.6718917758213461E-2</v>
      </c>
      <c r="AC1204" s="522">
        <v>2.4757764277420009E-2</v>
      </c>
      <c r="AD1204" s="522">
        <v>3.1745703056840733</v>
      </c>
      <c r="AE1204" s="57">
        <v>41825</v>
      </c>
      <c r="AH1204" s="236"/>
      <c r="AI1204" s="236"/>
      <c r="AJ1204" s="522">
        <v>0</v>
      </c>
      <c r="AK1204" s="522">
        <v>2.4757764277420009E-2</v>
      </c>
      <c r="AL1204" s="236">
        <v>0.26985796948974217</v>
      </c>
      <c r="AM1204" s="236"/>
      <c r="AN1204" s="522">
        <v>14.785553047404065</v>
      </c>
      <c r="AR1204" s="452"/>
      <c r="AS1204" s="145"/>
      <c r="AT1204" s="223"/>
      <c r="AU1204" s="22"/>
    </row>
    <row r="1205" spans="1:47" ht="15.75">
      <c r="A1205" s="263" t="s">
        <v>390</v>
      </c>
      <c r="B1205" t="s">
        <v>391</v>
      </c>
      <c r="C1205" t="s">
        <v>1343</v>
      </c>
      <c r="D1205" s="554">
        <v>17480000000</v>
      </c>
      <c r="E1205">
        <v>0.69</v>
      </c>
      <c r="F1205" s="620">
        <v>3</v>
      </c>
      <c r="G1205" s="57"/>
      <c r="H1205" s="636"/>
      <c r="I1205" s="267"/>
      <c r="J1205" s="587">
        <v>43.59</v>
      </c>
      <c r="K1205" s="236">
        <v>39.92</v>
      </c>
      <c r="L1205" s="236">
        <v>43.59</v>
      </c>
      <c r="M1205" s="236">
        <v>2.2000000000000002</v>
      </c>
      <c r="N1205" s="236">
        <v>0.98</v>
      </c>
      <c r="O1205" s="236"/>
      <c r="P1205" s="236"/>
      <c r="Q1205" s="236">
        <v>12.93</v>
      </c>
      <c r="R1205" s="236">
        <v>2.21</v>
      </c>
      <c r="S1205" s="236">
        <v>4.49</v>
      </c>
      <c r="T1205" s="236">
        <v>2.11</v>
      </c>
      <c r="U1205" s="236">
        <v>0</v>
      </c>
      <c r="V1205" s="236"/>
      <c r="W1205" s="522">
        <v>2.7</v>
      </c>
      <c r="X1205" s="236">
        <v>44</v>
      </c>
      <c r="Y1205" s="522">
        <v>27</v>
      </c>
      <c r="Z1205" s="236"/>
      <c r="AA1205" s="236"/>
      <c r="AB1205" s="236">
        <v>1.9649122807017624E-2</v>
      </c>
      <c r="AC1205" s="522">
        <v>6.248219894595417E-3</v>
      </c>
      <c r="AD1205" s="522">
        <v>5.3492291161547554</v>
      </c>
      <c r="AE1205" s="57">
        <v>41825</v>
      </c>
      <c r="AF1205" s="498">
        <v>6.9537000000000002E-2</v>
      </c>
      <c r="AG1205" s="498">
        <v>5.8506787330316737E-2</v>
      </c>
      <c r="AH1205" s="236">
        <v>67.781400000000005</v>
      </c>
      <c r="AI1205" s="236"/>
      <c r="AJ1205" s="522">
        <v>0</v>
      </c>
      <c r="AK1205" s="522">
        <v>6.248219894595417E-3</v>
      </c>
      <c r="AL1205" s="236">
        <v>5.9810357403355233E-2</v>
      </c>
      <c r="AM1205" s="236">
        <v>42.59</v>
      </c>
      <c r="AN1205" s="522">
        <v>16.45569620253184</v>
      </c>
      <c r="AR1205" s="452"/>
      <c r="AS1205" s="145"/>
      <c r="AT1205" s="223"/>
      <c r="AU1205" s="22"/>
    </row>
    <row r="1206" spans="1:47" ht="15.75">
      <c r="A1206" s="263" t="s">
        <v>3422</v>
      </c>
      <c r="B1206" t="s">
        <v>3423</v>
      </c>
      <c r="C1206" t="s">
        <v>1772</v>
      </c>
      <c r="F1206" s="620"/>
      <c r="G1206" s="57"/>
      <c r="H1206" s="636"/>
      <c r="I1206" s="267"/>
      <c r="J1206" s="587">
        <v>78.739999999999995</v>
      </c>
      <c r="K1206" s="236">
        <v>56.67</v>
      </c>
      <c r="L1206" s="236">
        <v>78.739999999999995</v>
      </c>
      <c r="M1206" s="236">
        <v>0.56000000000000005</v>
      </c>
      <c r="N1206" s="236"/>
      <c r="O1206" s="236"/>
      <c r="P1206" s="236"/>
      <c r="Q1206" s="236"/>
      <c r="R1206" s="236"/>
      <c r="S1206" s="236"/>
      <c r="T1206" s="236"/>
      <c r="U1206" s="236">
        <v>0</v>
      </c>
      <c r="V1206" s="236"/>
      <c r="X1206" s="236"/>
      <c r="Z1206" s="236"/>
      <c r="AA1206" s="236"/>
      <c r="AB1206" s="236">
        <v>0.2596384578467445</v>
      </c>
      <c r="AC1206" s="522">
        <v>1.3533180193949857E-2</v>
      </c>
      <c r="AD1206" s="522">
        <v>4.9450193460384213</v>
      </c>
      <c r="AE1206" s="57">
        <v>41825</v>
      </c>
      <c r="AH1206" s="236"/>
      <c r="AI1206" s="236"/>
      <c r="AJ1206" s="522">
        <v>0</v>
      </c>
      <c r="AK1206" s="522">
        <v>1.3533180193949857E-2</v>
      </c>
      <c r="AL1206" s="236">
        <v>0.30884308510638298</v>
      </c>
      <c r="AM1206" s="236"/>
      <c r="AN1206" s="522">
        <v>16.969696969697026</v>
      </c>
      <c r="AR1206" s="452"/>
      <c r="AS1206" s="145"/>
      <c r="AT1206" s="223"/>
      <c r="AU1206" s="22"/>
    </row>
    <row r="1207" spans="1:47" ht="15.75">
      <c r="A1207" s="263" t="s">
        <v>919</v>
      </c>
      <c r="B1207" t="s">
        <v>3424</v>
      </c>
      <c r="C1207" t="s">
        <v>1604</v>
      </c>
      <c r="F1207" s="620"/>
      <c r="G1207" s="57"/>
      <c r="H1207" s="636"/>
      <c r="I1207" s="267"/>
      <c r="J1207" s="587">
        <v>53.55</v>
      </c>
      <c r="K1207" s="236">
        <v>37.89</v>
      </c>
      <c r="L1207" s="236">
        <v>53.87</v>
      </c>
      <c r="M1207" s="236">
        <v>0</v>
      </c>
      <c r="N1207" s="236"/>
      <c r="O1207" s="236"/>
      <c r="P1207" s="236"/>
      <c r="Q1207" s="236"/>
      <c r="R1207" s="236"/>
      <c r="S1207" s="236"/>
      <c r="T1207" s="236"/>
      <c r="U1207" s="236">
        <v>0</v>
      </c>
      <c r="V1207" s="236"/>
      <c r="X1207" s="236"/>
      <c r="Z1207" s="236"/>
      <c r="AA1207" s="236"/>
      <c r="AB1207" s="236">
        <v>0.17049180327868846</v>
      </c>
      <c r="AC1207" s="522">
        <v>2.2120736764498636E-2</v>
      </c>
      <c r="AD1207" s="522">
        <v>8.4431967688372005</v>
      </c>
      <c r="AE1207" s="57">
        <v>41825</v>
      </c>
      <c r="AH1207" s="236"/>
      <c r="AI1207" s="236"/>
      <c r="AJ1207" s="522">
        <v>0</v>
      </c>
      <c r="AK1207" s="522">
        <v>2.2120736764498636E-2</v>
      </c>
      <c r="AL1207" s="236">
        <v>0.27621544327931352</v>
      </c>
      <c r="AM1207" s="236"/>
      <c r="AN1207" s="522">
        <v>46.601941747572923</v>
      </c>
      <c r="AR1207" s="452"/>
      <c r="AS1207" s="145"/>
      <c r="AT1207" s="223"/>
      <c r="AU1207" s="22"/>
    </row>
    <row r="1208" spans="1:47" ht="15.75">
      <c r="A1208" s="263" t="s">
        <v>165</v>
      </c>
      <c r="B1208" t="s">
        <v>3425</v>
      </c>
      <c r="C1208" t="s">
        <v>1809</v>
      </c>
      <c r="F1208" s="620"/>
      <c r="G1208" s="57"/>
      <c r="H1208" s="636"/>
      <c r="I1208" s="267"/>
      <c r="J1208" s="587">
        <v>38.25</v>
      </c>
      <c r="K1208" s="236">
        <v>35.799999999999997</v>
      </c>
      <c r="L1208" s="236">
        <v>39.32</v>
      </c>
      <c r="M1208" s="236">
        <v>0</v>
      </c>
      <c r="N1208" s="236"/>
      <c r="O1208" s="236"/>
      <c r="P1208" s="236"/>
      <c r="Q1208" s="236"/>
      <c r="R1208" s="236"/>
      <c r="S1208" s="236"/>
      <c r="T1208" s="236"/>
      <c r="U1208" s="236">
        <v>0</v>
      </c>
      <c r="V1208" s="236"/>
      <c r="X1208" s="236"/>
      <c r="Z1208" s="236">
        <v>1</v>
      </c>
      <c r="AA1208" s="236"/>
      <c r="AB1208" s="236">
        <v>6.7541166620150764E-2</v>
      </c>
      <c r="AC1208" s="522">
        <v>5.4567881206541505E-3</v>
      </c>
      <c r="AD1208" s="522">
        <v>4.036400087648631</v>
      </c>
      <c r="AE1208" s="57">
        <v>41825</v>
      </c>
      <c r="AH1208" s="236"/>
      <c r="AI1208" s="236"/>
      <c r="AJ1208" s="522">
        <v>0</v>
      </c>
      <c r="AK1208" s="522">
        <v>5.4567881206541505E-3</v>
      </c>
      <c r="AL1208" s="236">
        <v>2.3274478330658037E-2</v>
      </c>
      <c r="AM1208" s="236"/>
      <c r="AN1208" s="522">
        <v>98.648648648648901</v>
      </c>
      <c r="AR1208" s="452"/>
      <c r="AS1208" s="145"/>
      <c r="AT1208" s="223"/>
      <c r="AU1208" s="22"/>
    </row>
    <row r="1209" spans="1:47" ht="15.75">
      <c r="A1209" s="263" t="s">
        <v>61</v>
      </c>
      <c r="B1209" t="s">
        <v>62</v>
      </c>
      <c r="C1209" t="s">
        <v>1343</v>
      </c>
      <c r="D1209" s="554">
        <v>5090000000</v>
      </c>
      <c r="E1209">
        <v>1.43</v>
      </c>
      <c r="F1209" s="620">
        <v>3.28</v>
      </c>
      <c r="G1209" s="57"/>
      <c r="H1209" s="636"/>
      <c r="I1209" s="267"/>
      <c r="J1209" s="587">
        <v>42.49</v>
      </c>
      <c r="K1209" s="236">
        <v>36.880000000000003</v>
      </c>
      <c r="L1209" s="236">
        <v>42.49</v>
      </c>
      <c r="M1209" s="236">
        <v>1.4</v>
      </c>
      <c r="N1209" s="236">
        <v>0.56000000000000005</v>
      </c>
      <c r="O1209" s="236"/>
      <c r="P1209" s="236"/>
      <c r="Q1209" s="236">
        <v>11.77</v>
      </c>
      <c r="R1209" s="236">
        <v>0.92</v>
      </c>
      <c r="S1209" s="236">
        <v>0.33</v>
      </c>
      <c r="T1209" s="236">
        <v>2</v>
      </c>
      <c r="U1209" s="236">
        <v>0</v>
      </c>
      <c r="V1209" s="236"/>
      <c r="W1209" s="522">
        <v>2.2999999999999998</v>
      </c>
      <c r="X1209" s="236">
        <v>42</v>
      </c>
      <c r="Y1209" s="522">
        <v>5</v>
      </c>
      <c r="Z1209" s="236"/>
      <c r="AA1209" s="236"/>
      <c r="AB1209" s="236">
        <v>1.3597328244274816E-2</v>
      </c>
      <c r="AC1209" s="522">
        <v>1.0164359335269603E-2</v>
      </c>
      <c r="AD1209" s="522">
        <v>8.0236121053525</v>
      </c>
      <c r="AE1209" s="57">
        <v>41825</v>
      </c>
      <c r="AF1209" s="498">
        <v>0.111939</v>
      </c>
      <c r="AG1209" s="498">
        <v>0.12793478260869565</v>
      </c>
      <c r="AH1209" s="236">
        <v>51.7943</v>
      </c>
      <c r="AI1209" s="236"/>
      <c r="AJ1209" s="522">
        <v>0</v>
      </c>
      <c r="AK1209" s="522">
        <v>1.0164359335269603E-2</v>
      </c>
      <c r="AL1209" s="236">
        <v>9.7365702479338914E-2</v>
      </c>
      <c r="AM1209" s="236">
        <v>40.32</v>
      </c>
      <c r="AN1209" s="522">
        <v>0</v>
      </c>
      <c r="AR1209" s="452"/>
      <c r="AS1209" s="145"/>
      <c r="AT1209" s="223"/>
      <c r="AU1209" s="22"/>
    </row>
    <row r="1210" spans="1:47" ht="15.75">
      <c r="A1210" s="263" t="s">
        <v>3426</v>
      </c>
      <c r="B1210" t="s">
        <v>3427</v>
      </c>
      <c r="C1210" t="s">
        <v>1754</v>
      </c>
      <c r="F1210" s="620"/>
      <c r="G1210" s="57"/>
      <c r="H1210" s="636"/>
      <c r="I1210" s="267"/>
      <c r="J1210" s="587">
        <v>28.9</v>
      </c>
      <c r="K1210" s="236">
        <v>25.45</v>
      </c>
      <c r="L1210" s="236">
        <v>28.9</v>
      </c>
      <c r="M1210" s="236">
        <v>0</v>
      </c>
      <c r="N1210" s="236"/>
      <c r="O1210" s="236"/>
      <c r="P1210" s="236"/>
      <c r="Q1210" s="236"/>
      <c r="R1210" s="236"/>
      <c r="S1210" s="236"/>
      <c r="T1210" s="236"/>
      <c r="U1210" s="236">
        <v>0</v>
      </c>
      <c r="V1210" s="236"/>
      <c r="X1210" s="236"/>
      <c r="Z1210" s="236"/>
      <c r="AA1210" s="236"/>
      <c r="AB1210" s="236">
        <v>5.0129966580022334E-2</v>
      </c>
      <c r="AC1210" s="522">
        <v>1.3797562773003893E-2</v>
      </c>
      <c r="AD1210" s="522">
        <v>3.589848272649137</v>
      </c>
      <c r="AE1210" s="57">
        <v>41825</v>
      </c>
      <c r="AH1210" s="236"/>
      <c r="AI1210" s="236"/>
      <c r="AJ1210" s="522">
        <v>0</v>
      </c>
      <c r="AK1210" s="522">
        <v>1.3797562773003893E-2</v>
      </c>
      <c r="AL1210" s="236">
        <v>0.10600841944125523</v>
      </c>
      <c r="AM1210" s="236"/>
      <c r="AN1210" s="522">
        <v>0</v>
      </c>
      <c r="AR1210" s="452"/>
      <c r="AS1210" s="145"/>
      <c r="AT1210" s="223"/>
      <c r="AU1210" s="22"/>
    </row>
    <row r="1211" spans="1:47" ht="15.75">
      <c r="A1211" s="263" t="s">
        <v>3428</v>
      </c>
      <c r="B1211" t="s">
        <v>3429</v>
      </c>
      <c r="C1211" t="s">
        <v>1343</v>
      </c>
      <c r="D1211" s="554">
        <v>4410000000</v>
      </c>
      <c r="E1211">
        <v>0.9</v>
      </c>
      <c r="F1211" s="620">
        <v>-1.04</v>
      </c>
      <c r="G1211" s="57"/>
      <c r="H1211" s="636"/>
      <c r="I1211" s="267"/>
      <c r="J1211" s="587">
        <v>10.42</v>
      </c>
      <c r="K1211" s="236">
        <v>9.19</v>
      </c>
      <c r="L1211" s="236">
        <v>11.07</v>
      </c>
      <c r="M1211" s="236">
        <v>0.6</v>
      </c>
      <c r="N1211" s="236">
        <v>0.06</v>
      </c>
      <c r="O1211" s="236"/>
      <c r="P1211" s="236"/>
      <c r="Q1211" s="236">
        <v>22.17</v>
      </c>
      <c r="R1211" s="236">
        <v>-2</v>
      </c>
      <c r="S1211" s="236">
        <v>0.25</v>
      </c>
      <c r="T1211" s="236">
        <v>1.53</v>
      </c>
      <c r="U1211" s="236">
        <v>0</v>
      </c>
      <c r="V1211" s="236"/>
      <c r="W1211" s="522">
        <v>2.9</v>
      </c>
      <c r="X1211" s="236">
        <v>12</v>
      </c>
      <c r="Y1211" s="522">
        <v>8</v>
      </c>
      <c r="Z1211" s="236"/>
      <c r="AA1211" s="236"/>
      <c r="AB1211" s="236">
        <v>-5.8717253839205091E-2</v>
      </c>
      <c r="AC1211" s="522">
        <v>1.6712508249099856E-2</v>
      </c>
      <c r="AD1211" s="522">
        <v>3.5962465039059772</v>
      </c>
      <c r="AE1211" s="57">
        <v>41825</v>
      </c>
      <c r="AF1211" s="498">
        <v>8.1570000000000004E-2</v>
      </c>
      <c r="AG1211" s="498">
        <v>-0.11085</v>
      </c>
      <c r="AH1211" s="236">
        <v>-12.954800000000001</v>
      </c>
      <c r="AI1211" s="236"/>
      <c r="AJ1211" s="522">
        <v>0</v>
      </c>
      <c r="AK1211" s="522">
        <v>1.6712508249099856E-2</v>
      </c>
      <c r="AL1211" s="236">
        <v>9.6842105263157882E-2</v>
      </c>
      <c r="AM1211" s="236">
        <v>9.82</v>
      </c>
      <c r="AN1211" s="522">
        <v>9.6153846153847287</v>
      </c>
      <c r="AR1211" s="452"/>
      <c r="AS1211" s="145"/>
      <c r="AT1211" s="223"/>
      <c r="AU1211" s="22"/>
    </row>
    <row r="1212" spans="1:47" ht="15.75">
      <c r="A1212" s="263" t="s">
        <v>3430</v>
      </c>
      <c r="B1212" t="s">
        <v>3431</v>
      </c>
      <c r="C1212" t="s">
        <v>158</v>
      </c>
      <c r="D1212" s="554">
        <v>62970000000</v>
      </c>
      <c r="E1212">
        <v>1.1299999999999999</v>
      </c>
      <c r="F1212" s="620">
        <v>6.18</v>
      </c>
      <c r="G1212" s="57"/>
      <c r="H1212" s="636"/>
      <c r="I1212" s="267"/>
      <c r="J1212" s="587">
        <v>115.53</v>
      </c>
      <c r="K1212" s="236">
        <v>113.1</v>
      </c>
      <c r="L1212" s="236">
        <v>120.09</v>
      </c>
      <c r="M1212" s="236">
        <v>2</v>
      </c>
      <c r="N1212" s="236">
        <v>2.36</v>
      </c>
      <c r="O1212" s="236"/>
      <c r="P1212" s="236"/>
      <c r="Q1212" s="236">
        <v>15.18</v>
      </c>
      <c r="R1212" s="236">
        <v>1.45</v>
      </c>
      <c r="S1212" s="236">
        <v>1.68</v>
      </c>
      <c r="T1212" s="236">
        <v>3.27</v>
      </c>
      <c r="U1212" s="236">
        <v>0</v>
      </c>
      <c r="V1212" s="236"/>
      <c r="W1212" s="522">
        <v>2</v>
      </c>
      <c r="X1212" s="236">
        <v>129.5</v>
      </c>
      <c r="Y1212" s="522">
        <v>20</v>
      </c>
      <c r="Z1212" s="236"/>
      <c r="AA1212" s="236"/>
      <c r="AB1212" s="236">
        <v>-1.5341344924571697E-2</v>
      </c>
      <c r="AC1212" s="522">
        <v>7.9157954892937841E-3</v>
      </c>
      <c r="AD1212" s="522">
        <v>2.7293559884352079</v>
      </c>
      <c r="AE1212" s="57">
        <v>41825</v>
      </c>
      <c r="AF1212" s="498">
        <v>9.4749E-2</v>
      </c>
      <c r="AG1212" s="498">
        <v>0.1046896551724138</v>
      </c>
      <c r="AH1212" s="236">
        <v>88.609899999999996</v>
      </c>
      <c r="AI1212" s="236" t="s">
        <v>1346</v>
      </c>
      <c r="AJ1212" s="522">
        <v>0</v>
      </c>
      <c r="AK1212" s="522">
        <v>7.9157954892937841E-3</v>
      </c>
      <c r="AL1212" s="236">
        <v>4.434011476265042E-3</v>
      </c>
      <c r="AM1212" s="236">
        <v>116.54</v>
      </c>
      <c r="AN1212" s="522">
        <v>53.03867403314915</v>
      </c>
      <c r="AR1212" s="452"/>
      <c r="AS1212" s="145"/>
      <c r="AT1212" s="223"/>
      <c r="AU1212" s="22"/>
    </row>
    <row r="1213" spans="1:47" ht="15.75">
      <c r="A1213" s="263" t="s">
        <v>3432</v>
      </c>
      <c r="B1213" t="s">
        <v>3433</v>
      </c>
      <c r="C1213" t="s">
        <v>3434</v>
      </c>
      <c r="F1213" s="620"/>
      <c r="G1213" s="57"/>
      <c r="H1213" s="636"/>
      <c r="I1213" s="267"/>
      <c r="J1213" s="587">
        <v>21.39</v>
      </c>
      <c r="K1213" s="236">
        <v>21.16</v>
      </c>
      <c r="L1213" s="236">
        <v>21.59</v>
      </c>
      <c r="M1213" s="236">
        <v>0</v>
      </c>
      <c r="N1213" s="236"/>
      <c r="O1213" s="236"/>
      <c r="P1213" s="236"/>
      <c r="Q1213" s="236"/>
      <c r="R1213" s="236"/>
      <c r="S1213" s="236"/>
      <c r="T1213" s="236"/>
      <c r="U1213" s="236">
        <v>0</v>
      </c>
      <c r="V1213" s="236"/>
      <c r="X1213" s="236"/>
      <c r="Z1213" s="236"/>
      <c r="AA1213" s="236"/>
      <c r="AB1213" s="236">
        <v>-3.2618825722274128E-3</v>
      </c>
      <c r="AC1213" s="522">
        <v>1.8980430882236392E-3</v>
      </c>
      <c r="AD1213" s="522">
        <v>3.5563700379102032</v>
      </c>
      <c r="AE1213" s="57">
        <v>41825</v>
      </c>
      <c r="AH1213" s="236"/>
      <c r="AI1213" s="236"/>
      <c r="AJ1213" s="522">
        <v>0</v>
      </c>
      <c r="AK1213" s="522">
        <v>1.8980430882236392E-3</v>
      </c>
      <c r="AL1213" s="236">
        <v>0</v>
      </c>
      <c r="AM1213" s="236"/>
      <c r="AN1213" s="522">
        <v>53.57142857142852</v>
      </c>
      <c r="AR1213" s="452"/>
      <c r="AS1213" s="145"/>
      <c r="AT1213" s="223"/>
      <c r="AU1213" s="22"/>
    </row>
    <row r="1214" spans="1:47" ht="15.75">
      <c r="A1214" s="263" t="s">
        <v>3435</v>
      </c>
      <c r="B1214" t="s">
        <v>3436</v>
      </c>
      <c r="C1214" t="s">
        <v>2465</v>
      </c>
      <c r="F1214" s="620"/>
      <c r="G1214" s="57"/>
      <c r="H1214" s="636"/>
      <c r="I1214" s="267"/>
      <c r="J1214" s="587">
        <v>72.150000000000006</v>
      </c>
      <c r="K1214" s="236">
        <v>61.5</v>
      </c>
      <c r="L1214" s="236">
        <v>72.150000000000006</v>
      </c>
      <c r="M1214" s="236">
        <v>0.39</v>
      </c>
      <c r="N1214" s="236"/>
      <c r="O1214" s="236"/>
      <c r="P1214" s="236"/>
      <c r="Q1214" s="236"/>
      <c r="R1214" s="236"/>
      <c r="S1214" s="236"/>
      <c r="T1214" s="236"/>
      <c r="U1214" s="236">
        <v>0</v>
      </c>
      <c r="V1214" s="236"/>
      <c r="X1214" s="236"/>
      <c r="Z1214" s="236"/>
      <c r="AA1214" s="236"/>
      <c r="AB1214" s="236">
        <v>0.13991116751269037</v>
      </c>
      <c r="AC1214" s="522">
        <v>1.736619270456621E-2</v>
      </c>
      <c r="AD1214" s="522">
        <v>2.3498196461203467</v>
      </c>
      <c r="AE1214" s="57">
        <v>41825</v>
      </c>
      <c r="AH1214" s="236"/>
      <c r="AI1214" s="236"/>
      <c r="AJ1214" s="522">
        <v>0</v>
      </c>
      <c r="AK1214" s="522">
        <v>1.736619270456621E-2</v>
      </c>
      <c r="AL1214" s="236">
        <v>8.3984375000000042E-2</v>
      </c>
      <c r="AM1214" s="236"/>
      <c r="AN1214" s="522">
        <v>5.5643879173291992</v>
      </c>
      <c r="AR1214" s="452"/>
      <c r="AS1214" s="145"/>
      <c r="AT1214" s="223"/>
      <c r="AU1214" s="22"/>
    </row>
    <row r="1215" spans="1:47" ht="15.75">
      <c r="A1215" s="263" t="s">
        <v>3437</v>
      </c>
      <c r="B1215" t="s">
        <v>3438</v>
      </c>
      <c r="C1215" t="s">
        <v>2465</v>
      </c>
      <c r="F1215" s="620"/>
      <c r="G1215" s="57"/>
      <c r="H1215" s="636"/>
      <c r="I1215" s="267"/>
      <c r="J1215" s="587">
        <v>63.34</v>
      </c>
      <c r="K1215" s="236">
        <v>53.95</v>
      </c>
      <c r="L1215" s="236">
        <v>63.34</v>
      </c>
      <c r="M1215" s="236">
        <v>0.26</v>
      </c>
      <c r="N1215" s="236"/>
      <c r="O1215" s="236"/>
      <c r="P1215" s="236"/>
      <c r="Q1215" s="236"/>
      <c r="R1215" s="236"/>
      <c r="S1215" s="236"/>
      <c r="T1215" s="236"/>
      <c r="U1215" s="236">
        <v>0</v>
      </c>
      <c r="V1215" s="236"/>
      <c r="X1215" s="236"/>
      <c r="Z1215" s="236"/>
      <c r="AA1215" s="236"/>
      <c r="AB1215" s="236">
        <v>3.938299967180843E-2</v>
      </c>
      <c r="AC1215" s="522">
        <v>3.210985465450223E-2</v>
      </c>
      <c r="AD1215" s="522">
        <v>2.720085533986015</v>
      </c>
      <c r="AE1215" s="57">
        <v>41825</v>
      </c>
      <c r="AH1215" s="236"/>
      <c r="AI1215" s="236"/>
      <c r="AJ1215" s="522">
        <v>0</v>
      </c>
      <c r="AK1215" s="522">
        <v>3.210985465450223E-2</v>
      </c>
      <c r="AL1215" s="236">
        <v>0.13471873880329638</v>
      </c>
      <c r="AM1215" s="236"/>
      <c r="AN1215" s="522">
        <v>14.636542239685667</v>
      </c>
      <c r="AR1215" s="452"/>
      <c r="AS1215" s="145"/>
      <c r="AT1215" s="223"/>
      <c r="AU1215" s="22"/>
    </row>
    <row r="1216" spans="1:47" ht="15.75">
      <c r="A1216" s="263" t="s">
        <v>3439</v>
      </c>
      <c r="B1216" t="s">
        <v>3440</v>
      </c>
      <c r="C1216" t="s">
        <v>2663</v>
      </c>
      <c r="F1216" s="620"/>
      <c r="G1216" s="57"/>
      <c r="H1216" s="636"/>
      <c r="I1216" s="267"/>
      <c r="J1216" s="587">
        <v>91.7</v>
      </c>
      <c r="K1216" s="236">
        <v>77.3</v>
      </c>
      <c r="L1216" s="236">
        <v>91.88</v>
      </c>
      <c r="M1216" s="236">
        <v>0</v>
      </c>
      <c r="N1216" s="236"/>
      <c r="O1216" s="236"/>
      <c r="P1216" s="236"/>
      <c r="Q1216" s="236"/>
      <c r="R1216" s="236"/>
      <c r="S1216" s="236"/>
      <c r="T1216" s="236"/>
      <c r="U1216" s="236">
        <v>0</v>
      </c>
      <c r="V1216" s="236"/>
      <c r="X1216" s="236"/>
      <c r="Z1216" s="236"/>
      <c r="AA1216" s="236"/>
      <c r="AB1216" s="236">
        <v>0.1019429119692972</v>
      </c>
      <c r="AC1216" s="522">
        <v>2.1537470369375273E-2</v>
      </c>
      <c r="AD1216" s="522">
        <v>3.4777099768897246</v>
      </c>
      <c r="AE1216" s="57">
        <v>41825</v>
      </c>
      <c r="AH1216" s="236"/>
      <c r="AI1216" s="236"/>
      <c r="AJ1216" s="522">
        <v>0</v>
      </c>
      <c r="AK1216" s="522">
        <v>2.1537470369375273E-2</v>
      </c>
      <c r="AL1216" s="236">
        <v>0.11178467507274489</v>
      </c>
      <c r="AM1216" s="236"/>
      <c r="AN1216" s="522">
        <v>1.8907563025209413</v>
      </c>
      <c r="AR1216" s="452"/>
      <c r="AS1216" s="145"/>
      <c r="AT1216" s="223"/>
      <c r="AU1216" s="22"/>
    </row>
    <row r="1217" spans="1:47" ht="15.75">
      <c r="A1217" s="263" t="s">
        <v>3441</v>
      </c>
      <c r="B1217" t="s">
        <v>3442</v>
      </c>
      <c r="C1217" t="s">
        <v>1876</v>
      </c>
      <c r="F1217" s="620"/>
      <c r="G1217" s="57"/>
      <c r="H1217" s="636"/>
      <c r="I1217" s="267"/>
      <c r="J1217" s="587">
        <v>24.1</v>
      </c>
      <c r="K1217" s="236">
        <v>24.1</v>
      </c>
      <c r="L1217" s="236">
        <v>67</v>
      </c>
      <c r="M1217" s="236">
        <v>0</v>
      </c>
      <c r="N1217" s="236"/>
      <c r="O1217" s="236"/>
      <c r="P1217" s="236"/>
      <c r="Q1217" s="236"/>
      <c r="R1217" s="236"/>
      <c r="S1217" s="236"/>
      <c r="T1217" s="236"/>
      <c r="U1217" s="236">
        <v>0</v>
      </c>
      <c r="V1217" s="236"/>
      <c r="X1217" s="236"/>
      <c r="Z1217" s="236"/>
      <c r="AA1217" s="236"/>
      <c r="AB1217" s="236">
        <v>-0.56948910325116109</v>
      </c>
      <c r="AC1217" s="522">
        <v>3.2666671281935906E-2</v>
      </c>
      <c r="AD1217" s="522">
        <v>4.20773176579862</v>
      </c>
      <c r="AE1217" s="57">
        <v>41825</v>
      </c>
      <c r="AH1217" s="236"/>
      <c r="AI1217" s="236"/>
      <c r="AJ1217" s="522">
        <v>0</v>
      </c>
      <c r="AK1217" s="522">
        <v>3.2666671281935906E-2</v>
      </c>
      <c r="AL1217" s="236">
        <v>-0.44380336948996069</v>
      </c>
      <c r="AM1217" s="236"/>
      <c r="AN1217" s="522">
        <v>100</v>
      </c>
      <c r="AR1217" s="452"/>
      <c r="AS1217" s="145"/>
      <c r="AT1217" s="223"/>
      <c r="AU1217" s="22"/>
    </row>
    <row r="1218" spans="1:47" ht="15.75">
      <c r="A1218" s="263" t="s">
        <v>904</v>
      </c>
      <c r="B1218" t="s">
        <v>3443</v>
      </c>
      <c r="C1218" t="s">
        <v>3444</v>
      </c>
      <c r="F1218" s="620"/>
      <c r="G1218" s="57"/>
      <c r="H1218" s="636"/>
      <c r="I1218" s="267"/>
      <c r="J1218" s="587">
        <v>91.25</v>
      </c>
      <c r="K1218" s="236">
        <v>75.09</v>
      </c>
      <c r="L1218" s="236">
        <v>91.25</v>
      </c>
      <c r="M1218" s="236">
        <v>0</v>
      </c>
      <c r="N1218" s="236"/>
      <c r="O1218" s="236"/>
      <c r="P1218" s="236"/>
      <c r="Q1218" s="236"/>
      <c r="R1218" s="236"/>
      <c r="S1218" s="236"/>
      <c r="T1218" s="236"/>
      <c r="U1218" s="236">
        <v>0</v>
      </c>
      <c r="V1218" s="236"/>
      <c r="X1218" s="236"/>
      <c r="Z1218" s="236"/>
      <c r="AA1218" s="236"/>
      <c r="AB1218" s="236">
        <v>3.0142244298938831E-2</v>
      </c>
      <c r="AC1218" s="522">
        <v>1.6374678057001449E-2</v>
      </c>
      <c r="AD1218" s="522">
        <v>3.2388158479890747</v>
      </c>
      <c r="AE1218" s="57">
        <v>41825</v>
      </c>
      <c r="AH1218" s="236"/>
      <c r="AI1218" s="236"/>
      <c r="AJ1218" s="522">
        <v>0</v>
      </c>
      <c r="AK1218" s="522">
        <v>1.6374678057001449E-2</v>
      </c>
      <c r="AL1218" s="236">
        <v>0.17469104016477849</v>
      </c>
      <c r="AM1218" s="236"/>
      <c r="AN1218" s="522">
        <v>15.505226480836257</v>
      </c>
      <c r="AR1218" s="452"/>
      <c r="AS1218" s="145"/>
      <c r="AT1218" s="223"/>
      <c r="AU1218" s="22"/>
    </row>
    <row r="1219" spans="1:47" ht="15.75">
      <c r="A1219" s="263" t="s">
        <v>3445</v>
      </c>
      <c r="B1219" t="s">
        <v>3446</v>
      </c>
      <c r="C1219" t="s">
        <v>3411</v>
      </c>
      <c r="F1219" s="620"/>
      <c r="G1219" s="57"/>
      <c r="H1219" s="636"/>
      <c r="I1219" s="267"/>
      <c r="J1219" s="587">
        <v>37.82</v>
      </c>
      <c r="K1219" s="236">
        <v>31.44</v>
      </c>
      <c r="L1219" s="236">
        <v>41.25</v>
      </c>
      <c r="M1219" s="236">
        <v>0</v>
      </c>
      <c r="N1219" s="236"/>
      <c r="O1219" s="236"/>
      <c r="P1219" s="236"/>
      <c r="Q1219" s="236"/>
      <c r="R1219" s="236"/>
      <c r="S1219" s="236"/>
      <c r="T1219" s="236"/>
      <c r="U1219" s="236">
        <v>0</v>
      </c>
      <c r="V1219" s="236"/>
      <c r="X1219" s="236"/>
      <c r="Z1219" s="236"/>
      <c r="AA1219" s="236"/>
      <c r="AB1219" s="236">
        <v>0.20292620865139943</v>
      </c>
      <c r="AC1219" s="522">
        <v>1.8147401217824655E-2</v>
      </c>
      <c r="AD1219" s="522">
        <v>4.0779264334160743</v>
      </c>
      <c r="AE1219" s="57">
        <v>41825</v>
      </c>
      <c r="AH1219" s="236"/>
      <c r="AI1219" s="236"/>
      <c r="AJ1219" s="522">
        <v>0</v>
      </c>
      <c r="AK1219" s="522">
        <v>1.8147401217824655E-2</v>
      </c>
      <c r="AL1219" s="236">
        <v>6.3863757317722727E-3</v>
      </c>
      <c r="AM1219" s="236"/>
      <c r="AN1219" s="522">
        <v>92.703862660944154</v>
      </c>
      <c r="AR1219" s="452"/>
      <c r="AS1219" s="145"/>
      <c r="AT1219" s="223"/>
      <c r="AU1219" s="22"/>
    </row>
    <row r="1220" spans="1:47" ht="15.75">
      <c r="A1220" s="263" t="s">
        <v>3447</v>
      </c>
      <c r="B1220" t="s">
        <v>3448</v>
      </c>
      <c r="C1220" t="s">
        <v>3136</v>
      </c>
      <c r="F1220" s="620"/>
      <c r="G1220" s="57"/>
      <c r="H1220" s="636"/>
      <c r="I1220" s="267"/>
      <c r="J1220" s="587">
        <v>112.19</v>
      </c>
      <c r="K1220" s="236">
        <v>97.79</v>
      </c>
      <c r="L1220" s="236">
        <v>113.08</v>
      </c>
      <c r="M1220" s="236">
        <v>0.3</v>
      </c>
      <c r="N1220" s="236"/>
      <c r="O1220" s="236"/>
      <c r="P1220" s="236"/>
      <c r="Q1220" s="236"/>
      <c r="R1220" s="236"/>
      <c r="S1220" s="236"/>
      <c r="T1220" s="236"/>
      <c r="U1220" s="236">
        <v>0</v>
      </c>
      <c r="V1220" s="236"/>
      <c r="X1220" s="236"/>
      <c r="Z1220" s="236"/>
      <c r="AA1220" s="236"/>
      <c r="AB1220" s="236">
        <v>5.3922029121653309E-2</v>
      </c>
      <c r="AC1220" s="522">
        <v>1.5381409591936415E-2</v>
      </c>
      <c r="AD1220" s="522">
        <v>3.2583295842026341</v>
      </c>
      <c r="AE1220" s="57">
        <v>41825</v>
      </c>
      <c r="AH1220" s="236"/>
      <c r="AI1220" s="236"/>
      <c r="AJ1220" s="522">
        <v>0</v>
      </c>
      <c r="AK1220" s="522">
        <v>1.5381409591936415E-2</v>
      </c>
      <c r="AL1220" s="236">
        <v>0.10477597242737569</v>
      </c>
      <c r="AM1220" s="236"/>
      <c r="AN1220" s="522">
        <v>16.589861751152299</v>
      </c>
      <c r="AR1220" s="452"/>
      <c r="AS1220" s="145"/>
      <c r="AT1220" s="223"/>
      <c r="AU1220" s="22"/>
    </row>
    <row r="1221" spans="1:47" ht="15.75">
      <c r="A1221" s="263" t="s">
        <v>3449</v>
      </c>
      <c r="B1221" t="s">
        <v>3450</v>
      </c>
      <c r="C1221" t="s">
        <v>2139</v>
      </c>
      <c r="F1221" s="620"/>
      <c r="G1221" s="57"/>
      <c r="H1221" s="636"/>
      <c r="I1221" s="267"/>
      <c r="J1221" s="587">
        <v>129.82</v>
      </c>
      <c r="K1221" s="236">
        <v>111.15</v>
      </c>
      <c r="L1221" s="236">
        <v>129.82</v>
      </c>
      <c r="M1221" s="236">
        <v>0.44</v>
      </c>
      <c r="N1221" s="236"/>
      <c r="O1221" s="236"/>
      <c r="P1221" s="236"/>
      <c r="Q1221" s="236"/>
      <c r="R1221" s="236"/>
      <c r="S1221" s="236"/>
      <c r="T1221" s="236"/>
      <c r="U1221" s="236">
        <v>0</v>
      </c>
      <c r="V1221" s="236"/>
      <c r="X1221" s="236"/>
      <c r="Z1221" s="236"/>
      <c r="AA1221" s="236"/>
      <c r="AB1221" s="236">
        <v>5.3990419745067721E-2</v>
      </c>
      <c r="AC1221" s="522">
        <v>1.1625172582467898E-2</v>
      </c>
      <c r="AD1221" s="522">
        <v>3.9136546862152759</v>
      </c>
      <c r="AE1221" s="57">
        <v>41825</v>
      </c>
      <c r="AH1221" s="236"/>
      <c r="AI1221" s="236"/>
      <c r="AJ1221" s="522">
        <v>0</v>
      </c>
      <c r="AK1221" s="522">
        <v>1.1625172582467898E-2</v>
      </c>
      <c r="AL1221" s="236">
        <v>0.10843579234972668</v>
      </c>
      <c r="AM1221" s="236"/>
      <c r="AN1221" s="522">
        <v>6.0538116591930446</v>
      </c>
      <c r="AR1221" s="452"/>
      <c r="AS1221" s="145"/>
      <c r="AT1221" s="223"/>
      <c r="AU1221" s="22"/>
    </row>
    <row r="1222" spans="1:47" ht="15.75">
      <c r="A1222" s="263" t="s">
        <v>3451</v>
      </c>
      <c r="B1222" t="s">
        <v>3452</v>
      </c>
      <c r="C1222" t="s">
        <v>3453</v>
      </c>
      <c r="F1222" s="620"/>
      <c r="G1222" s="57"/>
      <c r="H1222" s="636"/>
      <c r="I1222" s="267"/>
      <c r="J1222" s="587">
        <v>57.48</v>
      </c>
      <c r="K1222" s="236">
        <v>48.19</v>
      </c>
      <c r="L1222" s="236">
        <v>57.48</v>
      </c>
      <c r="M1222" s="236">
        <v>0.26</v>
      </c>
      <c r="N1222" s="236"/>
      <c r="O1222" s="236"/>
      <c r="P1222" s="236"/>
      <c r="Q1222" s="236"/>
      <c r="R1222" s="236"/>
      <c r="S1222" s="236"/>
      <c r="T1222" s="236"/>
      <c r="U1222" s="236">
        <v>0</v>
      </c>
      <c r="V1222" s="236"/>
      <c r="X1222" s="236"/>
      <c r="Z1222" s="236"/>
      <c r="AA1222" s="236"/>
      <c r="AB1222" s="236">
        <v>0.12068629362448816</v>
      </c>
      <c r="AC1222" s="522">
        <v>1.08435307966512E-2</v>
      </c>
      <c r="AD1222" s="522">
        <v>3.5044908257667093</v>
      </c>
      <c r="AE1222" s="57">
        <v>41825</v>
      </c>
      <c r="AH1222" s="236"/>
      <c r="AI1222" s="236"/>
      <c r="AJ1222" s="522">
        <v>0</v>
      </c>
      <c r="AK1222" s="522">
        <v>1.08435307966512E-2</v>
      </c>
      <c r="AL1222" s="236">
        <v>9.9464422341239395E-2</v>
      </c>
      <c r="AM1222" s="236"/>
      <c r="AN1222" s="522">
        <v>15.086206896551786</v>
      </c>
      <c r="AR1222" s="452"/>
      <c r="AS1222" s="145"/>
      <c r="AT1222" s="223"/>
      <c r="AU1222" s="22"/>
    </row>
    <row r="1223" spans="1:47" ht="15.75">
      <c r="A1223" s="263" t="s">
        <v>392</v>
      </c>
      <c r="B1223" t="s">
        <v>393</v>
      </c>
      <c r="C1223" t="s">
        <v>1343</v>
      </c>
      <c r="D1223" s="554">
        <v>12290000000</v>
      </c>
      <c r="E1223">
        <v>0.62</v>
      </c>
      <c r="F1223" s="620">
        <v>8.4499999999999993</v>
      </c>
      <c r="G1223" s="57"/>
      <c r="H1223" s="636"/>
      <c r="I1223" s="267"/>
      <c r="J1223" s="587">
        <v>216.51</v>
      </c>
      <c r="K1223" s="236">
        <v>196.26</v>
      </c>
      <c r="L1223" s="236">
        <v>216.51</v>
      </c>
      <c r="M1223" s="236">
        <v>0.8</v>
      </c>
      <c r="N1223" s="236">
        <v>1.6</v>
      </c>
      <c r="O1223" s="236"/>
      <c r="P1223" s="236"/>
      <c r="Q1223" s="236">
        <v>20.86</v>
      </c>
      <c r="R1223" s="236">
        <v>1.41</v>
      </c>
      <c r="S1223" s="236">
        <v>10.98</v>
      </c>
      <c r="T1223" s="236">
        <v>4.95</v>
      </c>
      <c r="U1223" s="236">
        <v>0</v>
      </c>
      <c r="V1223" s="236"/>
      <c r="W1223" s="522">
        <v>1.8</v>
      </c>
      <c r="X1223" s="236">
        <v>250</v>
      </c>
      <c r="Y1223" s="522">
        <v>29</v>
      </c>
      <c r="Z1223" s="236"/>
      <c r="AA1223" s="236"/>
      <c r="AB1223" s="236">
        <v>1.0312645823611664E-2</v>
      </c>
      <c r="AC1223" s="522">
        <v>9.3532063632880882E-3</v>
      </c>
      <c r="AD1223" s="522">
        <v>6.0269499363775711</v>
      </c>
      <c r="AE1223" s="57">
        <v>41825</v>
      </c>
      <c r="AF1223" s="498">
        <v>6.5526000000000001E-2</v>
      </c>
      <c r="AG1223" s="498">
        <v>0.14794326241134753</v>
      </c>
      <c r="AH1223" s="236">
        <v>369.43020000000001</v>
      </c>
      <c r="AI1223" s="236"/>
      <c r="AJ1223" s="522">
        <v>0</v>
      </c>
      <c r="AK1223" s="522">
        <v>9.3532063632880882E-3</v>
      </c>
      <c r="AL1223" s="236">
        <v>2.9235596120935427E-2</v>
      </c>
      <c r="AM1223" s="236">
        <v>211.48</v>
      </c>
      <c r="AN1223" s="522">
        <v>0</v>
      </c>
      <c r="AR1223" s="452"/>
      <c r="AS1223" s="145"/>
      <c r="AT1223" s="223"/>
      <c r="AU1223" s="22"/>
    </row>
    <row r="1224" spans="1:47" ht="15.75">
      <c r="A1224" s="263" t="s">
        <v>3454</v>
      </c>
      <c r="C1224" t="s">
        <v>1343</v>
      </c>
      <c r="D1224" s="554">
        <v>46700000000</v>
      </c>
      <c r="E1224">
        <v>1.36</v>
      </c>
      <c r="F1224" s="620">
        <v>-0.02</v>
      </c>
      <c r="G1224" s="57"/>
      <c r="H1224" s="636"/>
      <c r="I1224" s="267"/>
      <c r="J1224" s="587">
        <v>14.03</v>
      </c>
      <c r="K1224" s="236">
        <v>12.62</v>
      </c>
      <c r="L1224" s="236">
        <v>14.66</v>
      </c>
      <c r="M1224" s="236">
        <v>6.1</v>
      </c>
      <c r="N1224" s="236">
        <v>0.78</v>
      </c>
      <c r="O1224" s="236"/>
      <c r="P1224" s="236"/>
      <c r="Q1224" s="236">
        <v>7.75</v>
      </c>
      <c r="R1224" s="236">
        <v>-0.45</v>
      </c>
      <c r="S1224" s="236">
        <v>1.51</v>
      </c>
      <c r="T1224" s="236">
        <v>1.03</v>
      </c>
      <c r="U1224" s="236">
        <v>0</v>
      </c>
      <c r="V1224" s="236"/>
      <c r="W1224" s="522">
        <v>2.5</v>
      </c>
      <c r="X1224" s="236">
        <v>17</v>
      </c>
      <c r="Y1224" s="522">
        <v>25</v>
      </c>
      <c r="Z1224" s="236"/>
      <c r="AA1224" s="236"/>
      <c r="AB1224" s="236">
        <v>4.6234153616703896E-2</v>
      </c>
      <c r="AC1224" s="522">
        <v>1.4375807066997835E-2</v>
      </c>
      <c r="AD1224" s="522">
        <v>2.799251870016894</v>
      </c>
      <c r="AE1224" s="57">
        <v>41825</v>
      </c>
      <c r="AF1224" s="498">
        <v>0.107928</v>
      </c>
      <c r="AG1224" s="498">
        <v>-0.17222222222222222</v>
      </c>
      <c r="AH1224" s="236">
        <v>-5.4922000000000004</v>
      </c>
      <c r="AI1224" s="236"/>
      <c r="AJ1224" s="522">
        <v>0</v>
      </c>
      <c r="AK1224" s="522">
        <v>1.4375807066997835E-2</v>
      </c>
      <c r="AL1224" s="236">
        <v>4.9364248317127914E-2</v>
      </c>
      <c r="AM1224" s="236">
        <v>13.12</v>
      </c>
      <c r="AN1224" s="522">
        <v>20.79207920792075</v>
      </c>
      <c r="AR1224" s="452"/>
      <c r="AS1224" s="145"/>
      <c r="AT1224" s="223"/>
      <c r="AU1224" s="22"/>
    </row>
    <row r="1225" spans="1:47" ht="15.75">
      <c r="A1225" s="263" t="s">
        <v>394</v>
      </c>
      <c r="B1225" t="s">
        <v>395</v>
      </c>
      <c r="C1225" t="s">
        <v>1343</v>
      </c>
      <c r="D1225" s="554">
        <v>2990000000</v>
      </c>
      <c r="E1225">
        <v>0.83</v>
      </c>
      <c r="F1225" s="620">
        <v>3.9</v>
      </c>
      <c r="G1225" s="57"/>
      <c r="H1225" s="636"/>
      <c r="I1225" s="267"/>
      <c r="J1225" s="587">
        <v>84.28</v>
      </c>
      <c r="K1225" s="236">
        <v>78.66</v>
      </c>
      <c r="L1225" s="236">
        <v>84.85</v>
      </c>
      <c r="M1225" s="236">
        <v>0</v>
      </c>
      <c r="N1225" s="236">
        <v>0</v>
      </c>
      <c r="O1225" s="236"/>
      <c r="P1225" s="236"/>
      <c r="Q1225" s="236">
        <v>17.34</v>
      </c>
      <c r="R1225" s="236">
        <v>1.63</v>
      </c>
      <c r="S1225" s="236">
        <v>2.93</v>
      </c>
      <c r="T1225" s="236">
        <v>5.21</v>
      </c>
      <c r="U1225" s="236">
        <v>0</v>
      </c>
      <c r="V1225" s="236"/>
      <c r="W1225" s="522">
        <v>2.1</v>
      </c>
      <c r="X1225" s="236">
        <v>91.5</v>
      </c>
      <c r="Y1225" s="522">
        <v>12</v>
      </c>
      <c r="Z1225" s="236"/>
      <c r="AA1225" s="236"/>
      <c r="AB1225" s="236">
        <v>1.187930624851441E-3</v>
      </c>
      <c r="AC1225" s="522">
        <v>7.7875518629527806E-3</v>
      </c>
      <c r="AD1225" s="522">
        <v>5.2383729995760264</v>
      </c>
      <c r="AE1225" s="57">
        <v>41825</v>
      </c>
      <c r="AF1225" s="498">
        <v>7.7559000000000003E-2</v>
      </c>
      <c r="AG1225" s="498">
        <v>0.10638036809815953</v>
      </c>
      <c r="AH1225" s="236">
        <v>127.6534</v>
      </c>
      <c r="AI1225" s="236"/>
      <c r="AJ1225" s="522">
        <v>0</v>
      </c>
      <c r="AK1225" s="522">
        <v>7.7875518629527806E-3</v>
      </c>
      <c r="AL1225" s="236">
        <v>3.3856722276741968E-2</v>
      </c>
      <c r="AM1225" s="236">
        <v>82.51</v>
      </c>
      <c r="AN1225" s="522">
        <v>42.999999999999979</v>
      </c>
      <c r="AR1225" s="452"/>
      <c r="AS1225" s="145"/>
      <c r="AT1225" s="223"/>
      <c r="AU1225" s="22"/>
    </row>
    <row r="1226" spans="1:47" ht="15.75">
      <c r="A1226" s="263" t="s">
        <v>3455</v>
      </c>
      <c r="B1226" t="s">
        <v>3456</v>
      </c>
      <c r="C1226" t="s">
        <v>1343</v>
      </c>
      <c r="D1226" s="554">
        <v>30460000000</v>
      </c>
      <c r="E1226">
        <v>1.82</v>
      </c>
      <c r="F1226" s="620">
        <v>-0.4</v>
      </c>
      <c r="G1226" s="57"/>
      <c r="H1226" s="636"/>
      <c r="I1226" s="267"/>
      <c r="J1226" s="587">
        <v>18.600000000000001</v>
      </c>
      <c r="K1226" s="236">
        <v>17.95</v>
      </c>
      <c r="L1226" s="236">
        <v>20</v>
      </c>
      <c r="M1226" s="236">
        <v>4.9000000000000004</v>
      </c>
      <c r="N1226" s="236">
        <v>0.97</v>
      </c>
      <c r="O1226" s="236"/>
      <c r="P1226" s="236"/>
      <c r="Q1226" s="236">
        <v>0</v>
      </c>
      <c r="R1226" s="236">
        <v>0</v>
      </c>
      <c r="S1226" s="236">
        <v>0.33</v>
      </c>
      <c r="T1226" s="236">
        <v>0.89</v>
      </c>
      <c r="U1226" s="236">
        <v>0</v>
      </c>
      <c r="V1226" s="236"/>
      <c r="W1226" s="522">
        <v>4</v>
      </c>
      <c r="X1226" s="236">
        <v>12.2</v>
      </c>
      <c r="Y1226" s="522">
        <v>1</v>
      </c>
      <c r="Z1226" s="236"/>
      <c r="AA1226" s="236"/>
      <c r="AB1226" s="236">
        <v>-2.9733959311424113E-2</v>
      </c>
      <c r="AC1226" s="522">
        <v>9.4064330969468018E-3</v>
      </c>
      <c r="AD1226" s="522">
        <v>3.1762348532180158</v>
      </c>
      <c r="AE1226" s="57">
        <v>41825</v>
      </c>
      <c r="AH1226" s="236"/>
      <c r="AI1226" s="236"/>
      <c r="AJ1226" s="522">
        <v>0</v>
      </c>
      <c r="AK1226" s="522">
        <v>9.4064330969468018E-3</v>
      </c>
      <c r="AL1226" s="236">
        <v>1.086956521739146E-2</v>
      </c>
      <c r="AM1226" s="236">
        <v>19.22</v>
      </c>
      <c r="AN1226" s="522">
        <v>83.536585365853654</v>
      </c>
      <c r="AR1226" s="452"/>
      <c r="AS1226" s="145"/>
      <c r="AT1226" s="223"/>
      <c r="AU1226" s="22"/>
    </row>
    <row r="1227" spans="1:47" ht="15.75">
      <c r="A1227" s="263" t="s">
        <v>3457</v>
      </c>
      <c r="B1227" t="s">
        <v>3458</v>
      </c>
      <c r="C1227" t="s">
        <v>2148</v>
      </c>
      <c r="D1227" s="554">
        <v>360810000</v>
      </c>
      <c r="E1227">
        <v>1.1299999999999999</v>
      </c>
      <c r="F1227" s="620">
        <v>-0.34</v>
      </c>
      <c r="G1227" s="57"/>
      <c r="H1227" s="636"/>
      <c r="I1227" s="267"/>
      <c r="J1227" s="587">
        <v>36.99</v>
      </c>
      <c r="K1227" s="236">
        <v>30.75</v>
      </c>
      <c r="L1227" s="236">
        <v>43.63</v>
      </c>
      <c r="M1227" s="236">
        <v>0</v>
      </c>
      <c r="N1227" s="236">
        <v>0</v>
      </c>
      <c r="O1227" s="236"/>
      <c r="P1227" s="236"/>
      <c r="Q1227" s="236">
        <v>34.57</v>
      </c>
      <c r="R1227" s="236">
        <v>-0.62</v>
      </c>
      <c r="S1227" s="236">
        <v>4.05</v>
      </c>
      <c r="T1227" s="236">
        <v>1.8</v>
      </c>
      <c r="U1227" s="236">
        <v>0</v>
      </c>
      <c r="V1227" s="236"/>
      <c r="W1227" s="522">
        <v>2.8</v>
      </c>
      <c r="X1227" s="236">
        <v>40.5</v>
      </c>
      <c r="Y1227" s="522">
        <v>16</v>
      </c>
      <c r="Z1227" s="236"/>
      <c r="AA1227" s="236"/>
      <c r="AB1227" s="236">
        <v>-0.11591778202676868</v>
      </c>
      <c r="AC1227" s="522">
        <v>2.117171192493366E-2</v>
      </c>
      <c r="AD1227" s="522">
        <v>3.5012446741354832</v>
      </c>
      <c r="AE1227" s="57">
        <v>41825</v>
      </c>
      <c r="AF1227" s="498">
        <v>9.4749E-2</v>
      </c>
      <c r="AG1227" s="498">
        <v>-0.55758064516129036</v>
      </c>
      <c r="AH1227" s="236">
        <v>-0.62680000000000002</v>
      </c>
      <c r="AI1227" s="236"/>
      <c r="AJ1227" s="522">
        <v>0</v>
      </c>
      <c r="AK1227" s="522">
        <v>2.117171192493366E-2</v>
      </c>
      <c r="AL1227" s="236">
        <v>0.16138147566718997</v>
      </c>
      <c r="AM1227" s="236">
        <v>33.51</v>
      </c>
      <c r="AN1227" s="522">
        <v>19.948186528497345</v>
      </c>
      <c r="AR1227" s="452"/>
      <c r="AS1227" s="145"/>
      <c r="AT1227" s="223"/>
      <c r="AU1227" s="22"/>
    </row>
    <row r="1228" spans="1:47" ht="15.75">
      <c r="A1228" s="263" t="s">
        <v>396</v>
      </c>
      <c r="B1228" t="s">
        <v>397</v>
      </c>
      <c r="C1228" t="s">
        <v>1343</v>
      </c>
      <c r="D1228" s="554">
        <v>11590000000</v>
      </c>
      <c r="E1228">
        <v>0.59</v>
      </c>
      <c r="F1228" s="620">
        <v>2.78</v>
      </c>
      <c r="G1228" s="57"/>
      <c r="H1228" s="636"/>
      <c r="I1228" s="267"/>
      <c r="J1228" s="587">
        <v>63.37</v>
      </c>
      <c r="K1228" s="236">
        <v>57.46</v>
      </c>
      <c r="L1228" s="236">
        <v>63.72</v>
      </c>
      <c r="M1228" s="236">
        <v>1.7</v>
      </c>
      <c r="N1228" s="236">
        <v>1.05</v>
      </c>
      <c r="O1228" s="236"/>
      <c r="P1228" s="236"/>
      <c r="Q1228" s="236">
        <v>18.11</v>
      </c>
      <c r="R1228" s="236">
        <v>1.76</v>
      </c>
      <c r="S1228" s="236">
        <v>2.34</v>
      </c>
      <c r="T1228" s="236">
        <v>4.75</v>
      </c>
      <c r="U1228" s="236">
        <v>0</v>
      </c>
      <c r="V1228" s="236"/>
      <c r="W1228" s="522">
        <v>2</v>
      </c>
      <c r="X1228" s="236">
        <v>70</v>
      </c>
      <c r="Y1228" s="522">
        <v>21</v>
      </c>
      <c r="Z1228" s="236"/>
      <c r="AA1228" s="236"/>
      <c r="AB1228" s="236">
        <v>2.341731266149864E-2</v>
      </c>
      <c r="AC1228" s="522">
        <v>8.0072172957935655E-3</v>
      </c>
      <c r="AD1228" s="522">
        <v>2.8344827221790725</v>
      </c>
      <c r="AE1228" s="57">
        <v>41825</v>
      </c>
      <c r="AF1228" s="498">
        <v>6.3807000000000003E-2</v>
      </c>
      <c r="AG1228" s="498">
        <v>0.10289772727272728</v>
      </c>
      <c r="AH1228" s="236">
        <v>82.503900000000002</v>
      </c>
      <c r="AI1228" s="236"/>
      <c r="AJ1228" s="522">
        <v>0</v>
      </c>
      <c r="AK1228" s="522">
        <v>8.0072172957935655E-3</v>
      </c>
      <c r="AL1228" s="236">
        <v>8.5946204042654656E-3</v>
      </c>
      <c r="AM1228" s="236">
        <v>62.73</v>
      </c>
      <c r="AN1228" s="522">
        <v>20.253164556962066</v>
      </c>
      <c r="AR1228" s="452"/>
      <c r="AS1228" s="145"/>
      <c r="AT1228" s="223"/>
      <c r="AU1228" s="22"/>
    </row>
    <row r="1229" spans="1:47" ht="15.75">
      <c r="A1229" s="263" t="s">
        <v>951</v>
      </c>
      <c r="B1229" t="s">
        <v>398</v>
      </c>
      <c r="C1229" t="s">
        <v>1343</v>
      </c>
      <c r="D1229" s="554">
        <v>13720000000</v>
      </c>
      <c r="E1229">
        <v>0.99</v>
      </c>
      <c r="F1229" s="620">
        <v>5.33</v>
      </c>
      <c r="G1229" s="57"/>
      <c r="H1229" s="636"/>
      <c r="I1229" s="267"/>
      <c r="J1229" s="587">
        <v>87.48</v>
      </c>
      <c r="K1229" s="236">
        <v>81.63</v>
      </c>
      <c r="L1229" s="236">
        <v>87.52</v>
      </c>
      <c r="M1229" s="236">
        <v>1.5</v>
      </c>
      <c r="N1229" s="236">
        <v>1.32</v>
      </c>
      <c r="O1229" s="236"/>
      <c r="P1229" s="236"/>
      <c r="Q1229" s="236">
        <v>13.78</v>
      </c>
      <c r="R1229" s="236">
        <v>1.23</v>
      </c>
      <c r="S1229" s="236">
        <v>2.74</v>
      </c>
      <c r="T1229" s="236">
        <v>8.52</v>
      </c>
      <c r="U1229" s="236">
        <v>0</v>
      </c>
      <c r="V1229" s="236"/>
      <c r="W1229" s="522">
        <v>2.2000000000000002</v>
      </c>
      <c r="X1229" s="236">
        <v>94</v>
      </c>
      <c r="Y1229" s="522">
        <v>29</v>
      </c>
      <c r="Z1229" s="236"/>
      <c r="AA1229" s="236"/>
      <c r="AB1229" s="236">
        <v>1.261720106493811E-2</v>
      </c>
      <c r="AC1229" s="522">
        <v>7.6569322101676133E-3</v>
      </c>
      <c r="AD1229" s="522">
        <v>4.9040173243581959</v>
      </c>
      <c r="AE1229" s="57">
        <v>41825</v>
      </c>
      <c r="AF1229" s="498">
        <v>8.6726999999999999E-2</v>
      </c>
      <c r="AG1229" s="498">
        <v>0.11203252032520324</v>
      </c>
      <c r="AH1229" s="236">
        <v>109.91240000000001</v>
      </c>
      <c r="AI1229" s="236"/>
      <c r="AJ1229" s="522">
        <v>0</v>
      </c>
      <c r="AK1229" s="522">
        <v>7.6569322101676133E-3</v>
      </c>
      <c r="AL1229" s="236">
        <v>4.2297152388895469E-2</v>
      </c>
      <c r="AM1229" s="236">
        <v>85.96</v>
      </c>
      <c r="AN1229" s="522">
        <v>0</v>
      </c>
      <c r="AR1229" s="452"/>
      <c r="AS1229" s="145"/>
      <c r="AT1229" s="223"/>
      <c r="AU1229" s="22"/>
    </row>
    <row r="1230" spans="1:47" ht="15.75">
      <c r="A1230" s="263" t="s">
        <v>3459</v>
      </c>
      <c r="B1230" t="s">
        <v>3460</v>
      </c>
      <c r="C1230" t="s">
        <v>2040</v>
      </c>
      <c r="F1230" s="620"/>
      <c r="G1230" s="57"/>
      <c r="H1230" s="636"/>
      <c r="I1230" s="267"/>
      <c r="J1230" s="587">
        <v>78.77</v>
      </c>
      <c r="K1230" s="236">
        <v>73.38</v>
      </c>
      <c r="L1230" s="236">
        <v>78.77</v>
      </c>
      <c r="M1230" s="236">
        <v>1.91</v>
      </c>
      <c r="N1230" s="236"/>
      <c r="O1230" s="236"/>
      <c r="P1230" s="236"/>
      <c r="Q1230" s="236"/>
      <c r="R1230" s="236"/>
      <c r="S1230" s="236"/>
      <c r="T1230" s="236"/>
      <c r="U1230" s="236">
        <v>0</v>
      </c>
      <c r="V1230" s="236"/>
      <c r="X1230" s="236"/>
      <c r="Z1230" s="236"/>
      <c r="AA1230" s="236"/>
      <c r="AB1230" s="236">
        <v>4.872853148715213E-2</v>
      </c>
      <c r="AC1230" s="522">
        <v>4.9214688322739841E-3</v>
      </c>
      <c r="AD1230" s="522">
        <v>3.5919718937629881</v>
      </c>
      <c r="AE1230" s="57">
        <v>41825</v>
      </c>
      <c r="AH1230" s="236"/>
      <c r="AI1230" s="236"/>
      <c r="AJ1230" s="522">
        <v>0</v>
      </c>
      <c r="AK1230" s="522">
        <v>4.9214688322739841E-3</v>
      </c>
      <c r="AL1230" s="236">
        <v>3.9044980873235637E-2</v>
      </c>
      <c r="AM1230" s="236"/>
      <c r="AN1230" s="522">
        <v>0</v>
      </c>
      <c r="AR1230" s="452"/>
      <c r="AS1230" s="145"/>
      <c r="AT1230" s="223"/>
      <c r="AU1230" s="22"/>
    </row>
    <row r="1231" spans="1:47" ht="15.75">
      <c r="A1231" s="263" t="s">
        <v>3461</v>
      </c>
      <c r="B1231" t="s">
        <v>3462</v>
      </c>
      <c r="C1231" t="s">
        <v>1876</v>
      </c>
      <c r="F1231" s="620"/>
      <c r="G1231" s="57"/>
      <c r="H1231" s="636"/>
      <c r="I1231" s="267"/>
      <c r="J1231" s="587">
        <v>36.68</v>
      </c>
      <c r="K1231" s="236">
        <v>36.68</v>
      </c>
      <c r="L1231" s="236">
        <v>60.42</v>
      </c>
      <c r="M1231" s="236">
        <v>0</v>
      </c>
      <c r="N1231" s="236"/>
      <c r="O1231" s="236"/>
      <c r="P1231" s="236"/>
      <c r="Q1231" s="236"/>
      <c r="R1231" s="236"/>
      <c r="S1231" s="236"/>
      <c r="T1231" s="236"/>
      <c r="U1231" s="236">
        <v>0</v>
      </c>
      <c r="V1231" s="236"/>
      <c r="X1231" s="236"/>
      <c r="Z1231" s="236"/>
      <c r="AA1231" s="236"/>
      <c r="AB1231" s="236">
        <v>-0.33369663941871025</v>
      </c>
      <c r="AC1231" s="522">
        <v>1.6398270286988245E-2</v>
      </c>
      <c r="AD1231" s="522">
        <v>4.0633774415316815</v>
      </c>
      <c r="AE1231" s="57">
        <v>41825</v>
      </c>
      <c r="AH1231" s="236"/>
      <c r="AI1231" s="236"/>
      <c r="AJ1231" s="522">
        <v>0</v>
      </c>
      <c r="AK1231" s="522">
        <v>1.6398270286988245E-2</v>
      </c>
      <c r="AL1231" s="236">
        <v>-0.24866857845145432</v>
      </c>
      <c r="AM1231" s="236"/>
      <c r="AN1231" s="522">
        <v>100</v>
      </c>
      <c r="AR1231" s="452"/>
      <c r="AS1231" s="145"/>
      <c r="AT1231" s="223"/>
      <c r="AU1231" s="22"/>
    </row>
    <row r="1232" spans="1:47" ht="15.75">
      <c r="A1232" s="263" t="s">
        <v>3463</v>
      </c>
      <c r="C1232" t="s">
        <v>1343</v>
      </c>
      <c r="D1232" s="554">
        <v>21980000000</v>
      </c>
      <c r="E1232">
        <v>2.16</v>
      </c>
      <c r="F1232" s="620">
        <v>-1</v>
      </c>
      <c r="G1232" s="57"/>
      <c r="H1232" s="636"/>
      <c r="I1232" s="267"/>
      <c r="J1232" s="587">
        <v>8.6999999999999993</v>
      </c>
      <c r="K1232" s="236">
        <v>7.59</v>
      </c>
      <c r="L1232" s="236">
        <v>9.25</v>
      </c>
      <c r="M1232" s="236">
        <v>10.5</v>
      </c>
      <c r="N1232" s="236">
        <v>0.9</v>
      </c>
      <c r="O1232" s="236"/>
      <c r="P1232" s="236"/>
      <c r="Q1232" s="236">
        <v>9.56</v>
      </c>
      <c r="R1232" s="236">
        <v>0.34</v>
      </c>
      <c r="S1232" s="236">
        <v>0.76</v>
      </c>
      <c r="T1232" s="236">
        <v>1.98</v>
      </c>
      <c r="U1232" s="236">
        <v>0</v>
      </c>
      <c r="V1232" s="236"/>
      <c r="W1232" s="522">
        <v>2.9</v>
      </c>
      <c r="X1232" s="236">
        <v>9.5</v>
      </c>
      <c r="Y1232" s="522">
        <v>17</v>
      </c>
      <c r="Z1232" s="236"/>
      <c r="AA1232" s="236"/>
      <c r="AB1232" s="236">
        <v>-3.8674033149171422E-2</v>
      </c>
      <c r="AC1232" s="522">
        <v>1.7641132970395199E-2</v>
      </c>
      <c r="AD1232" s="522">
        <v>5.3955816165744794</v>
      </c>
      <c r="AE1232" s="57">
        <v>41825</v>
      </c>
      <c r="AF1232" s="498">
        <v>0.15376800000000002</v>
      </c>
      <c r="AG1232" s="498">
        <v>0.28117647058823531</v>
      </c>
      <c r="AH1232" s="236">
        <v>-39.358800000000002</v>
      </c>
      <c r="AI1232" s="236"/>
      <c r="AJ1232" s="522">
        <v>0</v>
      </c>
      <c r="AK1232" s="522">
        <v>1.7641132970395199E-2</v>
      </c>
      <c r="AL1232" s="236">
        <v>0.10406091370558368</v>
      </c>
      <c r="AM1232" s="236">
        <v>8.76</v>
      </c>
      <c r="AN1232" s="522">
        <v>34.782608695652272</v>
      </c>
      <c r="AR1232" s="452"/>
      <c r="AS1232" s="145"/>
      <c r="AT1232" s="223"/>
      <c r="AU1232" s="22"/>
    </row>
    <row r="1233" spans="1:47" ht="15.75">
      <c r="A1233" s="263" t="s">
        <v>3464</v>
      </c>
      <c r="B1233" t="s">
        <v>3465</v>
      </c>
      <c r="C1233" t="s">
        <v>1876</v>
      </c>
      <c r="F1233" s="620"/>
      <c r="G1233" s="57"/>
      <c r="H1233" s="636"/>
      <c r="I1233" s="267"/>
      <c r="J1233" s="587">
        <v>18.100000000000001</v>
      </c>
      <c r="K1233" s="236">
        <v>18.100000000000001</v>
      </c>
      <c r="L1233" s="236">
        <v>29.84</v>
      </c>
      <c r="M1233" s="236">
        <v>0</v>
      </c>
      <c r="N1233" s="236"/>
      <c r="O1233" s="236"/>
      <c r="P1233" s="236"/>
      <c r="Q1233" s="236"/>
      <c r="R1233" s="236"/>
      <c r="S1233" s="236"/>
      <c r="T1233" s="236"/>
      <c r="U1233" s="236">
        <v>0</v>
      </c>
      <c r="V1233" s="236"/>
      <c r="X1233" s="236"/>
      <c r="Z1233" s="236"/>
      <c r="AA1233" s="236"/>
      <c r="AB1233" s="236">
        <v>-0.33406916850625457</v>
      </c>
      <c r="AC1233" s="522">
        <v>1.6460166418903962E-2</v>
      </c>
      <c r="AD1233" s="522">
        <v>4.0533225565911177</v>
      </c>
      <c r="AE1233" s="57">
        <v>41825</v>
      </c>
      <c r="AH1233" s="236"/>
      <c r="AI1233" s="236"/>
      <c r="AJ1233" s="522">
        <v>0</v>
      </c>
      <c r="AK1233" s="522">
        <v>1.6460166418903962E-2</v>
      </c>
      <c r="AL1233" s="236">
        <v>-0.24802658911508096</v>
      </c>
      <c r="AM1233" s="236"/>
      <c r="AN1233" s="522">
        <v>100</v>
      </c>
      <c r="AR1233" s="452"/>
      <c r="AS1233" s="145"/>
      <c r="AT1233" s="223"/>
      <c r="AU1233" s="22"/>
    </row>
    <row r="1234" spans="1:47" ht="15.75">
      <c r="A1234" s="263" t="s">
        <v>3466</v>
      </c>
      <c r="B1234" t="s">
        <v>3467</v>
      </c>
      <c r="C1234" t="s">
        <v>1354</v>
      </c>
      <c r="D1234" s="554">
        <v>138260000000</v>
      </c>
      <c r="E1234">
        <v>2.5299999999999998</v>
      </c>
      <c r="F1234" s="620">
        <v>5.33</v>
      </c>
      <c r="G1234" s="57"/>
      <c r="H1234" s="636"/>
      <c r="I1234" s="267"/>
      <c r="J1234" s="587">
        <v>51</v>
      </c>
      <c r="K1234" s="236">
        <v>50.1</v>
      </c>
      <c r="L1234" s="236">
        <v>58.24</v>
      </c>
      <c r="M1234" s="236">
        <v>1.7</v>
      </c>
      <c r="N1234" s="236">
        <v>1</v>
      </c>
      <c r="O1234" s="236"/>
      <c r="P1234" s="236"/>
      <c r="Q1234" s="236">
        <v>7.77</v>
      </c>
      <c r="R1234" s="236">
        <v>0.56999999999999995</v>
      </c>
      <c r="S1234" s="236">
        <v>0.2</v>
      </c>
      <c r="T1234" s="236">
        <v>1.36</v>
      </c>
      <c r="U1234" s="236">
        <v>0</v>
      </c>
      <c r="V1234" s="236"/>
      <c r="W1234" s="522">
        <v>1.9</v>
      </c>
      <c r="X1234" s="236">
        <v>63.18</v>
      </c>
      <c r="Y1234" s="522">
        <v>14</v>
      </c>
      <c r="Z1234" s="236">
        <v>1</v>
      </c>
      <c r="AA1234" s="236"/>
      <c r="AB1234" s="236">
        <v>-7.7090119435396273E-2</v>
      </c>
      <c r="AC1234" s="522">
        <v>1.5110010407131622E-2</v>
      </c>
      <c r="AD1234" s="522">
        <v>6.3929883548322799</v>
      </c>
      <c r="AE1234" s="57">
        <v>41825</v>
      </c>
      <c r="AF1234" s="498">
        <v>0.17496900000000001</v>
      </c>
      <c r="AG1234" s="498">
        <v>0.13631578947368422</v>
      </c>
      <c r="AH1234" s="236">
        <v>48.063200000000002</v>
      </c>
      <c r="AI1234" s="236"/>
      <c r="AJ1234" s="522">
        <v>0</v>
      </c>
      <c r="AK1234" s="522">
        <v>1.5110010407131622E-2</v>
      </c>
      <c r="AL1234" s="236">
        <v>-7.7257101501718883E-2</v>
      </c>
      <c r="AM1234" s="236">
        <v>54.32</v>
      </c>
      <c r="AN1234" s="522">
        <v>70.684039087947923</v>
      </c>
      <c r="AR1234" s="452"/>
      <c r="AS1234" s="145"/>
      <c r="AT1234" s="223"/>
      <c r="AU1234" s="22"/>
    </row>
    <row r="1235" spans="1:47" ht="15.75">
      <c r="A1235" s="263" t="s">
        <v>3468</v>
      </c>
      <c r="B1235" t="s">
        <v>3469</v>
      </c>
      <c r="C1235" t="s">
        <v>1343</v>
      </c>
      <c r="D1235" s="554">
        <v>2810000000</v>
      </c>
      <c r="E1235">
        <v>1.52</v>
      </c>
      <c r="F1235" s="620">
        <v>1.01</v>
      </c>
      <c r="G1235" s="57"/>
      <c r="H1235" s="636"/>
      <c r="I1235" s="267"/>
      <c r="J1235" s="587">
        <v>64.36</v>
      </c>
      <c r="K1235" s="236">
        <v>59.12</v>
      </c>
      <c r="L1235" s="236">
        <v>66.42</v>
      </c>
      <c r="M1235" s="236">
        <v>0.3</v>
      </c>
      <c r="N1235" s="236">
        <v>0.2</v>
      </c>
      <c r="O1235" s="236"/>
      <c r="P1235" s="236"/>
      <c r="Q1235" s="236">
        <v>38.770000000000003</v>
      </c>
      <c r="R1235" s="236">
        <v>8.1300000000000008</v>
      </c>
      <c r="S1235" s="236">
        <v>2.96</v>
      </c>
      <c r="T1235" s="236">
        <v>2.06</v>
      </c>
      <c r="U1235" s="236">
        <v>0</v>
      </c>
      <c r="V1235" s="236"/>
      <c r="W1235" s="522">
        <v>2.4</v>
      </c>
      <c r="X1235" s="236">
        <v>70</v>
      </c>
      <c r="Y1235" s="522">
        <v>11</v>
      </c>
      <c r="Z1235" s="236"/>
      <c r="AA1235" s="236"/>
      <c r="AB1235" s="236">
        <v>-3.1014754591990396E-2</v>
      </c>
      <c r="AC1235" s="522">
        <v>1.1935349384047564E-2</v>
      </c>
      <c r="AD1235" s="522">
        <v>3.1571313884184962</v>
      </c>
      <c r="AE1235" s="57">
        <v>41825</v>
      </c>
      <c r="AF1235" s="498">
        <v>0.11709600000000001</v>
      </c>
      <c r="AG1235" s="498">
        <v>4.7687576875768752E-2</v>
      </c>
      <c r="AH1235" s="236">
        <v>10.9171</v>
      </c>
      <c r="AI1235" s="236"/>
      <c r="AJ1235" s="522">
        <v>0</v>
      </c>
      <c r="AK1235" s="522">
        <v>1.1935349384047564E-2</v>
      </c>
      <c r="AL1235" s="236">
        <v>6.3274409383776611E-2</v>
      </c>
      <c r="AM1235" s="236">
        <v>62.72</v>
      </c>
      <c r="AN1235" s="522">
        <v>29.153605015674003</v>
      </c>
      <c r="AR1235" s="452"/>
      <c r="AS1235" s="145"/>
      <c r="AT1235" s="223"/>
      <c r="AU1235" s="22"/>
    </row>
    <row r="1236" spans="1:47" ht="15.75">
      <c r="A1236" s="263" t="s">
        <v>63</v>
      </c>
      <c r="B1236" t="s">
        <v>64</v>
      </c>
      <c r="C1236" t="s">
        <v>1343</v>
      </c>
      <c r="D1236" s="554">
        <v>3240000000</v>
      </c>
      <c r="E1236">
        <v>1.08</v>
      </c>
      <c r="F1236" s="620">
        <v>9.5399999999999991</v>
      </c>
      <c r="G1236" s="57"/>
      <c r="H1236" s="636"/>
      <c r="I1236" s="267"/>
      <c r="J1236" s="587">
        <v>153.9</v>
      </c>
      <c r="K1236" s="236">
        <v>143.94999999999999</v>
      </c>
      <c r="L1236" s="236">
        <v>160.72999999999999</v>
      </c>
      <c r="M1236" s="236">
        <v>0.9</v>
      </c>
      <c r="N1236" s="236">
        <v>1.5</v>
      </c>
      <c r="O1236" s="236"/>
      <c r="P1236" s="236"/>
      <c r="Q1236" s="236">
        <v>13.94</v>
      </c>
      <c r="R1236" s="236">
        <v>1.41</v>
      </c>
      <c r="S1236" s="236">
        <v>1.28</v>
      </c>
      <c r="T1236" s="236">
        <v>2.61</v>
      </c>
      <c r="U1236" s="236">
        <v>0</v>
      </c>
      <c r="V1236" s="236"/>
      <c r="W1236" s="522">
        <v>2.7</v>
      </c>
      <c r="X1236" s="236">
        <v>162</v>
      </c>
      <c r="Y1236" s="522">
        <v>6</v>
      </c>
      <c r="Z1236" s="236"/>
      <c r="AA1236" s="236"/>
      <c r="AB1236" s="236">
        <v>2.2251743606775117E-2</v>
      </c>
      <c r="AC1236" s="522">
        <v>8.2864348884589337E-3</v>
      </c>
      <c r="AD1236" s="522">
        <v>12.70476533267235</v>
      </c>
      <c r="AE1236" s="57">
        <v>41825</v>
      </c>
      <c r="AF1236" s="498">
        <v>9.1883999999999993E-2</v>
      </c>
      <c r="AG1236" s="498">
        <v>9.8865248226950364E-2</v>
      </c>
      <c r="AH1236" s="236">
        <v>191.94980000000001</v>
      </c>
      <c r="AI1236" s="236"/>
      <c r="AJ1236" s="522">
        <v>0</v>
      </c>
      <c r="AK1236" s="522">
        <v>8.2864348884589337E-3</v>
      </c>
      <c r="AL1236" s="236">
        <v>-3.26230435602489E-2</v>
      </c>
      <c r="AM1236" s="236">
        <v>157.41999999999999</v>
      </c>
      <c r="AN1236" s="522">
        <v>5.4919908466815031</v>
      </c>
      <c r="AR1236" s="452"/>
      <c r="AS1236" s="145"/>
      <c r="AT1236" s="223"/>
      <c r="AU1236" s="22"/>
    </row>
    <row r="1237" spans="1:47" ht="15.75">
      <c r="A1237" s="263" t="s">
        <v>308</v>
      </c>
      <c r="B1237" t="s">
        <v>3470</v>
      </c>
      <c r="C1237" t="s">
        <v>1343</v>
      </c>
      <c r="D1237" s="554">
        <v>34950000</v>
      </c>
      <c r="E1237">
        <v>2.0099999999999998</v>
      </c>
      <c r="F1237" s="620">
        <v>-1.34</v>
      </c>
      <c r="G1237" s="57"/>
      <c r="H1237" s="636"/>
      <c r="I1237" s="267"/>
      <c r="J1237" s="587">
        <v>15.91</v>
      </c>
      <c r="K1237" s="236">
        <v>9.6999999999999993</v>
      </c>
      <c r="L1237" s="236">
        <v>16.96</v>
      </c>
      <c r="M1237" s="236">
        <v>0</v>
      </c>
      <c r="N1237" s="236">
        <v>0</v>
      </c>
      <c r="O1237" s="236"/>
      <c r="P1237" s="236"/>
      <c r="Q1237" s="236">
        <v>0</v>
      </c>
      <c r="R1237" s="236">
        <v>-0.44</v>
      </c>
      <c r="S1237" s="236">
        <v>15.42</v>
      </c>
      <c r="T1237" s="236">
        <v>25.7</v>
      </c>
      <c r="U1237" s="236">
        <v>0</v>
      </c>
      <c r="V1237" s="236"/>
      <c r="W1237" s="522">
        <v>2</v>
      </c>
      <c r="X1237" s="236">
        <v>27</v>
      </c>
      <c r="Y1237" s="522">
        <v>2</v>
      </c>
      <c r="Z1237" s="236">
        <v>1</v>
      </c>
      <c r="AA1237" s="236"/>
      <c r="AB1237" s="236">
        <v>-5.7464454976303252E-2</v>
      </c>
      <c r="AC1237" s="522">
        <v>4.1718897297148907E-2</v>
      </c>
      <c r="AD1237" s="522">
        <v>9.1338615094190523</v>
      </c>
      <c r="AE1237" s="57">
        <v>41825</v>
      </c>
      <c r="AF1237" s="498">
        <v>0.145173</v>
      </c>
      <c r="AG1237" s="498">
        <v>0</v>
      </c>
      <c r="AH1237" s="236">
        <v>-11.4354</v>
      </c>
      <c r="AI1237" s="236"/>
      <c r="AJ1237" s="522">
        <v>0</v>
      </c>
      <c r="AK1237" s="522">
        <v>4.1718897297148907E-2</v>
      </c>
      <c r="AL1237" s="236">
        <v>0.59578736208625871</v>
      </c>
      <c r="AM1237" s="236">
        <v>13.19</v>
      </c>
      <c r="AN1237" s="522">
        <v>49.18032786885248</v>
      </c>
      <c r="AR1237" s="452"/>
      <c r="AS1237" s="145"/>
      <c r="AT1237" s="223"/>
      <c r="AU1237" s="22"/>
    </row>
    <row r="1238" spans="1:47" ht="15.75">
      <c r="A1238" s="263" t="s">
        <v>3471</v>
      </c>
      <c r="B1238" t="s">
        <v>3472</v>
      </c>
      <c r="C1238" t="s">
        <v>1343</v>
      </c>
      <c r="D1238" s="554">
        <v>2540000000</v>
      </c>
      <c r="E1238">
        <v>0.98</v>
      </c>
      <c r="F1238" s="620">
        <v>1.19</v>
      </c>
      <c r="G1238" s="57"/>
      <c r="H1238" s="636"/>
      <c r="I1238" s="267"/>
      <c r="J1238" s="587">
        <v>105.95</v>
      </c>
      <c r="K1238" s="236">
        <v>97.04</v>
      </c>
      <c r="L1238" s="236">
        <v>108.69</v>
      </c>
      <c r="M1238" s="236">
        <v>2.7</v>
      </c>
      <c r="N1238" s="236">
        <v>2.92</v>
      </c>
      <c r="O1238" s="236"/>
      <c r="P1238" s="236"/>
      <c r="Q1238" s="236">
        <v>20.73</v>
      </c>
      <c r="R1238" s="236">
        <v>1.63</v>
      </c>
      <c r="S1238" s="236">
        <v>7.87</v>
      </c>
      <c r="T1238" s="236">
        <v>3.78</v>
      </c>
      <c r="U1238" s="236">
        <v>0</v>
      </c>
      <c r="V1238" s="236"/>
      <c r="W1238" s="522">
        <v>2.4</v>
      </c>
      <c r="X1238" s="236">
        <v>107</v>
      </c>
      <c r="Y1238" s="522">
        <v>11</v>
      </c>
      <c r="Z1238" s="236"/>
      <c r="AA1238" s="236"/>
      <c r="AB1238" s="236">
        <v>7.2911392405063322E-2</v>
      </c>
      <c r="AC1238" s="522">
        <v>5.3659329341976857E-3</v>
      </c>
      <c r="AD1238" s="522">
        <v>2.9405698453340938</v>
      </c>
      <c r="AE1238" s="57">
        <v>41825</v>
      </c>
      <c r="AF1238" s="498">
        <v>8.6154000000000008E-2</v>
      </c>
      <c r="AG1238" s="498">
        <v>0.12717791411042945</v>
      </c>
      <c r="AH1238" s="236">
        <v>-49.103099999999998</v>
      </c>
      <c r="AI1238" s="236"/>
      <c r="AJ1238" s="522">
        <v>0</v>
      </c>
      <c r="AK1238" s="522">
        <v>5.3659329341976857E-3</v>
      </c>
      <c r="AL1238" s="236">
        <v>5.3135971154758734E-3</v>
      </c>
      <c r="AM1238" s="236">
        <v>106.06</v>
      </c>
      <c r="AN1238" s="522">
        <v>48.684210526315816</v>
      </c>
      <c r="AR1238" s="452"/>
      <c r="AS1238" s="145"/>
      <c r="AT1238" s="223"/>
      <c r="AU1238" s="22"/>
    </row>
    <row r="1239" spans="1:47" ht="15.75">
      <c r="A1239" s="263" t="s">
        <v>3473</v>
      </c>
      <c r="B1239" t="s">
        <v>3474</v>
      </c>
      <c r="C1239" t="s">
        <v>1343</v>
      </c>
      <c r="D1239" s="554">
        <v>809710000</v>
      </c>
      <c r="E1239">
        <v>2.86</v>
      </c>
      <c r="F1239" s="620">
        <v>-1.1000000000000001</v>
      </c>
      <c r="G1239" s="57"/>
      <c r="H1239" s="636"/>
      <c r="I1239" s="267"/>
      <c r="J1239" s="587">
        <v>9.73</v>
      </c>
      <c r="K1239" s="236">
        <v>7.51</v>
      </c>
      <c r="L1239" s="236">
        <v>14.21</v>
      </c>
      <c r="M1239" s="236">
        <v>0</v>
      </c>
      <c r="N1239" s="236">
        <v>0</v>
      </c>
      <c r="O1239" s="236"/>
      <c r="P1239" s="236"/>
      <c r="Q1239" s="236">
        <v>9.27</v>
      </c>
      <c r="R1239" s="236">
        <v>1.3</v>
      </c>
      <c r="S1239" s="236">
        <v>0.28999999999999998</v>
      </c>
      <c r="T1239" s="236">
        <v>0.55000000000000004</v>
      </c>
      <c r="U1239" s="236">
        <v>0</v>
      </c>
      <c r="V1239" s="236"/>
      <c r="W1239" s="522">
        <v>2.5</v>
      </c>
      <c r="X1239" s="236">
        <v>11.5</v>
      </c>
      <c r="Y1239" s="522">
        <v>4</v>
      </c>
      <c r="Z1239" s="236"/>
      <c r="AA1239" s="236"/>
      <c r="AB1239" s="236">
        <v>-0.31285310734463273</v>
      </c>
      <c r="AC1239" s="522">
        <v>2.2432713005304836E-2</v>
      </c>
      <c r="AD1239" s="522">
        <v>28.105268052950741</v>
      </c>
      <c r="AE1239" s="57">
        <v>41825</v>
      </c>
      <c r="AF1239" s="498">
        <v>0.19387799999999999</v>
      </c>
      <c r="AG1239" s="498">
        <v>7.1307692307692308E-2</v>
      </c>
      <c r="AH1239" s="236">
        <v>-8.5343999999999998</v>
      </c>
      <c r="AI1239" s="236"/>
      <c r="AJ1239" s="522">
        <v>0</v>
      </c>
      <c r="AK1239" s="522">
        <v>2.2432713005304836E-2</v>
      </c>
      <c r="AL1239" s="236">
        <v>0.23320659062103941</v>
      </c>
      <c r="AM1239" s="236">
        <v>8.77</v>
      </c>
      <c r="AN1239" s="522">
        <v>0</v>
      </c>
      <c r="AR1239" s="452"/>
      <c r="AS1239" s="145"/>
      <c r="AT1239" s="223"/>
      <c r="AU1239" s="22"/>
    </row>
    <row r="1240" spans="1:47" ht="15.75">
      <c r="A1240" s="263" t="s">
        <v>3475</v>
      </c>
      <c r="B1240" t="s">
        <v>3476</v>
      </c>
      <c r="C1240" t="s">
        <v>1343</v>
      </c>
      <c r="D1240" s="554">
        <v>1210000000</v>
      </c>
      <c r="E1240">
        <v>1.69</v>
      </c>
      <c r="F1240" s="620">
        <v>1.31</v>
      </c>
      <c r="G1240" s="57"/>
      <c r="H1240" s="636"/>
      <c r="I1240" s="267"/>
      <c r="J1240" s="587">
        <v>41.58</v>
      </c>
      <c r="K1240" s="236">
        <v>38.58</v>
      </c>
      <c r="L1240" s="236">
        <v>53.42</v>
      </c>
      <c r="M1240" s="236">
        <v>0</v>
      </c>
      <c r="N1240" s="236">
        <v>0</v>
      </c>
      <c r="O1240" s="236"/>
      <c r="P1240" s="236"/>
      <c r="Q1240" s="236">
        <v>12.68</v>
      </c>
      <c r="R1240" s="236">
        <v>0.73</v>
      </c>
      <c r="S1240" s="236">
        <v>1.1299999999999999</v>
      </c>
      <c r="T1240" s="236">
        <v>5.03</v>
      </c>
      <c r="U1240" s="236">
        <v>0</v>
      </c>
      <c r="V1240" s="236"/>
      <c r="W1240" s="522">
        <v>3.2</v>
      </c>
      <c r="X1240" s="236">
        <v>46.5</v>
      </c>
      <c r="Y1240" s="522">
        <v>8</v>
      </c>
      <c r="Z1240" s="236"/>
      <c r="AA1240" s="236"/>
      <c r="AB1240" s="236">
        <v>-0.17335984095427434</v>
      </c>
      <c r="AC1240" s="522">
        <v>1.9543178975105577E-2</v>
      </c>
      <c r="AD1240" s="522">
        <v>34.487946082795695</v>
      </c>
      <c r="AE1240" s="57">
        <v>41825</v>
      </c>
      <c r="AF1240" s="498">
        <v>0.12683700000000001</v>
      </c>
      <c r="AG1240" s="498">
        <v>0.1736986301369863</v>
      </c>
      <c r="AH1240" s="236">
        <v>24.798100000000002</v>
      </c>
      <c r="AI1240" s="236"/>
      <c r="AJ1240" s="522">
        <v>0</v>
      </c>
      <c r="AK1240" s="522">
        <v>1.9543178975105577E-2</v>
      </c>
      <c r="AL1240" s="236">
        <v>2.3381737632291302E-2</v>
      </c>
      <c r="AM1240" s="236">
        <v>40.5</v>
      </c>
      <c r="AN1240" s="522">
        <v>20.379146919431477</v>
      </c>
      <c r="AR1240" s="452"/>
      <c r="AS1240" s="145"/>
      <c r="AT1240" s="223"/>
      <c r="AU1240" s="22"/>
    </row>
    <row r="1241" spans="1:47" ht="15.75">
      <c r="A1241" s="263" t="s">
        <v>469</v>
      </c>
      <c r="B1241" t="s">
        <v>38</v>
      </c>
      <c r="C1241" t="s">
        <v>1343</v>
      </c>
      <c r="D1241" s="554">
        <v>977440000</v>
      </c>
      <c r="E1241">
        <v>1.21</v>
      </c>
      <c r="F1241" s="620">
        <v>3.64</v>
      </c>
      <c r="G1241" s="57"/>
      <c r="H1241" s="636"/>
      <c r="I1241" s="267"/>
      <c r="J1241" s="587">
        <v>50.2</v>
      </c>
      <c r="K1241" s="236">
        <v>47.01</v>
      </c>
      <c r="L1241" s="236">
        <v>53.95</v>
      </c>
      <c r="M1241" s="236">
        <v>0</v>
      </c>
      <c r="N1241" s="236">
        <v>0</v>
      </c>
      <c r="O1241" s="236"/>
      <c r="P1241" s="236"/>
      <c r="Q1241" s="236">
        <v>16.79</v>
      </c>
      <c r="R1241" s="236">
        <v>1.59</v>
      </c>
      <c r="S1241" s="236">
        <v>6.65</v>
      </c>
      <c r="T1241" s="236">
        <v>0</v>
      </c>
      <c r="U1241" s="236">
        <v>0</v>
      </c>
      <c r="V1241" s="236"/>
      <c r="W1241" s="522">
        <v>3.1</v>
      </c>
      <c r="X1241" s="236">
        <v>52.5</v>
      </c>
      <c r="Y1241" s="522">
        <v>6</v>
      </c>
      <c r="Z1241" s="236"/>
      <c r="AA1241" s="236"/>
      <c r="AB1241" s="236">
        <v>-6.9508804448563485E-2</v>
      </c>
      <c r="AC1241" s="522">
        <v>1.0109431194491061E-2</v>
      </c>
      <c r="AD1241" s="522">
        <v>4.7164605480470598</v>
      </c>
      <c r="AE1241" s="57">
        <v>41825</v>
      </c>
      <c r="AF1241" s="498">
        <v>9.9333000000000005E-2</v>
      </c>
      <c r="AG1241" s="498">
        <v>0.10559748427672956</v>
      </c>
      <c r="AH1241" s="236">
        <v>77.538899999999998</v>
      </c>
      <c r="AI1241" s="236"/>
      <c r="AJ1241" s="522">
        <v>0</v>
      </c>
      <c r="AK1241" s="522">
        <v>1.0109431194491061E-2</v>
      </c>
      <c r="AL1241" s="236">
        <v>2.6794845571691601E-2</v>
      </c>
      <c r="AM1241" s="236">
        <v>50.18</v>
      </c>
      <c r="AN1241" s="522">
        <v>57.181571815718065</v>
      </c>
      <c r="AR1241" s="452"/>
      <c r="AS1241" s="145"/>
      <c r="AT1241" s="223"/>
      <c r="AU1241" s="22"/>
    </row>
    <row r="1242" spans="1:47" ht="15.75">
      <c r="A1242" s="263" t="s">
        <v>3477</v>
      </c>
      <c r="B1242" t="s">
        <v>3478</v>
      </c>
      <c r="C1242" t="s">
        <v>1343</v>
      </c>
      <c r="D1242" s="554">
        <v>2870000000</v>
      </c>
      <c r="E1242">
        <v>0.45</v>
      </c>
      <c r="F1242" s="620">
        <v>1.57</v>
      </c>
      <c r="G1242" s="57"/>
      <c r="H1242" s="636"/>
      <c r="I1242" s="267"/>
      <c r="J1242" s="587">
        <v>63.91</v>
      </c>
      <c r="K1242" s="236">
        <v>60.6</v>
      </c>
      <c r="L1242" s="236">
        <v>67.64</v>
      </c>
      <c r="M1242" s="236">
        <v>4.5</v>
      </c>
      <c r="N1242" s="236">
        <v>2.9</v>
      </c>
      <c r="O1242" s="236"/>
      <c r="P1242" s="236"/>
      <c r="Q1242" s="236">
        <v>13.92</v>
      </c>
      <c r="R1242" s="236">
        <v>2.54</v>
      </c>
      <c r="S1242" s="236">
        <v>6.58</v>
      </c>
      <c r="T1242" s="236">
        <v>2.16</v>
      </c>
      <c r="U1242" s="236">
        <v>0</v>
      </c>
      <c r="V1242" s="236"/>
      <c r="W1242" s="522">
        <v>2.7</v>
      </c>
      <c r="X1242" s="236">
        <v>67</v>
      </c>
      <c r="Y1242" s="522">
        <v>9</v>
      </c>
      <c r="Z1242" s="236"/>
      <c r="AA1242" s="236"/>
      <c r="AB1242" s="236">
        <v>5.28830313014826E-2</v>
      </c>
      <c r="AC1242" s="522">
        <v>7.9546529756264021E-3</v>
      </c>
      <c r="AD1242" s="522">
        <v>3.7735382392306529</v>
      </c>
      <c r="AE1242" s="57">
        <v>41825</v>
      </c>
      <c r="AF1242" s="498">
        <v>5.5785000000000001E-2</v>
      </c>
      <c r="AG1242" s="498">
        <v>5.4803149606299215E-2</v>
      </c>
      <c r="AH1242" s="236">
        <v>-72.218299999999999</v>
      </c>
      <c r="AI1242" s="236"/>
      <c r="AJ1242" s="522">
        <v>0</v>
      </c>
      <c r="AK1242" s="522">
        <v>7.9546529756264021E-3</v>
      </c>
      <c r="AL1242" s="236">
        <v>-4.1685410106462754E-2</v>
      </c>
      <c r="AM1242" s="236">
        <v>65</v>
      </c>
      <c r="AN1242" s="522">
        <v>45.544554455445784</v>
      </c>
      <c r="AR1242" s="452"/>
      <c r="AS1242" s="145"/>
      <c r="AT1242" s="223"/>
      <c r="AU1242" s="22"/>
    </row>
    <row r="1243" spans="1:47" ht="15.75">
      <c r="A1243" s="263" t="s">
        <v>3479</v>
      </c>
      <c r="B1243" t="s">
        <v>3480</v>
      </c>
      <c r="C1243" t="s">
        <v>2114</v>
      </c>
      <c r="F1243" s="620"/>
      <c r="G1243" s="57"/>
      <c r="H1243" s="636"/>
      <c r="I1243" s="267"/>
      <c r="J1243" s="587">
        <v>44.01</v>
      </c>
      <c r="K1243" s="236">
        <v>40.07</v>
      </c>
      <c r="L1243" s="236">
        <v>44.01</v>
      </c>
      <c r="M1243" s="236">
        <v>2.5099999999999998</v>
      </c>
      <c r="N1243" s="236"/>
      <c r="O1243" s="236"/>
      <c r="P1243" s="236"/>
      <c r="Q1243" s="236"/>
      <c r="R1243" s="236"/>
      <c r="S1243" s="236"/>
      <c r="T1243" s="236"/>
      <c r="U1243" s="236">
        <v>0</v>
      </c>
      <c r="V1243" s="236"/>
      <c r="X1243" s="236"/>
      <c r="Z1243" s="236">
        <v>1</v>
      </c>
      <c r="AA1243" s="236"/>
      <c r="AB1243" s="236">
        <v>8.4524396254312462E-2</v>
      </c>
      <c r="AC1243" s="522">
        <v>6.2952864559107004E-3</v>
      </c>
      <c r="AD1243" s="522">
        <v>2.4778073151821887</v>
      </c>
      <c r="AE1243" s="57">
        <v>41825</v>
      </c>
      <c r="AH1243" s="236"/>
      <c r="AI1243" s="236"/>
      <c r="AJ1243" s="522">
        <v>0</v>
      </c>
      <c r="AK1243" s="522">
        <v>6.2952864559107004E-3</v>
      </c>
      <c r="AL1243" s="236">
        <v>4.2396968261487429E-2</v>
      </c>
      <c r="AM1243" s="236"/>
      <c r="AN1243" s="522">
        <v>6.6037735849057242</v>
      </c>
      <c r="AR1243" s="452"/>
      <c r="AS1243" s="145"/>
      <c r="AT1243" s="223"/>
      <c r="AU1243" s="22"/>
    </row>
    <row r="1244" spans="1:47" ht="15.75">
      <c r="A1244" s="263" t="s">
        <v>3481</v>
      </c>
      <c r="B1244" t="s">
        <v>3482</v>
      </c>
      <c r="C1244" t="s">
        <v>1876</v>
      </c>
      <c r="F1244" s="620"/>
      <c r="G1244" s="57"/>
      <c r="H1244" s="636"/>
      <c r="I1244" s="267"/>
      <c r="J1244" s="587">
        <v>27.17</v>
      </c>
      <c r="K1244" s="236">
        <v>27.17</v>
      </c>
      <c r="L1244" s="236">
        <v>44.75</v>
      </c>
      <c r="M1244" s="236">
        <v>0</v>
      </c>
      <c r="N1244" s="236"/>
      <c r="O1244" s="236"/>
      <c r="P1244" s="236"/>
      <c r="Q1244" s="236"/>
      <c r="R1244" s="236"/>
      <c r="S1244" s="236"/>
      <c r="T1244" s="236"/>
      <c r="U1244" s="236">
        <v>0</v>
      </c>
      <c r="V1244" s="236"/>
      <c r="X1244" s="236"/>
      <c r="Z1244" s="236"/>
      <c r="AA1244" s="236"/>
      <c r="AB1244" s="236">
        <v>-0.33308787432498771</v>
      </c>
      <c r="AC1244" s="522">
        <v>1.6330916933685567E-2</v>
      </c>
      <c r="AD1244" s="522">
        <v>4.0805122423648266</v>
      </c>
      <c r="AE1244" s="57">
        <v>41825</v>
      </c>
      <c r="AH1244" s="236"/>
      <c r="AI1244" s="236"/>
      <c r="AJ1244" s="522">
        <v>0</v>
      </c>
      <c r="AK1244" s="522">
        <v>1.6330916933685567E-2</v>
      </c>
      <c r="AL1244" s="236">
        <v>-0.24757684851841588</v>
      </c>
      <c r="AM1244" s="236"/>
      <c r="AN1244" s="522">
        <v>100</v>
      </c>
      <c r="AR1244" s="452"/>
      <c r="AS1244" s="145"/>
      <c r="AT1244" s="223"/>
      <c r="AU1244" s="22"/>
    </row>
    <row r="1245" spans="1:47" ht="15.75">
      <c r="A1245" s="263" t="s">
        <v>3483</v>
      </c>
      <c r="B1245" t="s">
        <v>3484</v>
      </c>
      <c r="C1245" t="s">
        <v>1894</v>
      </c>
      <c r="D1245" s="554">
        <v>121950000000</v>
      </c>
      <c r="E1245">
        <v>0.04</v>
      </c>
      <c r="F1245" s="620">
        <v>4.4800000000000004</v>
      </c>
      <c r="G1245" s="57"/>
      <c r="H1245" s="636"/>
      <c r="I1245" s="267"/>
      <c r="J1245" s="587">
        <v>50.32</v>
      </c>
      <c r="K1245" s="236">
        <v>45.45</v>
      </c>
      <c r="L1245" s="236">
        <v>50.32</v>
      </c>
      <c r="M1245" s="236">
        <v>4.3</v>
      </c>
      <c r="N1245" s="236">
        <v>2.12</v>
      </c>
      <c r="O1245" s="236"/>
      <c r="P1245" s="236"/>
      <c r="Q1245" s="236">
        <v>13.1</v>
      </c>
      <c r="R1245" s="236">
        <v>2.31</v>
      </c>
      <c r="S1245" s="236">
        <v>1.69</v>
      </c>
      <c r="T1245" s="236">
        <v>16.170000000000002</v>
      </c>
      <c r="U1245" s="236">
        <v>0</v>
      </c>
      <c r="V1245" s="236"/>
      <c r="W1245" s="522">
        <v>1.9</v>
      </c>
      <c r="X1245" s="236">
        <v>54</v>
      </c>
      <c r="Y1245" s="522">
        <v>25</v>
      </c>
      <c r="Z1245" s="236"/>
      <c r="AA1245" s="236"/>
      <c r="AB1245" s="236">
        <v>5.4926624737945434E-2</v>
      </c>
      <c r="AC1245" s="522">
        <v>6.7018335109496384E-3</v>
      </c>
      <c r="AD1245" s="522">
        <v>4.058883789541599</v>
      </c>
      <c r="AE1245" s="57">
        <v>41831</v>
      </c>
      <c r="AF1245" s="498">
        <v>3.2292000000000001E-2</v>
      </c>
      <c r="AG1245" s="498">
        <v>5.670995670995671E-2</v>
      </c>
      <c r="AH1245" s="236">
        <v>-689.97569999999996</v>
      </c>
      <c r="AI1245" s="236" t="s">
        <v>2498</v>
      </c>
      <c r="AJ1245" s="522">
        <v>0</v>
      </c>
      <c r="AK1245" s="522">
        <v>6.7018335109496384E-3</v>
      </c>
      <c r="AL1245" s="236">
        <v>2.5056019555917637E-2</v>
      </c>
      <c r="AM1245" s="236">
        <v>49.45</v>
      </c>
      <c r="AN1245" s="522">
        <v>22.330097087378661</v>
      </c>
      <c r="AR1245" s="452"/>
      <c r="AS1245" s="145"/>
      <c r="AT1245" s="223"/>
      <c r="AU1245" s="22"/>
    </row>
    <row r="1246" spans="1:47" ht="15.75">
      <c r="A1246" s="263" t="s">
        <v>39</v>
      </c>
      <c r="B1246" t="s">
        <v>3485</v>
      </c>
      <c r="C1246" t="s">
        <v>1350</v>
      </c>
      <c r="D1246" s="554">
        <v>75280000000</v>
      </c>
      <c r="E1246">
        <v>1.21</v>
      </c>
      <c r="F1246" s="620">
        <v>2.84</v>
      </c>
      <c r="G1246" s="57"/>
      <c r="H1246" s="636"/>
      <c r="I1246" s="267"/>
      <c r="J1246" s="587">
        <v>73.98</v>
      </c>
      <c r="K1246" s="236">
        <v>63.11</v>
      </c>
      <c r="L1246" s="236">
        <v>76.08</v>
      </c>
      <c r="M1246" s="236">
        <v>1.7</v>
      </c>
      <c r="N1246" s="236">
        <v>1.26</v>
      </c>
      <c r="O1246" s="236"/>
      <c r="P1246" s="236"/>
      <c r="Q1246" s="236">
        <v>19.27</v>
      </c>
      <c r="R1246" s="236">
        <v>1.45</v>
      </c>
      <c r="S1246" s="236">
        <v>0.93</v>
      </c>
      <c r="T1246" s="236">
        <v>3.25</v>
      </c>
      <c r="U1246" s="236">
        <v>0</v>
      </c>
      <c r="V1246" s="236"/>
      <c r="W1246" s="522">
        <v>2.2000000000000002</v>
      </c>
      <c r="X1246" s="236">
        <v>82</v>
      </c>
      <c r="Y1246" s="522">
        <v>21</v>
      </c>
      <c r="Z1246" s="236">
        <v>1</v>
      </c>
      <c r="AA1246" s="236"/>
      <c r="AB1246" s="236">
        <v>0.12912087912087925</v>
      </c>
      <c r="AC1246" s="522">
        <v>1.1448244923923169E-2</v>
      </c>
      <c r="AD1246" s="522">
        <v>3.3686321303872644</v>
      </c>
      <c r="AE1246" s="57">
        <v>41825</v>
      </c>
      <c r="AF1246" s="498">
        <v>9.9333000000000005E-2</v>
      </c>
      <c r="AG1246" s="498">
        <v>0.13289655172413797</v>
      </c>
      <c r="AH1246" s="236">
        <v>37.448300000000003</v>
      </c>
      <c r="AI1246" s="236" t="s">
        <v>3486</v>
      </c>
      <c r="AJ1246" s="522">
        <v>0</v>
      </c>
      <c r="AK1246" s="522">
        <v>1.1448244923923169E-2</v>
      </c>
      <c r="AL1246" s="236">
        <v>6.384814495254526E-2</v>
      </c>
      <c r="AM1246" s="236">
        <v>72.59</v>
      </c>
      <c r="AN1246" s="522">
        <v>55.707762557077622</v>
      </c>
      <c r="AR1246" s="452"/>
      <c r="AS1246" s="145"/>
      <c r="AT1246" s="223"/>
      <c r="AU1246" s="22"/>
    </row>
    <row r="1247" spans="1:47" ht="15.75">
      <c r="A1247" s="263" t="s">
        <v>40</v>
      </c>
      <c r="B1247" t="s">
        <v>41</v>
      </c>
      <c r="C1247" t="s">
        <v>1343</v>
      </c>
      <c r="D1247" s="554">
        <v>1900000000</v>
      </c>
      <c r="E1247">
        <v>0.77</v>
      </c>
      <c r="F1247" s="620">
        <v>4.63</v>
      </c>
      <c r="G1247" s="57"/>
      <c r="H1247" s="636"/>
      <c r="I1247" s="267"/>
      <c r="J1247" s="587">
        <v>105.82</v>
      </c>
      <c r="K1247" s="236">
        <v>98.54</v>
      </c>
      <c r="L1247" s="236">
        <v>114.29</v>
      </c>
      <c r="M1247" s="236">
        <v>0</v>
      </c>
      <c r="N1247" s="236">
        <v>0</v>
      </c>
      <c r="O1247" s="236"/>
      <c r="P1247" s="236"/>
      <c r="Q1247" s="236">
        <v>17.64</v>
      </c>
      <c r="R1247" s="236">
        <v>2.14</v>
      </c>
      <c r="S1247" s="236">
        <v>4.66</v>
      </c>
      <c r="T1247" s="236">
        <v>4.88</v>
      </c>
      <c r="U1247" s="236">
        <v>0</v>
      </c>
      <c r="V1247" s="236"/>
      <c r="W1247" s="522">
        <v>2.7</v>
      </c>
      <c r="X1247" s="236">
        <v>107</v>
      </c>
      <c r="Y1247" s="522">
        <v>13</v>
      </c>
      <c r="Z1247" s="236"/>
      <c r="AA1247" s="236"/>
      <c r="AB1247" s="236">
        <v>-2.8104335047759024E-2</v>
      </c>
      <c r="AC1247" s="522">
        <v>1.0072055415737226E-2</v>
      </c>
      <c r="AD1247" s="522">
        <v>15.603472149276934</v>
      </c>
      <c r="AE1247" s="57">
        <v>41825</v>
      </c>
      <c r="AF1247" s="498">
        <v>7.4120999999999992E-2</v>
      </c>
      <c r="AG1247" s="498">
        <v>8.2429906542056078E-2</v>
      </c>
      <c r="AH1247" s="236">
        <v>149.7372</v>
      </c>
      <c r="AI1247" s="236"/>
      <c r="AJ1247" s="522">
        <v>0</v>
      </c>
      <c r="AK1247" s="522">
        <v>1.0072055415737226E-2</v>
      </c>
      <c r="AL1247" s="236">
        <v>3.6841073878110822E-2</v>
      </c>
      <c r="AM1247" s="236">
        <v>103.62</v>
      </c>
      <c r="AN1247" s="522">
        <v>36.024844720496958</v>
      </c>
      <c r="AR1247" s="452"/>
      <c r="AS1247" s="145"/>
      <c r="AT1247" s="223"/>
      <c r="AU1247" s="22"/>
    </row>
    <row r="1248" spans="1:47" ht="15.75">
      <c r="A1248" s="263" t="s">
        <v>3487</v>
      </c>
      <c r="B1248" t="s">
        <v>3488</v>
      </c>
      <c r="C1248" t="s">
        <v>1343</v>
      </c>
      <c r="D1248" s="554">
        <v>10260000000</v>
      </c>
      <c r="E1248">
        <v>1.48</v>
      </c>
      <c r="F1248" s="620">
        <v>4.49</v>
      </c>
      <c r="G1248" s="57"/>
      <c r="H1248" s="636"/>
      <c r="I1248" s="267"/>
      <c r="J1248" s="587">
        <v>76.44</v>
      </c>
      <c r="K1248" s="236">
        <v>62.21</v>
      </c>
      <c r="L1248" s="236">
        <v>77.72</v>
      </c>
      <c r="M1248" s="236">
        <v>0</v>
      </c>
      <c r="N1248" s="236">
        <v>0</v>
      </c>
      <c r="O1248" s="236"/>
      <c r="P1248" s="236"/>
      <c r="Q1248" s="236">
        <v>15.17</v>
      </c>
      <c r="R1248" s="236">
        <v>2.17</v>
      </c>
      <c r="S1248" s="236">
        <v>0.33</v>
      </c>
      <c r="T1248" s="236">
        <v>2.13</v>
      </c>
      <c r="U1248" s="236">
        <v>0</v>
      </c>
      <c r="V1248" s="236"/>
      <c r="W1248" s="522">
        <v>2.2000000000000002</v>
      </c>
      <c r="X1248" s="236">
        <v>77</v>
      </c>
      <c r="Y1248" s="522">
        <v>15</v>
      </c>
      <c r="Z1248" s="236"/>
      <c r="AA1248" s="236"/>
      <c r="AB1248" s="236">
        <v>0.18714086038204689</v>
      </c>
      <c r="AC1248" s="522">
        <v>1.2617894907923814E-2</v>
      </c>
      <c r="AD1248" s="522">
        <v>7.5004755199752102</v>
      </c>
      <c r="AE1248" s="57">
        <v>41825</v>
      </c>
      <c r="AF1248" s="498">
        <v>0.114804</v>
      </c>
      <c r="AG1248" s="498">
        <v>6.9907834101382488E-2</v>
      </c>
      <c r="AH1248" s="236">
        <v>67.104500000000002</v>
      </c>
      <c r="AI1248" s="236"/>
      <c r="AJ1248" s="522">
        <v>0</v>
      </c>
      <c r="AK1248" s="522">
        <v>1.2617894907923814E-2</v>
      </c>
      <c r="AL1248" s="236">
        <v>4.0566294582085549E-2</v>
      </c>
      <c r="AM1248" s="236">
        <v>75.81</v>
      </c>
      <c r="AN1248" s="522">
        <v>29.277566539923853</v>
      </c>
      <c r="AR1248" s="452"/>
      <c r="AS1248" s="145"/>
      <c r="AT1248" s="223"/>
      <c r="AU1248" s="22"/>
    </row>
    <row r="1249" spans="1:47" ht="15.75">
      <c r="A1249" s="263" t="s">
        <v>3489</v>
      </c>
      <c r="B1249" t="s">
        <v>3490</v>
      </c>
      <c r="C1249" t="s">
        <v>1343</v>
      </c>
      <c r="D1249" s="554">
        <v>15210000000</v>
      </c>
      <c r="E1249">
        <v>1.51</v>
      </c>
      <c r="F1249" s="620">
        <v>4.28</v>
      </c>
      <c r="G1249" s="57"/>
      <c r="H1249" s="636"/>
      <c r="I1249" s="267"/>
      <c r="J1249" s="587">
        <v>96.54</v>
      </c>
      <c r="K1249" s="236">
        <v>81.59</v>
      </c>
      <c r="L1249" s="236">
        <v>96.54</v>
      </c>
      <c r="M1249" s="236">
        <v>1.7</v>
      </c>
      <c r="N1249" s="236">
        <v>1.6</v>
      </c>
      <c r="O1249" s="236"/>
      <c r="P1249" s="236"/>
      <c r="Q1249" s="236">
        <v>11.66</v>
      </c>
      <c r="R1249" s="236">
        <v>7.5</v>
      </c>
      <c r="S1249" s="236">
        <v>1.48</v>
      </c>
      <c r="T1249" s="236">
        <v>2.57</v>
      </c>
      <c r="U1249" s="236">
        <v>0</v>
      </c>
      <c r="V1249" s="236"/>
      <c r="W1249" s="522">
        <v>2.1</v>
      </c>
      <c r="X1249" s="236">
        <v>100</v>
      </c>
      <c r="Y1249" s="522">
        <v>23</v>
      </c>
      <c r="Z1249" s="236">
        <v>1</v>
      </c>
      <c r="AA1249" s="236"/>
      <c r="AB1249" s="236">
        <v>3.6615483732417166E-2</v>
      </c>
      <c r="AC1249" s="522">
        <v>1.2651371075918388E-2</v>
      </c>
      <c r="AD1249" s="522">
        <v>6.3712274403870133</v>
      </c>
      <c r="AE1249" s="57">
        <v>41825</v>
      </c>
      <c r="AF1249" s="498">
        <v>0.116523</v>
      </c>
      <c r="AG1249" s="498">
        <v>1.5546666666666669E-2</v>
      </c>
      <c r="AH1249" s="236">
        <v>31.4148</v>
      </c>
      <c r="AI1249" s="236"/>
      <c r="AJ1249" s="522">
        <v>0</v>
      </c>
      <c r="AK1249" s="522">
        <v>1.2651371075918388E-2</v>
      </c>
      <c r="AL1249" s="236">
        <v>0.13670081243376897</v>
      </c>
      <c r="AM1249" s="236">
        <v>89.82</v>
      </c>
      <c r="AN1249" s="522">
        <v>10.256410256410362</v>
      </c>
      <c r="AR1249" s="452"/>
      <c r="AS1249" s="145"/>
      <c r="AT1249" s="223"/>
      <c r="AU1249" s="22"/>
    </row>
    <row r="1250" spans="1:47" ht="15.75">
      <c r="A1250" s="263" t="s">
        <v>42</v>
      </c>
      <c r="B1250" t="s">
        <v>43</v>
      </c>
      <c r="C1250" t="s">
        <v>1343</v>
      </c>
      <c r="D1250" s="554">
        <v>4940000000</v>
      </c>
      <c r="E1250">
        <v>0.15</v>
      </c>
      <c r="F1250" s="620">
        <v>2.66</v>
      </c>
      <c r="G1250" s="57"/>
      <c r="H1250" s="636"/>
      <c r="I1250" s="267"/>
      <c r="J1250" s="587">
        <v>44.91</v>
      </c>
      <c r="K1250" s="236">
        <v>44.64</v>
      </c>
      <c r="L1250" s="236">
        <v>48.95</v>
      </c>
      <c r="M1250" s="236">
        <v>3.3</v>
      </c>
      <c r="N1250" s="236">
        <v>1.56</v>
      </c>
      <c r="O1250" s="236"/>
      <c r="P1250" s="236"/>
      <c r="Q1250" s="236">
        <v>16.57</v>
      </c>
      <c r="R1250" s="236">
        <v>3.27</v>
      </c>
      <c r="S1250" s="236">
        <v>2.0699999999999998</v>
      </c>
      <c r="T1250" s="236">
        <v>2.37</v>
      </c>
      <c r="U1250" s="236">
        <v>0</v>
      </c>
      <c r="V1250" s="236"/>
      <c r="W1250" s="522">
        <v>2.8</v>
      </c>
      <c r="X1250" s="236">
        <v>46</v>
      </c>
      <c r="Y1250" s="522">
        <v>13</v>
      </c>
      <c r="Z1250" s="236"/>
      <c r="AA1250" s="236"/>
      <c r="AB1250" s="236">
        <v>-3.6059240180296347E-2</v>
      </c>
      <c r="AC1250" s="522">
        <v>8.7150830052666294E-3</v>
      </c>
      <c r="AD1250" s="522">
        <v>3.6609696421953335</v>
      </c>
      <c r="AE1250" s="57">
        <v>41825</v>
      </c>
      <c r="AF1250" s="498">
        <v>3.8594999999999997E-2</v>
      </c>
      <c r="AG1250" s="498">
        <v>5.0672782874617732E-2</v>
      </c>
      <c r="AH1250" s="236">
        <v>486.98200000000003</v>
      </c>
      <c r="AI1250" s="236"/>
      <c r="AJ1250" s="522">
        <v>0</v>
      </c>
      <c r="AK1250" s="522">
        <v>8.7150830052666294E-3</v>
      </c>
      <c r="AL1250" s="236">
        <v>2.679169457468128E-3</v>
      </c>
      <c r="AM1250" s="236">
        <v>45.58</v>
      </c>
      <c r="AN1250" s="522">
        <v>88.15789473684201</v>
      </c>
      <c r="AR1250" s="452"/>
      <c r="AS1250" s="145"/>
      <c r="AT1250" s="223"/>
      <c r="AU1250" s="22"/>
    </row>
    <row r="1251" spans="1:47" ht="15.75">
      <c r="A1251" s="263" t="s">
        <v>3491</v>
      </c>
      <c r="B1251" t="s">
        <v>3492</v>
      </c>
      <c r="C1251" t="s">
        <v>1343</v>
      </c>
      <c r="D1251" s="554">
        <v>3640000000</v>
      </c>
      <c r="E1251">
        <v>2.02</v>
      </c>
      <c r="F1251" s="620">
        <v>-1.97</v>
      </c>
      <c r="G1251" s="57"/>
      <c r="H1251" s="636"/>
      <c r="I1251" s="267"/>
      <c r="J1251" s="587">
        <v>35.340000000000003</v>
      </c>
      <c r="K1251" s="236">
        <v>34.58</v>
      </c>
      <c r="L1251" s="236">
        <v>43.06</v>
      </c>
      <c r="M1251" s="236">
        <v>0</v>
      </c>
      <c r="N1251" s="236">
        <v>0</v>
      </c>
      <c r="O1251" s="236"/>
      <c r="P1251" s="236"/>
      <c r="Q1251" s="236">
        <v>8.01</v>
      </c>
      <c r="R1251" s="236">
        <v>1.43</v>
      </c>
      <c r="S1251" s="236">
        <v>2.19</v>
      </c>
      <c r="T1251" s="236">
        <v>0.45</v>
      </c>
      <c r="U1251" s="236">
        <v>0</v>
      </c>
      <c r="V1251" s="236"/>
      <c r="W1251" s="522">
        <v>3</v>
      </c>
      <c r="X1251" s="236">
        <v>57.21</v>
      </c>
      <c r="Y1251" s="522">
        <v>1</v>
      </c>
      <c r="Z1251" s="236">
        <v>1</v>
      </c>
      <c r="AA1251" s="236"/>
      <c r="AB1251" s="236">
        <v>-0.15068493150684922</v>
      </c>
      <c r="AC1251" s="522">
        <v>1.5663818710910833E-2</v>
      </c>
      <c r="AD1251" s="522">
        <v>10.145498290912249</v>
      </c>
      <c r="AE1251" s="57">
        <v>41825</v>
      </c>
      <c r="AF1251" s="498">
        <v>0.14574599999999999</v>
      </c>
      <c r="AG1251" s="498">
        <v>5.6013986013986015E-2</v>
      </c>
      <c r="AH1251" s="236">
        <v>-20.3628</v>
      </c>
      <c r="AI1251" s="236"/>
      <c r="AJ1251" s="522">
        <v>0</v>
      </c>
      <c r="AK1251" s="522">
        <v>1.5663818710910833E-2</v>
      </c>
      <c r="AL1251" s="236">
        <v>-0.14555125725338483</v>
      </c>
      <c r="AM1251" s="236">
        <v>36.49</v>
      </c>
      <c r="AN1251" s="522">
        <v>12.987012987012434</v>
      </c>
      <c r="AR1251" s="452"/>
      <c r="AS1251" s="145"/>
      <c r="AT1251" s="223"/>
      <c r="AU1251" s="22"/>
    </row>
    <row r="1252" spans="1:47" ht="15.75">
      <c r="A1252" s="263" t="s">
        <v>690</v>
      </c>
      <c r="B1252" t="s">
        <v>234</v>
      </c>
      <c r="C1252" t="s">
        <v>1348</v>
      </c>
      <c r="D1252" s="554">
        <v>81720000000</v>
      </c>
      <c r="E1252">
        <v>0.89</v>
      </c>
      <c r="F1252" s="620">
        <v>4.0199999999999996</v>
      </c>
      <c r="G1252" s="57"/>
      <c r="H1252" s="636"/>
      <c r="I1252" s="267"/>
      <c r="J1252" s="587">
        <v>53</v>
      </c>
      <c r="K1252" s="236">
        <v>47.37</v>
      </c>
      <c r="L1252" s="236">
        <v>53</v>
      </c>
      <c r="M1252" s="236">
        <v>2.6</v>
      </c>
      <c r="N1252" s="236">
        <v>1.4</v>
      </c>
      <c r="O1252" s="236"/>
      <c r="P1252" s="236"/>
      <c r="Q1252" s="236">
        <v>12.35</v>
      </c>
      <c r="R1252" s="236">
        <v>1.28</v>
      </c>
      <c r="S1252" s="236">
        <v>3.39</v>
      </c>
      <c r="T1252" s="236">
        <v>1.73</v>
      </c>
      <c r="U1252" s="236">
        <v>0</v>
      </c>
      <c r="V1252" s="236"/>
      <c r="W1252" s="522">
        <v>2.5</v>
      </c>
      <c r="X1252" s="236">
        <v>52.5</v>
      </c>
      <c r="Y1252" s="522">
        <v>30</v>
      </c>
      <c r="Z1252" s="236">
        <v>1</v>
      </c>
      <c r="AA1252" s="236"/>
      <c r="AB1252" s="236">
        <v>7.2440307567786286E-2</v>
      </c>
      <c r="AC1252" s="522">
        <v>6.9018186935802944E-3</v>
      </c>
      <c r="AD1252" s="522">
        <v>4.2387955865571776</v>
      </c>
      <c r="AE1252" s="57">
        <v>41825</v>
      </c>
      <c r="AF1252" s="498">
        <v>8.0997E-2</v>
      </c>
      <c r="AG1252" s="498">
        <v>9.6484374999999997E-2</v>
      </c>
      <c r="AH1252" s="236">
        <v>76.637299999999996</v>
      </c>
      <c r="AI1252" s="236"/>
      <c r="AJ1252" s="522">
        <v>0</v>
      </c>
      <c r="AK1252" s="522">
        <v>6.9018186935802944E-3</v>
      </c>
      <c r="AL1252" s="236">
        <v>7.092341887249945E-2</v>
      </c>
      <c r="AM1252" s="236">
        <v>51.43</v>
      </c>
      <c r="AN1252" s="522">
        <v>27.972027972027888</v>
      </c>
      <c r="AR1252" s="452"/>
      <c r="AS1252" s="145"/>
      <c r="AT1252" s="223"/>
      <c r="AU1252" s="22"/>
    </row>
    <row r="1253" spans="1:47" ht="15.75">
      <c r="A1253" s="263" t="s">
        <v>3493</v>
      </c>
      <c r="B1253" t="s">
        <v>3494</v>
      </c>
      <c r="C1253" t="s">
        <v>1350</v>
      </c>
      <c r="D1253" s="554">
        <v>13600000000</v>
      </c>
      <c r="E1253">
        <v>0.69</v>
      </c>
      <c r="F1253" s="620">
        <v>1.5</v>
      </c>
      <c r="G1253" s="57"/>
      <c r="H1253" s="636"/>
      <c r="I1253" s="267"/>
      <c r="J1253" s="587">
        <v>39.159999999999997</v>
      </c>
      <c r="K1253" s="236">
        <v>37.06</v>
      </c>
      <c r="L1253" s="236">
        <v>52.32</v>
      </c>
      <c r="M1253" s="236">
        <v>1.2</v>
      </c>
      <c r="N1253" s="236">
        <v>0.48</v>
      </c>
      <c r="O1253" s="236"/>
      <c r="P1253" s="236"/>
      <c r="Q1253" s="236">
        <v>22.64</v>
      </c>
      <c r="R1253" s="236">
        <v>1.89</v>
      </c>
      <c r="S1253" s="236">
        <v>1.05</v>
      </c>
      <c r="T1253" s="236">
        <v>3.58</v>
      </c>
      <c r="U1253" s="236">
        <v>0</v>
      </c>
      <c r="V1253" s="236"/>
      <c r="W1253" s="522">
        <v>2.4</v>
      </c>
      <c r="X1253" s="236">
        <v>47</v>
      </c>
      <c r="Y1253" s="522">
        <v>27</v>
      </c>
      <c r="Z1253" s="236"/>
      <c r="AA1253" s="236"/>
      <c r="AB1253" s="236">
        <v>-0.24532665253420705</v>
      </c>
      <c r="AC1253" s="522">
        <v>1.4967974344950416E-2</v>
      </c>
      <c r="AD1253" s="522">
        <v>31.774358902891375</v>
      </c>
      <c r="AE1253" s="57">
        <v>41825</v>
      </c>
      <c r="AF1253" s="498">
        <v>6.9537000000000002E-2</v>
      </c>
      <c r="AG1253" s="498">
        <v>0.11978835978835981</v>
      </c>
      <c r="AH1253" s="236">
        <v>44.2986</v>
      </c>
      <c r="AI1253" s="236"/>
      <c r="AJ1253" s="522">
        <v>0</v>
      </c>
      <c r="AK1253" s="522">
        <v>1.4967974344950416E-2</v>
      </c>
      <c r="AL1253" s="236">
        <v>4.0382571732199682E-2</v>
      </c>
      <c r="AM1253" s="236">
        <v>39.380000000000003</v>
      </c>
      <c r="AN1253" s="522">
        <v>30.10752688172056</v>
      </c>
      <c r="AR1253" s="452"/>
      <c r="AS1253" s="145"/>
      <c r="AT1253" s="223"/>
      <c r="AU1253" s="22"/>
    </row>
    <row r="1254" spans="1:47" ht="15.75">
      <c r="A1254" s="263" t="s">
        <v>3495</v>
      </c>
      <c r="B1254" t="s">
        <v>3496</v>
      </c>
      <c r="C1254" t="s">
        <v>1358</v>
      </c>
      <c r="D1254" s="554">
        <v>2050000000</v>
      </c>
      <c r="E1254">
        <v>2.0499999999999998</v>
      </c>
      <c r="F1254" s="620">
        <v>-0.55000000000000004</v>
      </c>
      <c r="G1254" s="57"/>
      <c r="H1254" s="636"/>
      <c r="I1254" s="267"/>
      <c r="J1254" s="587">
        <v>12.59</v>
      </c>
      <c r="K1254" s="236">
        <v>10.64</v>
      </c>
      <c r="L1254" s="236">
        <v>13.59</v>
      </c>
      <c r="M1254" s="236">
        <v>0</v>
      </c>
      <c r="N1254" s="236">
        <v>0</v>
      </c>
      <c r="O1254" s="236"/>
      <c r="P1254" s="236"/>
      <c r="Q1254" s="236">
        <v>11.77</v>
      </c>
      <c r="R1254" s="236">
        <v>3.27</v>
      </c>
      <c r="S1254" s="236">
        <v>0.31</v>
      </c>
      <c r="T1254" s="236">
        <v>3.49</v>
      </c>
      <c r="U1254" s="236">
        <v>0</v>
      </c>
      <c r="V1254" s="236"/>
      <c r="W1254" s="522">
        <v>2.4</v>
      </c>
      <c r="X1254" s="236">
        <v>12</v>
      </c>
      <c r="Y1254" s="522">
        <v>7</v>
      </c>
      <c r="Z1254" s="236">
        <v>1</v>
      </c>
      <c r="AA1254" s="236"/>
      <c r="AB1254" s="236">
        <v>-1.9470404984423675E-2</v>
      </c>
      <c r="AC1254" s="522">
        <v>1.7692123426544814E-2</v>
      </c>
      <c r="AD1254" s="522">
        <v>2.6629303942475131</v>
      </c>
      <c r="AE1254" s="57">
        <v>41825</v>
      </c>
      <c r="AF1254" s="498">
        <v>0.14746500000000001</v>
      </c>
      <c r="AG1254" s="498">
        <v>3.5993883792048924E-2</v>
      </c>
      <c r="AH1254" s="236">
        <v>-5.2252999999999998</v>
      </c>
      <c r="AI1254" s="236"/>
      <c r="AJ1254" s="522">
        <v>0</v>
      </c>
      <c r="AK1254" s="522">
        <v>1.7692123426544814E-2</v>
      </c>
      <c r="AL1254" s="236">
        <v>0.14767547857793975</v>
      </c>
      <c r="AM1254" s="236">
        <v>12.28</v>
      </c>
      <c r="AN1254" s="522">
        <v>38.961038961038987</v>
      </c>
      <c r="AR1254" s="452"/>
      <c r="AS1254" s="145"/>
      <c r="AT1254" s="223"/>
      <c r="AU1254" s="22"/>
    </row>
    <row r="1255" spans="1:47" ht="15.75">
      <c r="A1255" s="263" t="s">
        <v>44</v>
      </c>
      <c r="B1255" t="s">
        <v>45</v>
      </c>
      <c r="C1255" t="s">
        <v>1343</v>
      </c>
      <c r="D1255" s="554">
        <v>18880000000</v>
      </c>
      <c r="E1255">
        <v>1.81</v>
      </c>
      <c r="F1255" s="620">
        <v>9.15</v>
      </c>
      <c r="G1255" s="57"/>
      <c r="H1255" s="636"/>
      <c r="I1255" s="267"/>
      <c r="J1255" s="587">
        <v>142.54</v>
      </c>
      <c r="K1255" s="236">
        <v>138</v>
      </c>
      <c r="L1255" s="236">
        <v>155.11000000000001</v>
      </c>
      <c r="M1255" s="236">
        <v>2.2000000000000002</v>
      </c>
      <c r="N1255" s="236">
        <v>3</v>
      </c>
      <c r="O1255" s="236"/>
      <c r="P1255" s="236"/>
      <c r="Q1255" s="236">
        <v>10.11</v>
      </c>
      <c r="R1255" s="236">
        <v>0.56000000000000005</v>
      </c>
      <c r="S1255" s="236">
        <v>0.57999999999999996</v>
      </c>
      <c r="T1255" s="236">
        <v>2.12</v>
      </c>
      <c r="U1255" s="236">
        <v>0</v>
      </c>
      <c r="V1255" s="236"/>
      <c r="W1255" s="522">
        <v>2.5</v>
      </c>
      <c r="X1255" s="236">
        <v>180</v>
      </c>
      <c r="Y1255" s="522">
        <v>8</v>
      </c>
      <c r="Z1255" s="236"/>
      <c r="AA1255" s="236"/>
      <c r="AB1255" s="236">
        <v>-6.5556575324505054E-2</v>
      </c>
      <c r="AC1255" s="522">
        <v>9.9841551716947086E-3</v>
      </c>
      <c r="AD1255" s="522">
        <v>4.0032927320941099</v>
      </c>
      <c r="AE1255" s="57">
        <v>41825</v>
      </c>
      <c r="AF1255" s="498">
        <v>0.13371300000000003</v>
      </c>
      <c r="AG1255" s="498">
        <v>0.18053571428571427</v>
      </c>
      <c r="AH1255" s="236">
        <v>108.012</v>
      </c>
      <c r="AI1255" s="236"/>
      <c r="AJ1255" s="522">
        <v>0</v>
      </c>
      <c r="AK1255" s="522">
        <v>9.9841551716947086E-3</v>
      </c>
      <c r="AL1255" s="236">
        <v>-2.0208963431399492E-2</v>
      </c>
      <c r="AM1255" s="236">
        <v>141.80000000000001</v>
      </c>
      <c r="AN1255" s="522">
        <v>21.045751633987095</v>
      </c>
      <c r="AR1255" s="452"/>
      <c r="AS1255" s="145"/>
      <c r="AT1255" s="223"/>
      <c r="AU1255" s="22"/>
    </row>
    <row r="1256" spans="1:47" ht="15.75">
      <c r="A1256" s="263" t="s">
        <v>46</v>
      </c>
      <c r="B1256" t="s">
        <v>3497</v>
      </c>
      <c r="C1256" t="s">
        <v>3498</v>
      </c>
      <c r="D1256" s="554">
        <v>5960000000</v>
      </c>
      <c r="E1256">
        <v>1.03</v>
      </c>
      <c r="F1256" s="620">
        <v>0.33</v>
      </c>
      <c r="G1256" s="57"/>
      <c r="H1256" s="636"/>
      <c r="I1256" s="267"/>
      <c r="J1256" s="587">
        <v>10.050000000000001</v>
      </c>
      <c r="K1256" s="236">
        <v>8.3000000000000007</v>
      </c>
      <c r="L1256" s="236">
        <v>10.050000000000001</v>
      </c>
      <c r="M1256" s="236">
        <v>9.9</v>
      </c>
      <c r="N1256" s="236">
        <v>1</v>
      </c>
      <c r="O1256" s="236"/>
      <c r="P1256" s="236"/>
      <c r="Q1256" s="236">
        <v>25.12</v>
      </c>
      <c r="R1256" s="236">
        <v>-16.16</v>
      </c>
      <c r="S1256" s="236">
        <v>1.01</v>
      </c>
      <c r="T1256" s="236">
        <v>8.3699999999999992</v>
      </c>
      <c r="U1256" s="236">
        <v>0</v>
      </c>
      <c r="V1256" s="236"/>
      <c r="W1256" s="522">
        <v>3</v>
      </c>
      <c r="X1256" s="236">
        <v>9</v>
      </c>
      <c r="Y1256" s="522">
        <v>11</v>
      </c>
      <c r="Z1256" s="236">
        <v>1</v>
      </c>
      <c r="AA1256" s="236"/>
      <c r="AB1256" s="236">
        <v>0.20648259303721497</v>
      </c>
      <c r="AC1256" s="522">
        <v>9.5780879894565799E-3</v>
      </c>
      <c r="AD1256" s="522">
        <v>3.1933694130708146</v>
      </c>
      <c r="AE1256" s="57">
        <v>41830</v>
      </c>
      <c r="AF1256" s="498">
        <v>8.9019000000000001E-2</v>
      </c>
      <c r="AG1256" s="498">
        <v>-1.5544554455445544E-2</v>
      </c>
      <c r="AH1256" s="236">
        <v>-10.315799999999999</v>
      </c>
      <c r="AI1256" s="236"/>
      <c r="AJ1256" s="522">
        <v>0</v>
      </c>
      <c r="AK1256" s="522">
        <v>9.5780879894565799E-3</v>
      </c>
      <c r="AL1256" s="236">
        <v>9.8360655737704958E-2</v>
      </c>
      <c r="AM1256" s="236">
        <v>9.82</v>
      </c>
      <c r="AN1256" s="522">
        <v>5.5555555555554434</v>
      </c>
      <c r="AR1256" s="452"/>
      <c r="AS1256" s="145"/>
      <c r="AT1256" s="223"/>
      <c r="AU1256" s="22"/>
    </row>
    <row r="1257" spans="1:47" ht="15.75">
      <c r="A1257" s="263" t="s">
        <v>3499</v>
      </c>
      <c r="B1257" t="s">
        <v>3500</v>
      </c>
      <c r="C1257" t="s">
        <v>1351</v>
      </c>
      <c r="D1257" s="554">
        <v>7260000000</v>
      </c>
      <c r="E1257">
        <v>1.6</v>
      </c>
      <c r="F1257" s="620">
        <v>0.53</v>
      </c>
      <c r="G1257" s="57"/>
      <c r="H1257" s="636"/>
      <c r="I1257" s="267"/>
      <c r="J1257" s="587">
        <v>12.22</v>
      </c>
      <c r="K1257" s="236">
        <v>10.87</v>
      </c>
      <c r="L1257" s="236">
        <v>13.78</v>
      </c>
      <c r="M1257" s="236">
        <v>1.4</v>
      </c>
      <c r="N1257" s="236">
        <v>0.16</v>
      </c>
      <c r="O1257" s="236"/>
      <c r="P1257" s="236"/>
      <c r="Q1257" s="236">
        <v>19.399999999999999</v>
      </c>
      <c r="R1257" s="236">
        <v>1.57</v>
      </c>
      <c r="S1257" s="236">
        <v>4.12</v>
      </c>
      <c r="T1257" s="236">
        <v>5.21</v>
      </c>
      <c r="U1257" s="236">
        <v>0</v>
      </c>
      <c r="V1257" s="236"/>
      <c r="W1257" s="522">
        <v>3.3</v>
      </c>
      <c r="X1257" s="236">
        <v>12</v>
      </c>
      <c r="Y1257" s="522">
        <v>4</v>
      </c>
      <c r="Z1257" s="236"/>
      <c r="AA1257" s="236"/>
      <c r="AB1257" s="236">
        <v>-0.1099781500364166</v>
      </c>
      <c r="AC1257" s="522">
        <v>1.216388976821596E-2</v>
      </c>
      <c r="AD1257" s="522">
        <v>3.7555590186168621</v>
      </c>
      <c r="AE1257" s="57">
        <v>41825</v>
      </c>
      <c r="AF1257" s="498">
        <v>0.12168</v>
      </c>
      <c r="AG1257" s="498">
        <v>0.12356687898089171</v>
      </c>
      <c r="AH1257" s="236">
        <v>6.0251000000000001</v>
      </c>
      <c r="AI1257" s="236"/>
      <c r="AJ1257" s="522">
        <v>0</v>
      </c>
      <c r="AK1257" s="522">
        <v>1.216388976821596E-2</v>
      </c>
      <c r="AL1257" s="236">
        <v>7.7601410934744333E-2</v>
      </c>
      <c r="AM1257" s="236">
        <v>11.49</v>
      </c>
      <c r="AN1257" s="522">
        <v>0</v>
      </c>
      <c r="AR1257" s="452"/>
      <c r="AS1257" s="145"/>
      <c r="AT1257" s="223"/>
      <c r="AU1257" s="22"/>
    </row>
    <row r="1258" spans="1:47" ht="15.75">
      <c r="A1258" s="263" t="s">
        <v>3501</v>
      </c>
      <c r="C1258" t="s">
        <v>1354</v>
      </c>
      <c r="D1258" s="554">
        <v>2780000000</v>
      </c>
      <c r="E1258">
        <v>2.68</v>
      </c>
      <c r="F1258" s="620">
        <v>3.25</v>
      </c>
      <c r="G1258" s="57"/>
      <c r="H1258" s="636"/>
      <c r="I1258" s="267"/>
      <c r="J1258" s="587">
        <v>80.39</v>
      </c>
      <c r="K1258" s="236">
        <v>69.31</v>
      </c>
      <c r="L1258" s="236">
        <v>81.67</v>
      </c>
      <c r="M1258" s="236">
        <v>0</v>
      </c>
      <c r="N1258" s="236">
        <v>0</v>
      </c>
      <c r="O1258" s="236"/>
      <c r="P1258" s="236"/>
      <c r="Q1258" s="236">
        <v>16.309999999999999</v>
      </c>
      <c r="R1258" s="236">
        <v>2.57</v>
      </c>
      <c r="S1258" s="236">
        <v>3.42</v>
      </c>
      <c r="T1258" s="236">
        <v>2.42</v>
      </c>
      <c r="U1258" s="236">
        <v>0</v>
      </c>
      <c r="V1258" s="236"/>
      <c r="W1258" s="522">
        <v>1.8</v>
      </c>
      <c r="X1258" s="236">
        <v>85</v>
      </c>
      <c r="Y1258" s="522">
        <v>32</v>
      </c>
      <c r="Z1258" s="236"/>
      <c r="AA1258" s="236"/>
      <c r="AB1258" s="236">
        <v>0.12654147982062783</v>
      </c>
      <c r="AC1258" s="522">
        <v>1.3259172351012972E-2</v>
      </c>
      <c r="AD1258" s="522">
        <v>3.6585482685766664</v>
      </c>
      <c r="AE1258" s="57">
        <v>41825</v>
      </c>
      <c r="AF1258" s="498">
        <v>0.183564</v>
      </c>
      <c r="AG1258" s="498">
        <v>6.3463035019455244E-2</v>
      </c>
      <c r="AH1258" s="236">
        <v>26.1691</v>
      </c>
      <c r="AI1258" s="236"/>
      <c r="AJ1258" s="522">
        <v>0</v>
      </c>
      <c r="AK1258" s="522">
        <v>1.3259172351012972E-2</v>
      </c>
      <c r="AL1258" s="236">
        <v>0.12480761158528056</v>
      </c>
      <c r="AM1258" s="236">
        <v>75.900000000000006</v>
      </c>
      <c r="AN1258" s="522">
        <v>19.122257053291538</v>
      </c>
      <c r="AR1258" s="452"/>
      <c r="AS1258" s="145"/>
      <c r="AT1258" s="223"/>
      <c r="AU1258" s="22"/>
    </row>
    <row r="1259" spans="1:47" ht="15.75">
      <c r="A1259" s="263" t="s">
        <v>505</v>
      </c>
      <c r="B1259" t="s">
        <v>506</v>
      </c>
      <c r="C1259" t="s">
        <v>1343</v>
      </c>
      <c r="D1259" s="554">
        <v>71310000000</v>
      </c>
      <c r="E1259">
        <v>0.56999999999999995</v>
      </c>
      <c r="F1259" s="620">
        <v>7.68</v>
      </c>
      <c r="G1259" s="57"/>
      <c r="H1259" s="636"/>
      <c r="I1259" s="267"/>
      <c r="J1259" s="587">
        <v>110.16</v>
      </c>
      <c r="K1259" s="236">
        <v>91.62</v>
      </c>
      <c r="L1259" s="236">
        <v>110.32</v>
      </c>
      <c r="M1259" s="236">
        <v>1.6</v>
      </c>
      <c r="N1259" s="236">
        <v>1.75</v>
      </c>
      <c r="O1259" s="236"/>
      <c r="P1259" s="236"/>
      <c r="Q1259" s="236">
        <v>11.96</v>
      </c>
      <c r="R1259" s="236">
        <v>1.63</v>
      </c>
      <c r="S1259" s="236">
        <v>0.43</v>
      </c>
      <c r="T1259" s="236">
        <v>1.28</v>
      </c>
      <c r="U1259" s="236">
        <v>0</v>
      </c>
      <c r="V1259" s="236"/>
      <c r="W1259" s="522">
        <v>2.5</v>
      </c>
      <c r="X1259" s="236">
        <v>112</v>
      </c>
      <c r="Y1259" s="522">
        <v>19</v>
      </c>
      <c r="Z1259" s="236"/>
      <c r="AA1259" s="236"/>
      <c r="AB1259" s="236">
        <v>0.11622251494578983</v>
      </c>
      <c r="AC1259" s="522">
        <v>9.4163594154250806E-3</v>
      </c>
      <c r="AD1259" s="522">
        <v>7.7651801484217584</v>
      </c>
      <c r="AE1259" s="57">
        <v>41825</v>
      </c>
      <c r="AF1259" s="498">
        <v>6.2660999999999994E-2</v>
      </c>
      <c r="AG1259" s="498">
        <v>7.3374233128834371E-2</v>
      </c>
      <c r="AH1259" s="236">
        <v>263.55689999999998</v>
      </c>
      <c r="AI1259" s="236"/>
      <c r="AJ1259" s="522">
        <v>0</v>
      </c>
      <c r="AK1259" s="522">
        <v>9.4163594154250806E-3</v>
      </c>
      <c r="AL1259" s="236">
        <v>3.9245283018867892E-2</v>
      </c>
      <c r="AM1259" s="236">
        <v>107.49</v>
      </c>
      <c r="AN1259" s="522">
        <v>20.857142857142961</v>
      </c>
      <c r="AR1259" s="452"/>
      <c r="AS1259" s="145"/>
      <c r="AT1259" s="223"/>
      <c r="AU1259" s="22"/>
    </row>
    <row r="1260" spans="1:47" ht="15.75">
      <c r="A1260" s="263" t="s">
        <v>194</v>
      </c>
      <c r="B1260" t="s">
        <v>3502</v>
      </c>
      <c r="C1260" t="s">
        <v>685</v>
      </c>
      <c r="D1260" s="554">
        <v>1750000000</v>
      </c>
      <c r="E1260">
        <v>2.3199999999999998</v>
      </c>
      <c r="F1260" s="620">
        <v>-6.42</v>
      </c>
      <c r="G1260" s="57"/>
      <c r="H1260" s="636"/>
      <c r="I1260" s="267"/>
      <c r="J1260" s="587">
        <v>5.75</v>
      </c>
      <c r="K1260" s="236">
        <v>4.33</v>
      </c>
      <c r="L1260" s="236">
        <v>8.34</v>
      </c>
      <c r="M1260" s="236">
        <v>0.7</v>
      </c>
      <c r="N1260" s="236">
        <v>0.04</v>
      </c>
      <c r="O1260" s="236"/>
      <c r="P1260" s="236"/>
      <c r="Q1260" s="236">
        <v>0</v>
      </c>
      <c r="R1260" s="236">
        <v>-0.11</v>
      </c>
      <c r="S1260" s="236">
        <v>0.21</v>
      </c>
      <c r="T1260" s="236">
        <v>0.51</v>
      </c>
      <c r="U1260" s="236">
        <v>0</v>
      </c>
      <c r="V1260" s="236"/>
      <c r="W1260" s="522">
        <v>3.1</v>
      </c>
      <c r="X1260" s="236">
        <v>8</v>
      </c>
      <c r="Y1260" s="522">
        <v>15</v>
      </c>
      <c r="Z1260" s="236">
        <v>1</v>
      </c>
      <c r="AA1260" s="236"/>
      <c r="AB1260" s="236">
        <v>-0.31055155875299761</v>
      </c>
      <c r="AC1260" s="522">
        <v>3.597628736038086E-2</v>
      </c>
      <c r="AD1260" s="522">
        <v>2.6423260090563363</v>
      </c>
      <c r="AE1260" s="57">
        <v>41831</v>
      </c>
      <c r="AF1260" s="498">
        <v>0.162936</v>
      </c>
      <c r="AG1260" s="498">
        <v>0</v>
      </c>
      <c r="AH1260" s="236">
        <v>-48.358600000000003</v>
      </c>
      <c r="AI1260" s="236"/>
      <c r="AJ1260" s="522">
        <v>0</v>
      </c>
      <c r="AK1260" s="522">
        <v>3.597628736038086E-2</v>
      </c>
      <c r="AL1260" s="236">
        <v>4.3557168784029078E-2</v>
      </c>
      <c r="AM1260" s="236">
        <v>5.27</v>
      </c>
      <c r="AN1260" s="522">
        <v>76.363636363636374</v>
      </c>
      <c r="AR1260" s="452"/>
      <c r="AS1260" s="145"/>
      <c r="AT1260" s="223"/>
      <c r="AU1260" s="22"/>
    </row>
    <row r="1261" spans="1:47" ht="15.75">
      <c r="A1261" s="263" t="s">
        <v>3503</v>
      </c>
      <c r="B1261" t="s">
        <v>3504</v>
      </c>
      <c r="C1261" t="s">
        <v>1343</v>
      </c>
      <c r="D1261" s="554">
        <v>14040000000</v>
      </c>
      <c r="E1261">
        <v>0.59</v>
      </c>
      <c r="F1261" s="620">
        <v>0.34</v>
      </c>
      <c r="G1261" s="57"/>
      <c r="H1261" s="636"/>
      <c r="I1261" s="267"/>
      <c r="J1261" s="587">
        <v>44.18</v>
      </c>
      <c r="K1261" s="236">
        <v>40.72</v>
      </c>
      <c r="L1261" s="236">
        <v>44.84</v>
      </c>
      <c r="M1261" s="236">
        <v>3.4</v>
      </c>
      <c r="N1261" s="236">
        <v>1.5</v>
      </c>
      <c r="O1261" s="236"/>
      <c r="P1261" s="236"/>
      <c r="Q1261" s="236">
        <v>17.260000000000002</v>
      </c>
      <c r="R1261" s="236">
        <v>2.97</v>
      </c>
      <c r="S1261" s="236">
        <v>1.47</v>
      </c>
      <c r="T1261" s="236">
        <v>3.59</v>
      </c>
      <c r="U1261" s="236">
        <v>0</v>
      </c>
      <c r="V1261" s="236"/>
      <c r="W1261" s="522">
        <v>2.9</v>
      </c>
      <c r="X1261" s="236">
        <v>47</v>
      </c>
      <c r="Y1261" s="522">
        <v>7</v>
      </c>
      <c r="Z1261" s="236"/>
      <c r="AA1261" s="236"/>
      <c r="AB1261" s="236">
        <v>7.1030303030303027E-2</v>
      </c>
      <c r="AC1261" s="522">
        <v>5.3661195226494662E-3</v>
      </c>
      <c r="AD1261" s="522">
        <v>3.7539276319110391</v>
      </c>
      <c r="AE1261" s="57">
        <v>41830</v>
      </c>
      <c r="AF1261" s="498">
        <v>6.3807000000000003E-2</v>
      </c>
      <c r="AG1261" s="498">
        <v>5.8114478114478112E-2</v>
      </c>
      <c r="AH1261" s="236">
        <v>-46.434800000000003</v>
      </c>
      <c r="AI1261" s="236" t="s">
        <v>2498</v>
      </c>
      <c r="AJ1261" s="522">
        <v>0</v>
      </c>
      <c r="AK1261" s="522">
        <v>5.3661195226494662E-3</v>
      </c>
      <c r="AL1261" s="236">
        <v>2.7202976052080951E-2</v>
      </c>
      <c r="AM1261" s="236">
        <v>44.33</v>
      </c>
      <c r="AN1261" s="522">
        <v>66.292134831460487</v>
      </c>
      <c r="AR1261" s="452"/>
      <c r="AS1261" s="145"/>
      <c r="AT1261" s="223"/>
      <c r="AU1261" s="22"/>
    </row>
    <row r="1262" spans="1:47" ht="15.75">
      <c r="A1262" s="263" t="s">
        <v>3505</v>
      </c>
      <c r="B1262" t="s">
        <v>3506</v>
      </c>
      <c r="C1262" t="s">
        <v>1343</v>
      </c>
      <c r="D1262" s="554">
        <v>6800000000</v>
      </c>
      <c r="E1262">
        <v>1.23</v>
      </c>
      <c r="F1262" s="620">
        <v>0.6</v>
      </c>
      <c r="G1262" s="57"/>
      <c r="H1262" s="636"/>
      <c r="I1262" s="267"/>
      <c r="J1262" s="587">
        <v>57.82</v>
      </c>
      <c r="K1262" s="236">
        <v>39.29</v>
      </c>
      <c r="L1262" s="236">
        <v>58.86</v>
      </c>
      <c r="M1262" s="236">
        <v>2.9</v>
      </c>
      <c r="N1262" s="236">
        <v>1.7</v>
      </c>
      <c r="O1262" s="236"/>
      <c r="P1262" s="236"/>
      <c r="Q1262" s="236">
        <v>37.06</v>
      </c>
      <c r="R1262" s="236">
        <v>5.38</v>
      </c>
      <c r="S1262" s="236">
        <v>5.83</v>
      </c>
      <c r="T1262" s="236">
        <v>8.59</v>
      </c>
      <c r="U1262" s="236">
        <v>0</v>
      </c>
      <c r="V1262" s="236"/>
      <c r="W1262" s="522">
        <v>1.9</v>
      </c>
      <c r="X1262" s="236">
        <v>64</v>
      </c>
      <c r="Y1262" s="522">
        <v>15</v>
      </c>
      <c r="Z1262" s="236">
        <v>1</v>
      </c>
      <c r="AA1262" s="236"/>
      <c r="AB1262" s="236">
        <v>0.47162127767879869</v>
      </c>
      <c r="AC1262" s="522">
        <v>9.4090891300390479E-3</v>
      </c>
      <c r="AD1262" s="522">
        <v>46.147465820446214</v>
      </c>
      <c r="AE1262" s="57">
        <v>41830</v>
      </c>
      <c r="AF1262" s="498">
        <v>0.100479</v>
      </c>
      <c r="AG1262" s="498">
        <v>6.8884758364312265E-2</v>
      </c>
      <c r="AH1262" s="236">
        <v>-19.5198</v>
      </c>
      <c r="AI1262" s="236"/>
      <c r="AJ1262" s="522">
        <v>0</v>
      </c>
      <c r="AK1262" s="522">
        <v>9.4090891300390479E-3</v>
      </c>
      <c r="AL1262" s="236">
        <v>0.24477933261571577</v>
      </c>
      <c r="AM1262" s="236">
        <v>52.77</v>
      </c>
      <c r="AN1262" s="522">
        <v>77.31958762886606</v>
      </c>
      <c r="AR1262" s="452"/>
      <c r="AS1262" s="145"/>
      <c r="AT1262" s="223"/>
      <c r="AU1262" s="22"/>
    </row>
    <row r="1263" spans="1:47" ht="15.75">
      <c r="A1263" s="263" t="s">
        <v>37</v>
      </c>
      <c r="B1263" t="s">
        <v>235</v>
      </c>
      <c r="C1263" t="s">
        <v>1350</v>
      </c>
      <c r="D1263" s="554">
        <v>477180000000</v>
      </c>
      <c r="E1263">
        <v>0.37</v>
      </c>
      <c r="F1263" s="620">
        <v>4.84</v>
      </c>
      <c r="G1263" s="57"/>
      <c r="H1263" s="636"/>
      <c r="I1263" s="267"/>
      <c r="J1263" s="587">
        <v>76.819999999999993</v>
      </c>
      <c r="K1263" s="236">
        <v>74.91</v>
      </c>
      <c r="L1263" s="236">
        <v>79.27</v>
      </c>
      <c r="M1263" s="236">
        <v>2.5</v>
      </c>
      <c r="N1263" s="236">
        <v>1.92</v>
      </c>
      <c r="O1263" s="236"/>
      <c r="P1263" s="236"/>
      <c r="Q1263" s="236">
        <v>13.64</v>
      </c>
      <c r="R1263" s="236">
        <v>1.84</v>
      </c>
      <c r="S1263" s="236">
        <v>0.52</v>
      </c>
      <c r="T1263" s="236">
        <v>3.41</v>
      </c>
      <c r="U1263" s="236">
        <v>0</v>
      </c>
      <c r="V1263" s="236"/>
      <c r="W1263" s="522">
        <v>2.6</v>
      </c>
      <c r="X1263" s="236">
        <v>83</v>
      </c>
      <c r="Y1263" s="522">
        <v>23</v>
      </c>
      <c r="Z1263" s="236"/>
      <c r="AA1263" s="236"/>
      <c r="AB1263" s="236">
        <v>-1.132561132561145E-2</v>
      </c>
      <c r="AC1263" s="522">
        <v>5.14170731507554E-3</v>
      </c>
      <c r="AD1263" s="522">
        <v>4.951035510634787</v>
      </c>
      <c r="AE1263" s="57">
        <v>41831</v>
      </c>
      <c r="AF1263" s="498">
        <v>5.1201000000000003E-2</v>
      </c>
      <c r="AG1263" s="498">
        <v>7.4130434782608695E-2</v>
      </c>
      <c r="AH1263" s="236">
        <v>229.18870000000001</v>
      </c>
      <c r="AI1263" s="236"/>
      <c r="AJ1263" s="522">
        <v>0</v>
      </c>
      <c r="AK1263" s="522">
        <v>5.14170731507554E-3</v>
      </c>
      <c r="AL1263" s="236">
        <v>1.6271993649953562E-2</v>
      </c>
      <c r="AM1263" s="236">
        <v>76.06</v>
      </c>
      <c r="AN1263" s="522">
        <v>21.08108108108118</v>
      </c>
      <c r="AR1263" s="452"/>
      <c r="AS1263" s="145"/>
      <c r="AT1263" s="223"/>
      <c r="AU1263" s="22"/>
    </row>
    <row r="1264" spans="1:47" ht="15.75">
      <c r="A1264" s="263" t="s">
        <v>3507</v>
      </c>
      <c r="B1264" t="s">
        <v>3508</v>
      </c>
      <c r="C1264" t="s">
        <v>1343</v>
      </c>
      <c r="D1264" s="554">
        <v>502620000</v>
      </c>
      <c r="E1264">
        <v>0.19</v>
      </c>
      <c r="F1264" s="620">
        <v>0.79</v>
      </c>
      <c r="G1264" s="57"/>
      <c r="H1264" s="636"/>
      <c r="I1264" s="267"/>
      <c r="J1264" s="587">
        <v>18.260000000000002</v>
      </c>
      <c r="K1264" s="236">
        <v>17.309999999999999</v>
      </c>
      <c r="L1264" s="236">
        <v>19.32</v>
      </c>
      <c r="M1264" s="236">
        <v>0</v>
      </c>
      <c r="N1264" s="236">
        <v>0</v>
      </c>
      <c r="O1264" s="236"/>
      <c r="P1264" s="236"/>
      <c r="Q1264" s="236">
        <v>11.34</v>
      </c>
      <c r="R1264" s="236">
        <v>0.78</v>
      </c>
      <c r="S1264" s="236">
        <v>1.86</v>
      </c>
      <c r="T1264" s="236">
        <v>2.87</v>
      </c>
      <c r="U1264" s="236">
        <v>0</v>
      </c>
      <c r="V1264" s="236"/>
      <c r="W1264" s="522">
        <v>1.7</v>
      </c>
      <c r="X1264" s="236">
        <v>24</v>
      </c>
      <c r="Y1264" s="522">
        <v>9</v>
      </c>
      <c r="Z1264" s="236"/>
      <c r="AA1264" s="236"/>
      <c r="AB1264" s="236">
        <v>-4.0462427745664713E-2</v>
      </c>
      <c r="AC1264" s="522">
        <v>1.1190500020828048E-2</v>
      </c>
      <c r="AD1264" s="522">
        <v>3.6733197771701418</v>
      </c>
      <c r="AE1264" s="57">
        <v>41830</v>
      </c>
      <c r="AF1264" s="498">
        <v>4.0887E-2</v>
      </c>
      <c r="AG1264" s="498">
        <v>0.14538461538461539</v>
      </c>
      <c r="AH1264" s="236">
        <v>265.63639999999998</v>
      </c>
      <c r="AI1264" s="236"/>
      <c r="AJ1264" s="522">
        <v>0</v>
      </c>
      <c r="AK1264" s="522">
        <v>1.1190500020828048E-2</v>
      </c>
      <c r="AL1264" s="236">
        <v>5.4881571346042921E-2</v>
      </c>
      <c r="AM1264" s="236">
        <v>18.25</v>
      </c>
      <c r="AN1264" s="522">
        <v>78.761061946902529</v>
      </c>
      <c r="AR1264" s="452"/>
      <c r="AS1264" s="145"/>
      <c r="AT1264" s="223"/>
      <c r="AU1264" s="22"/>
    </row>
    <row r="1265" spans="1:47" ht="15.75">
      <c r="A1265" s="263" t="s">
        <v>3509</v>
      </c>
      <c r="B1265" t="s">
        <v>3510</v>
      </c>
      <c r="C1265" t="s">
        <v>1343</v>
      </c>
      <c r="D1265" s="554">
        <v>347900000</v>
      </c>
      <c r="E1265">
        <v>0.87</v>
      </c>
      <c r="F1265" s="620">
        <v>-1.47</v>
      </c>
      <c r="G1265" s="57"/>
      <c r="H1265" s="636"/>
      <c r="I1265" s="267"/>
      <c r="J1265" s="587">
        <v>10.28</v>
      </c>
      <c r="K1265" s="236">
        <v>10.08</v>
      </c>
      <c r="L1265" s="236">
        <v>11.96</v>
      </c>
      <c r="M1265" s="236">
        <v>1.1000000000000001</v>
      </c>
      <c r="N1265" s="236">
        <v>0.12</v>
      </c>
      <c r="O1265" s="236"/>
      <c r="P1265" s="236"/>
      <c r="Q1265" s="236">
        <v>34.270000000000003</v>
      </c>
      <c r="R1265" s="236">
        <v>-3.1</v>
      </c>
      <c r="S1265" s="236">
        <v>1.48</v>
      </c>
      <c r="T1265" s="236">
        <v>3.14</v>
      </c>
      <c r="U1265" s="236">
        <v>0</v>
      </c>
      <c r="V1265" s="236"/>
      <c r="W1265" s="522">
        <v>4</v>
      </c>
      <c r="X1265" s="236">
        <v>12.5</v>
      </c>
      <c r="Y1265" s="522">
        <v>2</v>
      </c>
      <c r="Z1265" s="236"/>
      <c r="AA1265" s="236"/>
      <c r="AB1265" s="236">
        <v>-0.13248945147679328</v>
      </c>
      <c r="AC1265" s="522">
        <v>1.4307503270133654E-2</v>
      </c>
      <c r="AD1265" s="522">
        <v>4.011995056858078</v>
      </c>
      <c r="AE1265" s="57">
        <v>41830</v>
      </c>
      <c r="AF1265" s="498">
        <v>7.9851000000000005E-2</v>
      </c>
      <c r="AG1265" s="498">
        <v>-0.1105483870967742</v>
      </c>
      <c r="AH1265" s="236">
        <v>-19.261700000000001</v>
      </c>
      <c r="AI1265" s="236"/>
      <c r="AJ1265" s="522">
        <v>0</v>
      </c>
      <c r="AK1265" s="522">
        <v>1.4307503270133654E-2</v>
      </c>
      <c r="AL1265" s="236">
        <v>-2.9272898961284276E-2</v>
      </c>
      <c r="AM1265" s="236">
        <v>10.66</v>
      </c>
      <c r="AN1265" s="522">
        <v>70.491803278688536</v>
      </c>
      <c r="AR1265" s="452"/>
      <c r="AS1265" s="145"/>
      <c r="AT1265" s="223"/>
      <c r="AU1265" s="22"/>
    </row>
    <row r="1266" spans="1:47" ht="15.75">
      <c r="A1266" s="263" t="s">
        <v>3585</v>
      </c>
      <c r="B1266" t="s">
        <v>3586</v>
      </c>
      <c r="C1266" t="s">
        <v>685</v>
      </c>
      <c r="D1266" s="554">
        <v>2450000000</v>
      </c>
      <c r="E1266">
        <v>0.26</v>
      </c>
      <c r="F1266" s="620">
        <v>2.39</v>
      </c>
      <c r="G1266" s="57"/>
      <c r="H1266" s="636"/>
      <c r="I1266" s="267"/>
      <c r="J1266" s="587">
        <v>37.380000000000003</v>
      </c>
      <c r="K1266" s="236">
        <v>34.450000000000003</v>
      </c>
      <c r="L1266" s="236">
        <v>38.19</v>
      </c>
      <c r="M1266" s="236">
        <v>3.8</v>
      </c>
      <c r="N1266" s="236">
        <v>1.4</v>
      </c>
      <c r="O1266" s="236"/>
      <c r="P1266" s="236"/>
      <c r="Q1266" s="236">
        <v>15.71</v>
      </c>
      <c r="R1266" s="236">
        <v>5.36</v>
      </c>
      <c r="S1266" s="236">
        <v>1.94</v>
      </c>
      <c r="T1266" s="236">
        <v>1.54</v>
      </c>
      <c r="U1266" s="236">
        <v>0</v>
      </c>
      <c r="V1266" s="236"/>
      <c r="W1266" s="522">
        <v>2.2999999999999998</v>
      </c>
      <c r="X1266" s="236">
        <v>37</v>
      </c>
      <c r="Y1266" s="522">
        <v>10</v>
      </c>
      <c r="Z1266" s="236"/>
      <c r="AA1266" s="236"/>
      <c r="AB1266" s="236">
        <v>7.941091539127923E-2</v>
      </c>
      <c r="AC1266" s="522">
        <v>6.2023885543662418E-3</v>
      </c>
      <c r="AD1266" s="522">
        <v>3.2452783086138988</v>
      </c>
      <c r="AE1266" s="57">
        <v>41830</v>
      </c>
      <c r="AF1266" s="498">
        <v>4.4898E-2</v>
      </c>
      <c r="AG1266" s="498">
        <v>2.9309701492537314E-2</v>
      </c>
      <c r="AH1266" s="236">
        <v>105.78019999999999</v>
      </c>
      <c r="AI1266" s="236"/>
      <c r="AJ1266" s="522">
        <v>0</v>
      </c>
      <c r="AK1266" s="522">
        <v>6.2023885543662418E-3</v>
      </c>
      <c r="AL1266" s="236">
        <v>6.4047822374039276E-2</v>
      </c>
      <c r="AM1266" s="236">
        <v>36.619999999999997</v>
      </c>
      <c r="AN1266" s="522">
        <v>44.827586206896406</v>
      </c>
      <c r="AR1266" s="452"/>
      <c r="AS1266" s="145"/>
      <c r="AT1266" s="223"/>
      <c r="AU1266" s="22"/>
    </row>
    <row r="1267" spans="1:47" ht="15.75">
      <c r="A1267" s="263" t="s">
        <v>349</v>
      </c>
      <c r="C1267" t="s">
        <v>1343</v>
      </c>
      <c r="D1267" s="554">
        <v>617650000</v>
      </c>
      <c r="E1267">
        <v>0.55000000000000004</v>
      </c>
      <c r="F1267" s="620">
        <v>9.08</v>
      </c>
      <c r="G1267" s="57"/>
      <c r="H1267" s="636"/>
      <c r="I1267" s="267"/>
      <c r="J1267" s="587">
        <v>75.45</v>
      </c>
      <c r="K1267" s="236">
        <v>72.599999999999994</v>
      </c>
      <c r="L1267" s="236">
        <v>81.94</v>
      </c>
      <c r="M1267" s="236">
        <v>0</v>
      </c>
      <c r="N1267" s="236">
        <v>0</v>
      </c>
      <c r="O1267" s="236"/>
      <c r="P1267" s="236"/>
      <c r="Q1267" s="236">
        <v>6.36</v>
      </c>
      <c r="R1267" s="236">
        <v>0.49</v>
      </c>
      <c r="S1267" s="236">
        <v>1.22</v>
      </c>
      <c r="T1267" s="236">
        <v>2.4500000000000002</v>
      </c>
      <c r="U1267" s="236">
        <v>0</v>
      </c>
      <c r="V1267" s="236"/>
      <c r="W1267" s="522">
        <v>2.2000000000000002</v>
      </c>
      <c r="X1267" s="236">
        <v>108</v>
      </c>
      <c r="Y1267" s="522">
        <v>4</v>
      </c>
      <c r="Z1267" s="236"/>
      <c r="AA1267" s="236"/>
      <c r="AB1267" s="236">
        <v>-3.1326229297727534E-2</v>
      </c>
      <c r="AC1267" s="522">
        <v>1.3669297952845272E-2</v>
      </c>
      <c r="AD1267" s="522">
        <v>5.0949737841202207</v>
      </c>
      <c r="AE1267" s="57">
        <v>41830</v>
      </c>
      <c r="AF1267" s="498">
        <v>6.1515E-2</v>
      </c>
      <c r="AG1267" s="498">
        <v>0.12979591836734694</v>
      </c>
      <c r="AH1267" s="236">
        <v>537.65470000000005</v>
      </c>
      <c r="AI1267" s="236"/>
      <c r="AJ1267" s="522">
        <v>0</v>
      </c>
      <c r="AK1267" s="522">
        <v>1.3669297952845272E-2</v>
      </c>
      <c r="AL1267" s="236">
        <v>-5.6639159789947498E-2</v>
      </c>
      <c r="AM1267" s="236">
        <v>77.650000000000006</v>
      </c>
      <c r="AN1267" s="522">
        <v>87.021276595744695</v>
      </c>
      <c r="AR1267" s="452"/>
      <c r="AS1267" s="145"/>
      <c r="AT1267" s="223"/>
      <c r="AU1267" s="22"/>
    </row>
    <row r="1268" spans="1:47" ht="15.75">
      <c r="A1268" s="263" t="s">
        <v>3511</v>
      </c>
      <c r="B1268" t="s">
        <v>3512</v>
      </c>
      <c r="C1268" t="s">
        <v>1350</v>
      </c>
      <c r="D1268" s="554">
        <v>4470000000</v>
      </c>
      <c r="E1268">
        <v>1.23</v>
      </c>
      <c r="F1268" s="620">
        <v>2.91</v>
      </c>
      <c r="G1268" s="57"/>
      <c r="H1268" s="636"/>
      <c r="I1268" s="267"/>
      <c r="J1268" s="587">
        <v>71.16</v>
      </c>
      <c r="K1268" s="236">
        <v>61.18</v>
      </c>
      <c r="L1268" s="236">
        <v>73.040000000000006</v>
      </c>
      <c r="M1268" s="236">
        <v>1.9</v>
      </c>
      <c r="N1268" s="236">
        <v>1.32</v>
      </c>
      <c r="O1268" s="236"/>
      <c r="P1268" s="236"/>
      <c r="Q1268" s="236">
        <v>19.66</v>
      </c>
      <c r="R1268" s="236">
        <v>1.64</v>
      </c>
      <c r="S1268" s="236">
        <v>1.52</v>
      </c>
      <c r="T1268" s="236">
        <v>5.65</v>
      </c>
      <c r="U1268" s="236">
        <v>0</v>
      </c>
      <c r="V1268" s="236"/>
      <c r="W1268" s="522">
        <v>2.2000000000000002</v>
      </c>
      <c r="X1268" s="236">
        <v>70</v>
      </c>
      <c r="Y1268" s="522">
        <v>24</v>
      </c>
      <c r="Z1268" s="236"/>
      <c r="AA1268" s="236"/>
      <c r="AB1268" s="236">
        <v>0.11309244486156728</v>
      </c>
      <c r="AC1268" s="522">
        <v>8.8672160481793518E-3</v>
      </c>
      <c r="AD1268" s="522">
        <v>18.580355222724847</v>
      </c>
      <c r="AE1268" s="57">
        <v>41830</v>
      </c>
      <c r="AF1268" s="498">
        <v>0.100479</v>
      </c>
      <c r="AG1268" s="498">
        <v>0.1198780487804878</v>
      </c>
      <c r="AH1268" s="236">
        <v>34.4377</v>
      </c>
      <c r="AI1268" s="236"/>
      <c r="AJ1268" s="522">
        <v>0</v>
      </c>
      <c r="AK1268" s="522">
        <v>8.8672160481793518E-3</v>
      </c>
      <c r="AL1268" s="236">
        <v>4.6778464254192298E-2</v>
      </c>
      <c r="AM1268" s="236">
        <v>69.59</v>
      </c>
      <c r="AN1268" s="522">
        <v>63.945578231292586</v>
      </c>
      <c r="AR1268" s="452"/>
      <c r="AS1268" s="145"/>
      <c r="AT1268" s="223"/>
      <c r="AU1268" s="22"/>
    </row>
    <row r="1269" spans="1:47" ht="15.75">
      <c r="A1269" s="263" t="s">
        <v>3513</v>
      </c>
      <c r="B1269" t="s">
        <v>3514</v>
      </c>
      <c r="C1269" t="s">
        <v>1343</v>
      </c>
      <c r="D1269" s="554">
        <v>506420000</v>
      </c>
      <c r="E1269">
        <v>0.56000000000000005</v>
      </c>
      <c r="F1269" s="620">
        <v>-0.75</v>
      </c>
      <c r="G1269" s="57"/>
      <c r="H1269" s="636"/>
      <c r="I1269" s="267"/>
      <c r="J1269" s="587">
        <v>0.93</v>
      </c>
      <c r="K1269" s="236">
        <v>0.8</v>
      </c>
      <c r="L1269" s="236">
        <v>1.25</v>
      </c>
      <c r="M1269" s="236">
        <v>0</v>
      </c>
      <c r="N1269" s="236">
        <v>0</v>
      </c>
      <c r="O1269" s="236"/>
      <c r="P1269" s="236"/>
      <c r="Q1269" s="236">
        <v>0</v>
      </c>
      <c r="R1269" s="236">
        <v>-0.05</v>
      </c>
      <c r="S1269" s="236">
        <v>0.15</v>
      </c>
      <c r="T1269" s="236">
        <v>1.68</v>
      </c>
      <c r="U1269" s="236">
        <v>0</v>
      </c>
      <c r="V1269" s="236"/>
      <c r="W1269" s="522">
        <v>2.5</v>
      </c>
      <c r="X1269" s="236">
        <v>1.5</v>
      </c>
      <c r="Y1269" s="522">
        <v>5</v>
      </c>
      <c r="Z1269" s="236"/>
      <c r="AA1269" s="236"/>
      <c r="AB1269" s="236">
        <v>-0.21848739495798311</v>
      </c>
      <c r="AC1269" s="522">
        <v>3.2678517395725734E-2</v>
      </c>
      <c r="AD1269" s="522">
        <v>4.5190750165624163</v>
      </c>
      <c r="AE1269" s="57">
        <v>41830</v>
      </c>
      <c r="AF1269" s="498">
        <v>6.2087999999999997E-2</v>
      </c>
      <c r="AG1269" s="498">
        <v>0</v>
      </c>
      <c r="AH1269" s="236">
        <v>-24.608899999999998</v>
      </c>
      <c r="AI1269" s="236"/>
      <c r="AJ1269" s="522">
        <v>0</v>
      </c>
      <c r="AK1269" s="522">
        <v>3.2678517395725734E-2</v>
      </c>
      <c r="AL1269" s="236">
        <v>-2.1052631578947271E-2</v>
      </c>
      <c r="AM1269" s="236">
        <v>0.89</v>
      </c>
      <c r="AN1269" s="522">
        <v>86.666666666666657</v>
      </c>
      <c r="AR1269" s="452"/>
      <c r="AS1269" s="145"/>
      <c r="AT1269" s="223"/>
      <c r="AU1269" s="22"/>
    </row>
    <row r="1270" spans="1:47" ht="15.75">
      <c r="A1270" s="263" t="s">
        <v>705</v>
      </c>
      <c r="B1270" t="s">
        <v>1284</v>
      </c>
      <c r="C1270" t="s">
        <v>1348</v>
      </c>
      <c r="D1270" s="554">
        <v>5570000000</v>
      </c>
      <c r="E1270">
        <v>1.37</v>
      </c>
      <c r="F1270" s="620">
        <v>1.43</v>
      </c>
      <c r="G1270" s="57"/>
      <c r="H1270" s="636"/>
      <c r="I1270" s="267"/>
      <c r="J1270" s="587">
        <v>17.3</v>
      </c>
      <c r="K1270" s="236">
        <v>15.13</v>
      </c>
      <c r="L1270" s="236">
        <v>17.46</v>
      </c>
      <c r="M1270" s="236">
        <v>3</v>
      </c>
      <c r="N1270" s="236">
        <v>0.5</v>
      </c>
      <c r="O1270" s="236"/>
      <c r="P1270" s="236"/>
      <c r="Q1270" s="236">
        <v>11.09</v>
      </c>
      <c r="R1270" s="236">
        <v>1.1200000000000001</v>
      </c>
      <c r="S1270" s="236">
        <v>1.68</v>
      </c>
      <c r="T1270" s="236">
        <v>8.7799999999999994</v>
      </c>
      <c r="U1270" s="236">
        <v>0</v>
      </c>
      <c r="V1270" s="236"/>
      <c r="W1270" s="522">
        <v>3</v>
      </c>
      <c r="X1270" s="236">
        <v>17</v>
      </c>
      <c r="Y1270" s="522">
        <v>22</v>
      </c>
      <c r="Z1270" s="236"/>
      <c r="AA1270" s="236"/>
      <c r="AB1270" s="236">
        <v>8.8735053492762755E-2</v>
      </c>
      <c r="AC1270" s="522">
        <v>9.8042495664220405E-3</v>
      </c>
      <c r="AD1270" s="522">
        <v>6.7065550604704924</v>
      </c>
      <c r="AE1270" s="57">
        <v>41830</v>
      </c>
      <c r="AF1270" s="498">
        <v>0.108501</v>
      </c>
      <c r="AG1270" s="498">
        <v>9.9017857142857116E-2</v>
      </c>
      <c r="AH1270" s="236">
        <v>16.514700000000001</v>
      </c>
      <c r="AI1270" s="236"/>
      <c r="AJ1270" s="522">
        <v>0</v>
      </c>
      <c r="AK1270" s="522">
        <v>9.8042495664220405E-3</v>
      </c>
      <c r="AL1270" s="236">
        <v>0.10543130990415338</v>
      </c>
      <c r="AM1270" s="236">
        <v>16.54</v>
      </c>
      <c r="AN1270" s="522">
        <v>51.162790697674168</v>
      </c>
      <c r="AR1270" s="452"/>
      <c r="AS1270" s="145"/>
      <c r="AT1270" s="223"/>
      <c r="AU1270" s="22"/>
    </row>
    <row r="1271" spans="1:47" ht="15.75">
      <c r="A1271" s="263" t="s">
        <v>3515</v>
      </c>
      <c r="B1271" t="s">
        <v>3516</v>
      </c>
      <c r="C1271" t="s">
        <v>1343</v>
      </c>
      <c r="D1271" s="554">
        <v>1950000000</v>
      </c>
      <c r="E1271">
        <v>1.27</v>
      </c>
      <c r="F1271" s="620">
        <v>2.1</v>
      </c>
      <c r="G1271" s="57"/>
      <c r="H1271" s="636"/>
      <c r="I1271" s="267"/>
      <c r="J1271" s="587">
        <v>48.82</v>
      </c>
      <c r="K1271" s="236">
        <v>40.619999999999997</v>
      </c>
      <c r="L1271" s="236">
        <v>50.99</v>
      </c>
      <c r="M1271" s="236">
        <v>0.6</v>
      </c>
      <c r="N1271" s="236">
        <v>0.32</v>
      </c>
      <c r="O1271" s="236"/>
      <c r="P1271" s="236"/>
      <c r="Q1271" s="236">
        <v>19</v>
      </c>
      <c r="R1271" s="236">
        <v>2.14</v>
      </c>
      <c r="S1271" s="236">
        <v>1.68</v>
      </c>
      <c r="T1271" s="236">
        <v>2.9</v>
      </c>
      <c r="U1271" s="236">
        <v>0</v>
      </c>
      <c r="V1271" s="236"/>
      <c r="W1271" s="522">
        <v>1.8</v>
      </c>
      <c r="X1271" s="236">
        <v>55.5</v>
      </c>
      <c r="Y1271" s="522">
        <v>8</v>
      </c>
      <c r="Z1271" s="236"/>
      <c r="AA1271" s="236"/>
      <c r="AB1271" s="236">
        <v>0.18466391652511524</v>
      </c>
      <c r="AC1271" s="522">
        <v>1.0842698183939393E-2</v>
      </c>
      <c r="AD1271" s="522">
        <v>19.34229482200741</v>
      </c>
      <c r="AE1271" s="57">
        <v>41830</v>
      </c>
      <c r="AF1271" s="498">
        <v>0.102771</v>
      </c>
      <c r="AG1271" s="498">
        <v>8.8785046728971959E-2</v>
      </c>
      <c r="AH1271" s="236">
        <v>34.1997</v>
      </c>
      <c r="AI1271" s="236"/>
      <c r="AJ1271" s="522">
        <v>0</v>
      </c>
      <c r="AK1271" s="522">
        <v>1.0842698183939393E-2</v>
      </c>
      <c r="AL1271" s="236">
        <v>6.6870629370629417E-2</v>
      </c>
      <c r="AM1271" s="236">
        <v>48.46</v>
      </c>
      <c r="AN1271" s="522">
        <v>85.393258426966355</v>
      </c>
      <c r="AR1271" s="452"/>
      <c r="AS1271" s="145"/>
      <c r="AT1271" s="223"/>
      <c r="AU1271" s="22"/>
    </row>
    <row r="1272" spans="1:47" ht="15.75">
      <c r="A1272" s="263" t="s">
        <v>507</v>
      </c>
      <c r="B1272" t="s">
        <v>508</v>
      </c>
      <c r="C1272" t="s">
        <v>1343</v>
      </c>
      <c r="D1272" s="554">
        <v>2670000000</v>
      </c>
      <c r="E1272">
        <v>0.85</v>
      </c>
      <c r="F1272" s="620">
        <v>1.05</v>
      </c>
      <c r="G1272" s="57"/>
      <c r="H1272" s="636"/>
      <c r="I1272" s="267"/>
      <c r="J1272" s="587">
        <v>26.4</v>
      </c>
      <c r="K1272" s="236">
        <v>25.11</v>
      </c>
      <c r="L1272" s="236">
        <v>28.31</v>
      </c>
      <c r="M1272" s="236">
        <v>0.9</v>
      </c>
      <c r="N1272" s="236">
        <v>0.24</v>
      </c>
      <c r="O1272" s="236"/>
      <c r="P1272" s="236"/>
      <c r="Q1272" s="236">
        <v>14.43</v>
      </c>
      <c r="R1272" s="236">
        <v>1.29</v>
      </c>
      <c r="S1272" s="236">
        <v>1.02</v>
      </c>
      <c r="T1272" s="236">
        <v>3.13</v>
      </c>
      <c r="U1272" s="236">
        <v>0</v>
      </c>
      <c r="V1272" s="236"/>
      <c r="W1272" s="522">
        <v>2.9</v>
      </c>
      <c r="X1272" s="236">
        <v>27</v>
      </c>
      <c r="Y1272" s="522">
        <v>11</v>
      </c>
      <c r="Z1272" s="236"/>
      <c r="AA1272" s="236"/>
      <c r="AB1272" s="236">
        <v>-2.1134593993325929E-2</v>
      </c>
      <c r="AC1272" s="522">
        <v>1.4008448191638458E-2</v>
      </c>
      <c r="AD1272" s="522">
        <v>6.170670815597882</v>
      </c>
      <c r="AE1272" s="57">
        <v>41830</v>
      </c>
      <c r="AF1272" s="498">
        <v>7.8704999999999997E-2</v>
      </c>
      <c r="AG1272" s="498">
        <v>0.11186046511627908</v>
      </c>
      <c r="AH1272" s="236">
        <v>26.451899999999998</v>
      </c>
      <c r="AI1272" s="236"/>
      <c r="AJ1272" s="522">
        <v>0</v>
      </c>
      <c r="AK1272" s="522">
        <v>1.4008448191638458E-2</v>
      </c>
      <c r="AL1272" s="236">
        <v>2.9239766081871347E-2</v>
      </c>
      <c r="AM1272" s="236">
        <v>26.33</v>
      </c>
      <c r="AN1272" s="522">
        <v>34.453781512605119</v>
      </c>
      <c r="AR1272" s="452"/>
      <c r="AS1272" s="145"/>
      <c r="AT1272" s="223"/>
      <c r="AU1272" s="22"/>
    </row>
    <row r="1273" spans="1:47" ht="15.75">
      <c r="A1273" s="263" t="s">
        <v>3517</v>
      </c>
      <c r="B1273" t="s">
        <v>3518</v>
      </c>
      <c r="C1273" t="s">
        <v>158</v>
      </c>
      <c r="D1273" s="554">
        <v>510610000</v>
      </c>
      <c r="E1273">
        <v>1.35</v>
      </c>
      <c r="F1273" s="620">
        <v>-0.38</v>
      </c>
      <c r="G1273" s="57"/>
      <c r="H1273" s="636"/>
      <c r="I1273" s="267"/>
      <c r="J1273" s="587">
        <v>27.24</v>
      </c>
      <c r="K1273" s="236">
        <v>27.24</v>
      </c>
      <c r="L1273" s="236">
        <v>35.6</v>
      </c>
      <c r="M1273" s="236">
        <v>0</v>
      </c>
      <c r="N1273" s="236">
        <v>0</v>
      </c>
      <c r="O1273" s="236"/>
      <c r="P1273" s="236"/>
      <c r="Q1273" s="236">
        <v>9.14</v>
      </c>
      <c r="R1273" s="236">
        <v>0.8</v>
      </c>
      <c r="S1273" s="236">
        <v>2.71</v>
      </c>
      <c r="T1273" s="236">
        <v>7.94</v>
      </c>
      <c r="U1273" s="236">
        <v>0</v>
      </c>
      <c r="V1273" s="236"/>
      <c r="W1273" s="522">
        <v>2</v>
      </c>
      <c r="X1273" s="236">
        <v>40</v>
      </c>
      <c r="Y1273" s="522">
        <v>12</v>
      </c>
      <c r="Z1273" s="236"/>
      <c r="AA1273" s="236"/>
      <c r="AB1273" s="236">
        <v>-0.12185686653771764</v>
      </c>
      <c r="AC1273" s="522">
        <v>2.0606807998917599E-2</v>
      </c>
      <c r="AD1273" s="522">
        <v>20.566557484703399</v>
      </c>
      <c r="AE1273" s="57">
        <v>41830</v>
      </c>
      <c r="AF1273" s="498">
        <v>0.10735500000000001</v>
      </c>
      <c r="AG1273" s="498">
        <v>0.11425</v>
      </c>
      <c r="AH1273" s="236">
        <v>-7.4172000000000002</v>
      </c>
      <c r="AI1273" s="236" t="s">
        <v>1566</v>
      </c>
      <c r="AJ1273" s="522">
        <v>0</v>
      </c>
      <c r="AK1273" s="522">
        <v>2.0606807998917599E-2</v>
      </c>
      <c r="AL1273" s="236">
        <v>-0.23483146067415739</v>
      </c>
      <c r="AM1273" s="236">
        <v>32.46</v>
      </c>
      <c r="AN1273" s="522">
        <v>85.401459854014647</v>
      </c>
      <c r="AR1273" s="452"/>
      <c r="AS1273" s="145"/>
      <c r="AT1273" s="223"/>
      <c r="AU1273" s="22"/>
    </row>
    <row r="1274" spans="1:47" ht="15.75">
      <c r="A1274" s="263" t="s">
        <v>509</v>
      </c>
      <c r="B1274" t="s">
        <v>510</v>
      </c>
      <c r="C1274" t="s">
        <v>1343</v>
      </c>
      <c r="D1274" s="554">
        <v>592930000</v>
      </c>
      <c r="E1274">
        <v>1.32</v>
      </c>
      <c r="F1274" s="620">
        <v>1.52</v>
      </c>
      <c r="G1274" s="57"/>
      <c r="H1274" s="636"/>
      <c r="I1274" s="267"/>
      <c r="J1274" s="587">
        <v>34.26</v>
      </c>
      <c r="K1274" s="236">
        <v>30.47</v>
      </c>
      <c r="L1274" s="236">
        <v>37.86</v>
      </c>
      <c r="M1274" s="236">
        <v>0</v>
      </c>
      <c r="N1274" s="236">
        <v>0</v>
      </c>
      <c r="O1274" s="236"/>
      <c r="P1274" s="236"/>
      <c r="Q1274" s="236">
        <v>15.79</v>
      </c>
      <c r="R1274" s="236">
        <v>1.27</v>
      </c>
      <c r="S1274" s="236">
        <v>4.04</v>
      </c>
      <c r="T1274" s="236">
        <v>3.33</v>
      </c>
      <c r="U1274" s="236">
        <v>0</v>
      </c>
      <c r="V1274" s="236"/>
      <c r="W1274" s="522">
        <v>1.9</v>
      </c>
      <c r="X1274" s="236">
        <v>40</v>
      </c>
      <c r="Y1274" s="522">
        <v>9</v>
      </c>
      <c r="Z1274" s="236"/>
      <c r="AA1274" s="236"/>
      <c r="AB1274" s="236">
        <v>-8.5912486659551743E-2</v>
      </c>
      <c r="AC1274" s="522">
        <v>1.8342248778902115E-2</v>
      </c>
      <c r="AD1274" s="522">
        <v>5.5289759118110835</v>
      </c>
      <c r="AE1274" s="57">
        <v>41825</v>
      </c>
      <c r="AF1274" s="498">
        <v>0.10563599999999999</v>
      </c>
      <c r="AG1274" s="498">
        <v>0.12433070866141732</v>
      </c>
      <c r="AH1274" s="236">
        <v>31.597999999999999</v>
      </c>
      <c r="AI1274" s="236"/>
      <c r="AJ1274" s="522">
        <v>0</v>
      </c>
      <c r="AK1274" s="522">
        <v>1.8342248778902115E-2</v>
      </c>
      <c r="AL1274" s="236">
        <v>1.3309671694764736E-2</v>
      </c>
      <c r="AM1274" s="236">
        <v>33.18</v>
      </c>
      <c r="AN1274" s="522">
        <v>18.531468531468576</v>
      </c>
      <c r="AR1274" s="452"/>
      <c r="AS1274" s="145"/>
      <c r="AT1274" s="223"/>
      <c r="AU1274" s="22"/>
    </row>
    <row r="1275" spans="1:47" ht="15.75">
      <c r="A1275" s="263" t="s">
        <v>3519</v>
      </c>
      <c r="B1275" t="s">
        <v>3520</v>
      </c>
      <c r="C1275" t="s">
        <v>1343</v>
      </c>
      <c r="D1275" s="554">
        <v>8560000000</v>
      </c>
      <c r="E1275">
        <v>1.34</v>
      </c>
      <c r="F1275" s="620">
        <v>1</v>
      </c>
      <c r="G1275" s="57"/>
      <c r="H1275" s="636"/>
      <c r="I1275" s="267"/>
      <c r="J1275" s="587">
        <v>33.22</v>
      </c>
      <c r="K1275" s="236">
        <v>27.52</v>
      </c>
      <c r="L1275" s="236">
        <v>33.22</v>
      </c>
      <c r="M1275" s="236">
        <v>2.8</v>
      </c>
      <c r="N1275" s="236">
        <v>0.88</v>
      </c>
      <c r="O1275" s="236"/>
      <c r="P1275" s="236"/>
      <c r="Q1275" s="236">
        <v>19.309999999999999</v>
      </c>
      <c r="R1275" s="236">
        <v>4.75</v>
      </c>
      <c r="S1275" s="236">
        <v>2.25</v>
      </c>
      <c r="T1275" s="236">
        <v>2.81</v>
      </c>
      <c r="U1275" s="236">
        <v>0</v>
      </c>
      <c r="V1275" s="236"/>
      <c r="W1275" s="522">
        <v>2.2999999999999998</v>
      </c>
      <c r="X1275" s="236">
        <v>34</v>
      </c>
      <c r="Y1275" s="522">
        <v>10</v>
      </c>
      <c r="Z1275" s="236"/>
      <c r="AA1275" s="236"/>
      <c r="AB1275" s="236">
        <v>0.12343591477849168</v>
      </c>
      <c r="AC1275" s="522">
        <v>8.2629667446036375E-3</v>
      </c>
      <c r="AD1275" s="522">
        <v>3.6946010264922928</v>
      </c>
      <c r="AE1275" s="57">
        <v>41825</v>
      </c>
      <c r="AF1275" s="498">
        <v>0.106782</v>
      </c>
      <c r="AG1275" s="498">
        <v>4.0652631578947357E-2</v>
      </c>
      <c r="AH1275" s="236">
        <v>1.0349999999999999</v>
      </c>
      <c r="AI1275" s="236"/>
      <c r="AJ1275" s="522">
        <v>0</v>
      </c>
      <c r="AK1275" s="522">
        <v>8.2629667446036375E-3</v>
      </c>
      <c r="AL1275" s="236">
        <v>9.9635882158225678E-2</v>
      </c>
      <c r="AM1275" s="236">
        <v>31.3</v>
      </c>
      <c r="AN1275" s="522">
        <v>37.254901960784451</v>
      </c>
      <c r="AR1275" s="452"/>
      <c r="AS1275" s="145"/>
      <c r="AT1275" s="223"/>
      <c r="AU1275" s="22"/>
    </row>
    <row r="1276" spans="1:47" ht="15.75">
      <c r="A1276" s="263" t="s">
        <v>3521</v>
      </c>
      <c r="B1276" t="s">
        <v>3522</v>
      </c>
      <c r="C1276" t="s">
        <v>3523</v>
      </c>
      <c r="D1276" s="554">
        <v>5070000000</v>
      </c>
      <c r="E1276">
        <v>1.26</v>
      </c>
      <c r="F1276" s="620">
        <v>3.74</v>
      </c>
      <c r="G1276" s="57"/>
      <c r="H1276" s="636"/>
      <c r="I1276" s="267"/>
      <c r="J1276" s="587">
        <v>76.569999999999993</v>
      </c>
      <c r="K1276" s="236">
        <v>69.09</v>
      </c>
      <c r="L1276" s="236">
        <v>76.569999999999993</v>
      </c>
      <c r="M1276" s="236">
        <v>1.9</v>
      </c>
      <c r="N1276" s="236">
        <v>1.4</v>
      </c>
      <c r="O1276" s="236"/>
      <c r="P1276" s="236"/>
      <c r="Q1276" s="236">
        <v>15.69</v>
      </c>
      <c r="R1276" s="236">
        <v>1.43</v>
      </c>
      <c r="S1276" s="236">
        <v>1.9</v>
      </c>
      <c r="T1276" s="236">
        <v>6.34</v>
      </c>
      <c r="U1276" s="236">
        <v>0</v>
      </c>
      <c r="V1276" s="236"/>
      <c r="W1276" s="522">
        <v>1.9</v>
      </c>
      <c r="X1276" s="236">
        <v>82</v>
      </c>
      <c r="Y1276" s="522">
        <v>11</v>
      </c>
      <c r="Z1276" s="236"/>
      <c r="AA1276" s="236"/>
      <c r="AB1276" s="236">
        <v>3.8096529284164696E-2</v>
      </c>
      <c r="AC1276" s="522">
        <v>9.2621551406142366E-3</v>
      </c>
      <c r="AD1276" s="522">
        <v>3.0276074266157291</v>
      </c>
      <c r="AE1276" s="57">
        <v>41825</v>
      </c>
      <c r="AF1276" s="498">
        <v>0.102198</v>
      </c>
      <c r="AG1276" s="498">
        <v>0.10972027972027971</v>
      </c>
      <c r="AH1276" s="236">
        <v>47.2973</v>
      </c>
      <c r="AI1276" s="236"/>
      <c r="AJ1276" s="522">
        <v>0</v>
      </c>
      <c r="AK1276" s="522">
        <v>9.2621551406142366E-3</v>
      </c>
      <c r="AL1276" s="236">
        <v>7.6631046119234936E-2</v>
      </c>
      <c r="AM1276" s="236">
        <v>73.650000000000006</v>
      </c>
      <c r="AN1276" s="522">
        <v>7.9710144927536106</v>
      </c>
      <c r="AR1276" s="452"/>
      <c r="AS1276" s="145"/>
      <c r="AT1276" s="223"/>
      <c r="AU1276" s="22"/>
    </row>
    <row r="1277" spans="1:47" ht="15.75">
      <c r="A1277" s="263" t="s">
        <v>3524</v>
      </c>
      <c r="B1277" t="s">
        <v>3525</v>
      </c>
      <c r="C1277" t="s">
        <v>1350</v>
      </c>
      <c r="D1277" s="554">
        <v>5760000000</v>
      </c>
      <c r="E1277">
        <v>1.55</v>
      </c>
      <c r="F1277" s="620">
        <v>7.39</v>
      </c>
      <c r="G1277" s="57"/>
      <c r="H1277" s="636"/>
      <c r="I1277" s="267"/>
      <c r="J1277" s="587">
        <v>211.91</v>
      </c>
      <c r="K1277" s="236">
        <v>192.45</v>
      </c>
      <c r="L1277" s="236">
        <v>226.06</v>
      </c>
      <c r="M1277" s="236">
        <v>2.5</v>
      </c>
      <c r="N1277" s="236">
        <v>5</v>
      </c>
      <c r="O1277" s="236"/>
      <c r="P1277" s="236"/>
      <c r="Q1277" s="236">
        <v>22.01</v>
      </c>
      <c r="R1277" s="236">
        <v>1.95</v>
      </c>
      <c r="S1277" s="236">
        <v>3.71</v>
      </c>
      <c r="T1277" s="236">
        <v>0</v>
      </c>
      <c r="U1277" s="236">
        <v>0</v>
      </c>
      <c r="V1277" s="236"/>
      <c r="W1277" s="522">
        <v>2</v>
      </c>
      <c r="X1277" s="236">
        <v>241</v>
      </c>
      <c r="Y1277" s="522">
        <v>20</v>
      </c>
      <c r="Z1277" s="236">
        <v>1</v>
      </c>
      <c r="AA1277" s="236"/>
      <c r="AB1277" s="236">
        <v>-6.1473050179370194E-2</v>
      </c>
      <c r="AC1277" s="522">
        <v>2.0807615932937815E-2</v>
      </c>
      <c r="AD1277" s="522">
        <v>3.3308997378592222</v>
      </c>
      <c r="AE1277" s="57">
        <v>41825</v>
      </c>
      <c r="AF1277" s="498">
        <v>0.118815</v>
      </c>
      <c r="AG1277" s="498">
        <v>0.11287179487179488</v>
      </c>
      <c r="AH1277" s="236">
        <v>34.950899999999997</v>
      </c>
      <c r="AI1277" s="236"/>
      <c r="AJ1277" s="522">
        <v>0</v>
      </c>
      <c r="AK1277" s="522">
        <v>2.0807615932937815E-2</v>
      </c>
      <c r="AL1277" s="236">
        <v>4.1019846728237344E-2</v>
      </c>
      <c r="AM1277" s="236">
        <v>205.78</v>
      </c>
      <c r="AN1277" s="522">
        <v>18.638573743922251</v>
      </c>
      <c r="AR1277" s="452"/>
      <c r="AS1277" s="145"/>
      <c r="AT1277" s="223"/>
      <c r="AU1277" s="22"/>
    </row>
    <row r="1278" spans="1:47" ht="15.75">
      <c r="A1278" s="263" t="s">
        <v>3526</v>
      </c>
      <c r="B1278" t="s">
        <v>3527</v>
      </c>
      <c r="C1278" t="s">
        <v>1343</v>
      </c>
      <c r="D1278" s="554">
        <v>17280000000</v>
      </c>
      <c r="E1278">
        <v>1.92</v>
      </c>
      <c r="F1278" s="620">
        <v>-10.69</v>
      </c>
      <c r="G1278" s="57"/>
      <c r="H1278" s="636"/>
      <c r="I1278" s="267"/>
      <c r="J1278" s="587">
        <v>27.35</v>
      </c>
      <c r="K1278" s="236">
        <v>22.73</v>
      </c>
      <c r="L1278" s="236">
        <v>28.64</v>
      </c>
      <c r="M1278" s="236">
        <v>0.8</v>
      </c>
      <c r="N1278" s="236">
        <v>0.2</v>
      </c>
      <c r="O1278" s="236"/>
      <c r="P1278" s="236"/>
      <c r="Q1278" s="236">
        <v>13.68</v>
      </c>
      <c r="R1278" s="236">
        <v>4.25</v>
      </c>
      <c r="S1278" s="236">
        <v>0.23</v>
      </c>
      <c r="T1278" s="236">
        <v>1.1299999999999999</v>
      </c>
      <c r="U1278" s="236">
        <v>0</v>
      </c>
      <c r="V1278" s="236"/>
      <c r="W1278" s="522">
        <v>3</v>
      </c>
      <c r="X1278" s="236">
        <v>27</v>
      </c>
      <c r="Y1278" s="522">
        <v>15</v>
      </c>
      <c r="Z1278" s="236"/>
      <c r="AA1278" s="236"/>
      <c r="AB1278" s="236">
        <v>-1.1921965317919014E-2</v>
      </c>
      <c r="AC1278" s="522">
        <v>1.7002950232609577E-2</v>
      </c>
      <c r="AD1278" s="522">
        <v>2.7910046571593319</v>
      </c>
      <c r="AE1278" s="57">
        <v>41825</v>
      </c>
      <c r="AF1278" s="498">
        <v>0.140016</v>
      </c>
      <c r="AG1278" s="498">
        <v>3.2188235294117649E-2</v>
      </c>
      <c r="AH1278" s="236">
        <v>-108.97069999999999</v>
      </c>
      <c r="AI1278" s="236"/>
      <c r="AJ1278" s="522">
        <v>0</v>
      </c>
      <c r="AK1278" s="522">
        <v>1.7002950232609577E-2</v>
      </c>
      <c r="AL1278" s="236">
        <v>9.0075727381426926E-2</v>
      </c>
      <c r="AM1278" s="236">
        <v>24.67</v>
      </c>
      <c r="AN1278" s="522">
        <v>8.0536912751678358</v>
      </c>
      <c r="AR1278" s="452"/>
      <c r="AS1278" s="145"/>
      <c r="AT1278" s="223"/>
      <c r="AU1278" s="22"/>
    </row>
    <row r="1279" spans="1:47" ht="15.75">
      <c r="A1279" s="263" t="s">
        <v>3528</v>
      </c>
      <c r="B1279" t="s">
        <v>3529</v>
      </c>
      <c r="C1279" t="s">
        <v>1343</v>
      </c>
      <c r="D1279" s="554">
        <v>694560000</v>
      </c>
      <c r="E1279">
        <v>1.0900000000000001</v>
      </c>
      <c r="F1279" s="620">
        <v>-0.62</v>
      </c>
      <c r="G1279" s="57"/>
      <c r="H1279" s="636"/>
      <c r="I1279" s="267"/>
      <c r="J1279" s="587">
        <v>5.66</v>
      </c>
      <c r="K1279" s="236">
        <v>5.04</v>
      </c>
      <c r="L1279" s="236">
        <v>6.29</v>
      </c>
      <c r="M1279" s="236">
        <v>3.4</v>
      </c>
      <c r="N1279" s="236">
        <v>0.2</v>
      </c>
      <c r="O1279" s="236"/>
      <c r="P1279" s="236"/>
      <c r="Q1279" s="236">
        <v>23.58</v>
      </c>
      <c r="R1279" s="236">
        <v>-2.38</v>
      </c>
      <c r="S1279" s="236">
        <v>2.16</v>
      </c>
      <c r="T1279" s="236">
        <v>3.7</v>
      </c>
      <c r="U1279" s="236">
        <v>0</v>
      </c>
      <c r="V1279" s="236"/>
      <c r="W1279" s="522">
        <v>3.8</v>
      </c>
      <c r="X1279" s="236">
        <v>4.5</v>
      </c>
      <c r="Y1279" s="522">
        <v>9</v>
      </c>
      <c r="Z1279" s="236"/>
      <c r="AA1279" s="236"/>
      <c r="AB1279" s="236">
        <v>2.5362318840579816E-2</v>
      </c>
      <c r="AC1279" s="522">
        <v>1.9515206216075939E-2</v>
      </c>
      <c r="AD1279" s="522">
        <v>3.2155972015579799</v>
      </c>
      <c r="AE1279" s="57">
        <v>41825</v>
      </c>
      <c r="AF1279" s="498">
        <v>9.2456999999999998E-2</v>
      </c>
      <c r="AG1279" s="498">
        <v>-9.9075630252100838E-2</v>
      </c>
      <c r="AH1279" s="236">
        <v>-8.3553999999999995</v>
      </c>
      <c r="AI1279" s="236"/>
      <c r="AJ1279" s="522">
        <v>0</v>
      </c>
      <c r="AK1279" s="522">
        <v>1.9515206216075939E-2</v>
      </c>
      <c r="AL1279" s="236">
        <v>5.9925093632958858E-2</v>
      </c>
      <c r="AM1279" s="236">
        <v>5.46</v>
      </c>
      <c r="AN1279" s="522">
        <v>50</v>
      </c>
      <c r="AR1279" s="452"/>
      <c r="AS1279" s="145"/>
      <c r="AT1279" s="223"/>
      <c r="AU1279" s="22"/>
    </row>
    <row r="1280" spans="1:47" ht="15.75">
      <c r="A1280" s="263" t="s">
        <v>484</v>
      </c>
      <c r="B1280" t="s">
        <v>485</v>
      </c>
      <c r="C1280" t="s">
        <v>1343</v>
      </c>
      <c r="D1280" s="554">
        <v>11330000000</v>
      </c>
      <c r="E1280">
        <v>0.14000000000000001</v>
      </c>
      <c r="F1280" s="620">
        <v>1.95</v>
      </c>
      <c r="G1280" s="57"/>
      <c r="H1280" s="636"/>
      <c r="I1280" s="267"/>
      <c r="J1280" s="587">
        <v>31.53</v>
      </c>
      <c r="K1280" s="236">
        <v>29.75</v>
      </c>
      <c r="L1280" s="236">
        <v>32.229999999999997</v>
      </c>
      <c r="M1280" s="236">
        <v>3.8</v>
      </c>
      <c r="N1280" s="236">
        <v>1.2</v>
      </c>
      <c r="O1280" s="236"/>
      <c r="P1280" s="236"/>
      <c r="Q1280" s="236">
        <v>15.01</v>
      </c>
      <c r="R1280" s="236">
        <v>3.51</v>
      </c>
      <c r="S1280" s="236">
        <v>1.4</v>
      </c>
      <c r="T1280" s="236">
        <v>1.62</v>
      </c>
      <c r="U1280" s="236">
        <v>0</v>
      </c>
      <c r="V1280" s="236"/>
      <c r="W1280" s="522">
        <v>2.7</v>
      </c>
      <c r="X1280" s="236">
        <v>32</v>
      </c>
      <c r="Y1280" s="522">
        <v>14</v>
      </c>
      <c r="Z1280" s="236"/>
      <c r="AA1280" s="236"/>
      <c r="AB1280" s="236">
        <v>5.1701134089392954E-2</v>
      </c>
      <c r="AC1280" s="522">
        <v>7.0522368785027071E-3</v>
      </c>
      <c r="AD1280" s="522">
        <v>3.9255085985450071</v>
      </c>
      <c r="AE1280" s="57">
        <v>41825</v>
      </c>
      <c r="AF1280" s="498">
        <v>3.8022E-2</v>
      </c>
      <c r="AG1280" s="498">
        <v>4.2763532763532765E-2</v>
      </c>
      <c r="AH1280" s="236">
        <v>384.20409999999998</v>
      </c>
      <c r="AI1280" s="236"/>
      <c r="AJ1280" s="522">
        <v>0</v>
      </c>
      <c r="AK1280" s="522">
        <v>7.0522368785027071E-3</v>
      </c>
      <c r="AL1280" s="236">
        <v>5.911991938192817E-2</v>
      </c>
      <c r="AM1280" s="236">
        <v>30.96</v>
      </c>
      <c r="AN1280" s="522">
        <v>58.064516129032278</v>
      </c>
      <c r="AR1280" s="452"/>
      <c r="AS1280" s="145"/>
      <c r="AT1280" s="223"/>
      <c r="AU1280" s="22"/>
    </row>
    <row r="1281" spans="1:47" ht="15.75">
      <c r="A1281" s="263" t="s">
        <v>1465</v>
      </c>
      <c r="B1281" t="s">
        <v>3530</v>
      </c>
      <c r="C1281" t="s">
        <v>1955</v>
      </c>
      <c r="D1281" s="554">
        <v>2900000000</v>
      </c>
      <c r="E1281">
        <v>2.2599999999999998</v>
      </c>
      <c r="F1281" s="620">
        <v>-3.26</v>
      </c>
      <c r="G1281" s="57"/>
      <c r="H1281" s="636"/>
      <c r="I1281" s="267"/>
      <c r="J1281" s="587">
        <v>0.24</v>
      </c>
      <c r="K1281" s="236">
        <v>0.16</v>
      </c>
      <c r="L1281" s="236">
        <v>0.28999999999999998</v>
      </c>
      <c r="M1281" s="236">
        <v>0</v>
      </c>
      <c r="N1281" s="236">
        <v>0</v>
      </c>
      <c r="O1281" s="236"/>
      <c r="P1281" s="236"/>
      <c r="Q1281" s="236">
        <v>0</v>
      </c>
      <c r="R1281" s="236">
        <v>0</v>
      </c>
      <c r="S1281" s="236">
        <v>0.01</v>
      </c>
      <c r="T1281" s="236">
        <v>1.27</v>
      </c>
      <c r="U1281" s="236">
        <v>0</v>
      </c>
      <c r="V1281" s="236"/>
      <c r="W1281" s="522">
        <v>4</v>
      </c>
      <c r="X1281" s="236">
        <v>2</v>
      </c>
      <c r="Y1281" s="522">
        <v>1</v>
      </c>
      <c r="Z1281" s="236">
        <v>1</v>
      </c>
      <c r="AA1281" s="236"/>
      <c r="AB1281" s="236">
        <v>9.0909090909090884E-2</v>
      </c>
      <c r="AC1281" s="522">
        <v>5.1167649577958975E-2</v>
      </c>
      <c r="AD1281" s="522">
        <v>5.2976458489285099</v>
      </c>
      <c r="AE1281" s="57">
        <v>41831</v>
      </c>
      <c r="AH1281" s="236"/>
      <c r="AI1281" s="236"/>
      <c r="AJ1281" s="522">
        <v>0</v>
      </c>
      <c r="AK1281" s="522">
        <v>5.1167649577958975E-2</v>
      </c>
      <c r="AL1281" s="236">
        <v>0.41176470588235281</v>
      </c>
      <c r="AM1281" s="236">
        <v>0.23</v>
      </c>
      <c r="AN1281" s="522">
        <v>66.666666666666686</v>
      </c>
      <c r="AR1281" s="452"/>
      <c r="AS1281" s="145"/>
      <c r="AT1281" s="223"/>
      <c r="AU1281" s="22"/>
    </row>
    <row r="1282" spans="1:47" ht="15.75">
      <c r="A1282" s="263" t="s">
        <v>3531</v>
      </c>
      <c r="B1282" t="s">
        <v>3532</v>
      </c>
      <c r="C1282" t="s">
        <v>1343</v>
      </c>
      <c r="D1282" s="554">
        <v>954720000</v>
      </c>
      <c r="E1282">
        <v>1.05</v>
      </c>
      <c r="F1282" s="620">
        <v>1.4</v>
      </c>
      <c r="G1282" s="57"/>
      <c r="H1282" s="636"/>
      <c r="I1282" s="267"/>
      <c r="J1282" s="587">
        <v>4.07</v>
      </c>
      <c r="K1282" s="236">
        <v>3.81</v>
      </c>
      <c r="L1282" s="236">
        <v>5.08</v>
      </c>
      <c r="M1282" s="236">
        <v>4.7</v>
      </c>
      <c r="N1282" s="236">
        <v>0.19</v>
      </c>
      <c r="O1282" s="236"/>
      <c r="P1282" s="236"/>
      <c r="Q1282" s="236">
        <v>0</v>
      </c>
      <c r="R1282" s="236">
        <v>0</v>
      </c>
      <c r="S1282" s="236">
        <v>0.34</v>
      </c>
      <c r="T1282" s="236">
        <v>0.34</v>
      </c>
      <c r="U1282" s="236">
        <v>0</v>
      </c>
      <c r="V1282" s="236"/>
      <c r="W1282" s="522">
        <v>0</v>
      </c>
      <c r="X1282" s="236">
        <v>0</v>
      </c>
      <c r="Y1282" s="522">
        <v>0</v>
      </c>
      <c r="Z1282" s="236"/>
      <c r="AA1282" s="236"/>
      <c r="AB1282" s="236">
        <v>-0.19246031746031739</v>
      </c>
      <c r="AC1282" s="522">
        <v>1.8295001572491913E-2</v>
      </c>
      <c r="AD1282" s="522">
        <v>2.890754018737403</v>
      </c>
      <c r="AE1282" s="57">
        <v>41825</v>
      </c>
      <c r="AH1282" s="236"/>
      <c r="AI1282" s="236"/>
      <c r="AJ1282" s="522">
        <v>0</v>
      </c>
      <c r="AK1282" s="522">
        <v>1.8295001572491913E-2</v>
      </c>
      <c r="AL1282" s="236">
        <v>4.8969072164948557E-2</v>
      </c>
      <c r="AM1282" s="236">
        <v>4.82</v>
      </c>
      <c r="AN1282" s="522">
        <v>63.3333333333334</v>
      </c>
      <c r="AR1282" s="452"/>
      <c r="AS1282" s="145"/>
      <c r="AT1282" s="223"/>
      <c r="AU1282" s="22"/>
    </row>
    <row r="1283" spans="1:47" ht="15.75">
      <c r="A1283" s="263" t="s">
        <v>3533</v>
      </c>
      <c r="B1283" t="s">
        <v>3534</v>
      </c>
      <c r="C1283" t="s">
        <v>1876</v>
      </c>
      <c r="F1283" s="620"/>
      <c r="G1283" s="57"/>
      <c r="H1283" s="636"/>
      <c r="I1283" s="267"/>
      <c r="J1283" s="587">
        <v>47.27</v>
      </c>
      <c r="K1283" s="236">
        <v>29.51</v>
      </c>
      <c r="L1283" s="236">
        <v>47.27</v>
      </c>
      <c r="M1283" s="236">
        <v>0</v>
      </c>
      <c r="N1283" s="236"/>
      <c r="O1283" s="236"/>
      <c r="P1283" s="236"/>
      <c r="Q1283" s="236"/>
      <c r="R1283" s="236"/>
      <c r="S1283" s="236"/>
      <c r="T1283" s="236"/>
      <c r="U1283" s="236">
        <v>0</v>
      </c>
      <c r="V1283" s="236"/>
      <c r="X1283" s="236"/>
      <c r="Z1283" s="236"/>
      <c r="AA1283" s="236"/>
      <c r="AB1283" s="236">
        <v>0.44733619105940015</v>
      </c>
      <c r="AC1283" s="522">
        <v>1.652713582102135E-2</v>
      </c>
      <c r="AD1283" s="522">
        <v>4.0996018690024467</v>
      </c>
      <c r="AE1283" s="57">
        <v>41825</v>
      </c>
      <c r="AH1283" s="236"/>
      <c r="AI1283" s="236"/>
      <c r="AJ1283" s="522">
        <v>0</v>
      </c>
      <c r="AK1283" s="522">
        <v>1.652713582102135E-2</v>
      </c>
      <c r="AL1283" s="236">
        <v>0.30220385674931149</v>
      </c>
      <c r="AM1283" s="236"/>
      <c r="AN1283" s="522">
        <v>0</v>
      </c>
      <c r="AR1283" s="452"/>
      <c r="AS1283" s="145"/>
      <c r="AT1283" s="223"/>
      <c r="AU1283" s="22"/>
    </row>
    <row r="1284" spans="1:47" ht="15.75">
      <c r="A1284" s="263" t="s">
        <v>486</v>
      </c>
      <c r="B1284" t="s">
        <v>487</v>
      </c>
      <c r="C1284" t="s">
        <v>1343</v>
      </c>
      <c r="D1284" s="554">
        <v>7460000000</v>
      </c>
      <c r="E1284">
        <v>1.2</v>
      </c>
      <c r="F1284" s="620">
        <v>3.36</v>
      </c>
      <c r="G1284" s="57"/>
      <c r="H1284" s="636"/>
      <c r="I1284" s="267"/>
      <c r="J1284" s="587">
        <v>33.159999999999997</v>
      </c>
      <c r="K1284" s="236">
        <v>30.52</v>
      </c>
      <c r="L1284" s="236">
        <v>33.159999999999997</v>
      </c>
      <c r="M1284" s="236">
        <v>2</v>
      </c>
      <c r="N1284" s="236">
        <v>0.64</v>
      </c>
      <c r="O1284" s="236"/>
      <c r="P1284" s="236"/>
      <c r="Q1284" s="236">
        <v>10.23</v>
      </c>
      <c r="R1284" s="236">
        <v>3.65</v>
      </c>
      <c r="S1284" s="236">
        <v>1.2</v>
      </c>
      <c r="T1284" s="236">
        <v>0.88</v>
      </c>
      <c r="U1284" s="236">
        <v>0</v>
      </c>
      <c r="V1284" s="236"/>
      <c r="W1284" s="522">
        <v>2.4</v>
      </c>
      <c r="X1284" s="236">
        <v>35.5</v>
      </c>
      <c r="Y1284" s="522">
        <v>16</v>
      </c>
      <c r="Z1284" s="236"/>
      <c r="AA1284" s="236"/>
      <c r="AB1284" s="236">
        <v>7.557573791761267E-2</v>
      </c>
      <c r="AC1284" s="522">
        <v>5.103012310509609E-3</v>
      </c>
      <c r="AD1284" s="522">
        <v>4.7372795971989969</v>
      </c>
      <c r="AE1284" s="57">
        <v>41825</v>
      </c>
      <c r="AF1284" s="498">
        <v>9.8760000000000001E-2</v>
      </c>
      <c r="AG1284" s="498">
        <v>2.8027397260273975E-2</v>
      </c>
      <c r="AH1284" s="236">
        <v>42.664999999999999</v>
      </c>
      <c r="AI1284" s="236"/>
      <c r="AJ1284" s="522">
        <v>0</v>
      </c>
      <c r="AK1284" s="522">
        <v>5.103012310509609E-3</v>
      </c>
      <c r="AL1284" s="236">
        <v>3.3988150919862688E-2</v>
      </c>
      <c r="AM1284" s="236">
        <v>32.67</v>
      </c>
      <c r="AN1284" s="522">
        <v>17.021276595744496</v>
      </c>
      <c r="AR1284" s="452"/>
      <c r="AS1284" s="145"/>
      <c r="AT1284" s="223"/>
      <c r="AU1284" s="22"/>
    </row>
    <row r="1285" spans="1:47" ht="15.75">
      <c r="A1285" s="263" t="s">
        <v>3535</v>
      </c>
      <c r="B1285" t="s">
        <v>3536</v>
      </c>
      <c r="C1285" t="s">
        <v>1809</v>
      </c>
      <c r="F1285" s="620"/>
      <c r="G1285" s="57"/>
      <c r="H1285" s="636"/>
      <c r="I1285" s="267"/>
      <c r="J1285" s="587">
        <v>100.39</v>
      </c>
      <c r="K1285" s="236">
        <v>88.04</v>
      </c>
      <c r="L1285" s="236">
        <v>101.29</v>
      </c>
      <c r="M1285" s="236">
        <v>1.68</v>
      </c>
      <c r="N1285" s="236"/>
      <c r="O1285" s="236"/>
      <c r="P1285" s="236"/>
      <c r="Q1285" s="236"/>
      <c r="R1285" s="236"/>
      <c r="S1285" s="236"/>
      <c r="T1285" s="236"/>
      <c r="U1285" s="236">
        <v>0</v>
      </c>
      <c r="V1285" s="236"/>
      <c r="X1285" s="236"/>
      <c r="Z1285" s="236"/>
      <c r="AA1285" s="236"/>
      <c r="AB1285" s="236">
        <v>0.12570082978246236</v>
      </c>
      <c r="AC1285" s="522">
        <v>4.7537402008943665E-3</v>
      </c>
      <c r="AD1285" s="522">
        <v>4.8276066888694968</v>
      </c>
      <c r="AE1285" s="57">
        <v>41825</v>
      </c>
      <c r="AH1285" s="236"/>
      <c r="AI1285" s="236"/>
      <c r="AJ1285" s="522">
        <v>0</v>
      </c>
      <c r="AK1285" s="522">
        <v>4.7537402008943665E-3</v>
      </c>
      <c r="AL1285" s="236">
        <v>7.6452927300021387E-2</v>
      </c>
      <c r="AM1285" s="236"/>
      <c r="AN1285" s="522">
        <v>22.388059701491684</v>
      </c>
      <c r="AR1285" s="452"/>
      <c r="AS1285" s="145"/>
      <c r="AT1285" s="223"/>
      <c r="AU1285" s="22"/>
    </row>
    <row r="1286" spans="1:47" ht="15.75">
      <c r="A1286" s="263" t="s">
        <v>3537</v>
      </c>
      <c r="B1286" t="s">
        <v>3538</v>
      </c>
      <c r="C1286" t="s">
        <v>1772</v>
      </c>
      <c r="F1286" s="620"/>
      <c r="G1286" s="57"/>
      <c r="H1286" s="636"/>
      <c r="I1286" s="267"/>
      <c r="J1286" s="587">
        <v>38.950000000000003</v>
      </c>
      <c r="K1286" s="236">
        <v>35.04</v>
      </c>
      <c r="L1286" s="236">
        <v>38.950000000000003</v>
      </c>
      <c r="M1286" s="236">
        <v>1.73</v>
      </c>
      <c r="N1286" s="236"/>
      <c r="O1286" s="236"/>
      <c r="P1286" s="236"/>
      <c r="Q1286" s="236"/>
      <c r="R1286" s="236"/>
      <c r="S1286" s="236"/>
      <c r="T1286" s="236"/>
      <c r="U1286" s="236">
        <v>0</v>
      </c>
      <c r="V1286" s="236"/>
      <c r="X1286" s="236"/>
      <c r="Z1286" s="236">
        <v>1</v>
      </c>
      <c r="AA1286" s="236"/>
      <c r="AB1286" s="236">
        <v>6.3916962578530551E-2</v>
      </c>
      <c r="AC1286" s="522">
        <v>5.9444385509226788E-3</v>
      </c>
      <c r="AD1286" s="522">
        <v>4.3326076495193702</v>
      </c>
      <c r="AE1286" s="57">
        <v>41825</v>
      </c>
      <c r="AH1286" s="236"/>
      <c r="AI1286" s="236"/>
      <c r="AJ1286" s="522">
        <v>0</v>
      </c>
      <c r="AK1286" s="522">
        <v>5.9444385509226788E-3</v>
      </c>
      <c r="AL1286" s="236">
        <v>5.9863945578231367E-2</v>
      </c>
      <c r="AM1286" s="236"/>
      <c r="AN1286" s="522">
        <v>0</v>
      </c>
      <c r="AR1286" s="452"/>
      <c r="AS1286" s="145"/>
      <c r="AT1286" s="223"/>
      <c r="AU1286" s="22"/>
    </row>
    <row r="1287" spans="1:47" ht="15.75">
      <c r="A1287" s="263" t="s">
        <v>3539</v>
      </c>
      <c r="B1287" t="s">
        <v>3540</v>
      </c>
      <c r="C1287" t="s">
        <v>1343</v>
      </c>
      <c r="D1287" s="554">
        <v>2380000000</v>
      </c>
      <c r="E1287">
        <v>1.54</v>
      </c>
      <c r="F1287" s="620">
        <v>2.19</v>
      </c>
      <c r="G1287" s="57"/>
      <c r="H1287" s="636"/>
      <c r="I1287" s="267"/>
      <c r="J1287" s="587">
        <v>49.12</v>
      </c>
      <c r="K1287" s="236">
        <v>45.34</v>
      </c>
      <c r="L1287" s="236">
        <v>54.98</v>
      </c>
      <c r="M1287" s="236">
        <v>2.4</v>
      </c>
      <c r="N1287" s="236">
        <v>1.1599999999999999</v>
      </c>
      <c r="O1287" s="236"/>
      <c r="P1287" s="236"/>
      <c r="Q1287" s="236">
        <v>18.260000000000002</v>
      </c>
      <c r="R1287" s="236">
        <v>1.7</v>
      </c>
      <c r="S1287" s="236">
        <v>5.51</v>
      </c>
      <c r="T1287" s="236">
        <v>4.76</v>
      </c>
      <c r="U1287" s="236">
        <v>0</v>
      </c>
      <c r="V1287" s="236"/>
      <c r="W1287" s="522">
        <v>2.2000000000000002</v>
      </c>
      <c r="X1287" s="236">
        <v>54.5</v>
      </c>
      <c r="Y1287" s="522">
        <v>22</v>
      </c>
      <c r="Z1287" s="236"/>
      <c r="AA1287" s="236"/>
      <c r="AB1287" s="236">
        <v>-0.1065842124408876</v>
      </c>
      <c r="AC1287" s="522">
        <v>9.2649988863342247E-3</v>
      </c>
      <c r="AD1287" s="522">
        <v>22.93990948388743</v>
      </c>
      <c r="AE1287" s="57">
        <v>41825</v>
      </c>
      <c r="AF1287" s="498">
        <v>0.118242</v>
      </c>
      <c r="AG1287" s="498">
        <v>0.10741176470588236</v>
      </c>
      <c r="AH1287" s="236">
        <v>16.6691</v>
      </c>
      <c r="AI1287" s="236"/>
      <c r="AJ1287" s="522">
        <v>0</v>
      </c>
      <c r="AK1287" s="522">
        <v>9.2649988863342247E-3</v>
      </c>
      <c r="AL1287" s="236">
        <v>7.1319520174481912E-2</v>
      </c>
      <c r="AM1287" s="236">
        <v>46.66</v>
      </c>
      <c r="AN1287" s="522">
        <v>0</v>
      </c>
      <c r="AR1287" s="452"/>
      <c r="AS1287" s="145"/>
      <c r="AT1287" s="223"/>
      <c r="AU1287" s="22"/>
    </row>
    <row r="1288" spans="1:47" ht="15.75">
      <c r="A1288" s="263" t="s">
        <v>982</v>
      </c>
      <c r="B1288" t="s">
        <v>3101</v>
      </c>
      <c r="C1288" t="s">
        <v>3101</v>
      </c>
      <c r="F1288" s="620"/>
      <c r="G1288" s="57"/>
      <c r="H1288" s="636"/>
      <c r="I1288" s="267"/>
      <c r="J1288" s="587">
        <v>42.5</v>
      </c>
      <c r="K1288" s="236">
        <v>40.76</v>
      </c>
      <c r="L1288" s="236">
        <v>44.26</v>
      </c>
      <c r="M1288" s="236">
        <v>3.33</v>
      </c>
      <c r="N1288" s="236"/>
      <c r="O1288" s="236"/>
      <c r="P1288" s="236"/>
      <c r="Q1288" s="236"/>
      <c r="R1288" s="236"/>
      <c r="S1288" s="236"/>
      <c r="T1288" s="236"/>
      <c r="U1288" s="236">
        <v>0</v>
      </c>
      <c r="V1288" s="236"/>
      <c r="X1288" s="236"/>
      <c r="Z1288" s="236">
        <v>1</v>
      </c>
      <c r="AA1288" s="236"/>
      <c r="AB1288" s="236">
        <v>4.1156295933365991E-2</v>
      </c>
      <c r="AC1288" s="522">
        <v>7.0016756617228221E-3</v>
      </c>
      <c r="AD1288" s="522">
        <v>3.4213962334936681</v>
      </c>
      <c r="AE1288" s="57">
        <v>41825</v>
      </c>
      <c r="AH1288" s="236"/>
      <c r="AI1288" s="236"/>
      <c r="AJ1288" s="522">
        <v>0</v>
      </c>
      <c r="AK1288" s="522">
        <v>7.0016756617228221E-3</v>
      </c>
      <c r="AL1288" s="236">
        <v>3.3057851239669409E-2</v>
      </c>
      <c r="AM1288" s="236"/>
      <c r="AN1288" s="522">
        <v>77.19298245614047</v>
      </c>
      <c r="AR1288" s="452"/>
      <c r="AS1288" s="145"/>
      <c r="AT1288" s="223"/>
      <c r="AU1288" s="22"/>
    </row>
    <row r="1289" spans="1:47" ht="15.75">
      <c r="A1289" s="263" t="s">
        <v>3541</v>
      </c>
      <c r="B1289" t="s">
        <v>3542</v>
      </c>
      <c r="C1289" t="s">
        <v>1983</v>
      </c>
      <c r="F1289" s="620"/>
      <c r="G1289" s="57"/>
      <c r="H1289" s="636"/>
      <c r="I1289" s="267"/>
      <c r="J1289" s="587">
        <v>62.32</v>
      </c>
      <c r="K1289" s="236">
        <v>55.5</v>
      </c>
      <c r="L1289" s="236">
        <v>62.32</v>
      </c>
      <c r="M1289" s="236">
        <v>1.43</v>
      </c>
      <c r="N1289" s="236"/>
      <c r="O1289" s="236"/>
      <c r="P1289" s="236"/>
      <c r="Q1289" s="236"/>
      <c r="R1289" s="236"/>
      <c r="S1289" s="236"/>
      <c r="T1289" s="236"/>
      <c r="U1289" s="236">
        <v>0</v>
      </c>
      <c r="V1289" s="236"/>
      <c r="X1289" s="236"/>
      <c r="Z1289" s="236">
        <v>1</v>
      </c>
      <c r="AA1289" s="236"/>
      <c r="AB1289" s="236">
        <v>6.2755798090040921E-2</v>
      </c>
      <c r="AC1289" s="522">
        <v>5.8747155536363902E-3</v>
      </c>
      <c r="AD1289" s="522">
        <v>7.1685915906913449</v>
      </c>
      <c r="AE1289" s="57">
        <v>41825</v>
      </c>
      <c r="AH1289" s="236"/>
      <c r="AI1289" s="236"/>
      <c r="AJ1289" s="522">
        <v>0</v>
      </c>
      <c r="AK1289" s="522">
        <v>5.8747155536363902E-3</v>
      </c>
      <c r="AL1289" s="236">
        <v>6.9137073254417591E-2</v>
      </c>
      <c r="AM1289" s="236"/>
      <c r="AN1289" s="522">
        <v>21.164021164021079</v>
      </c>
      <c r="AR1289" s="452"/>
      <c r="AS1289" s="145"/>
      <c r="AT1289" s="223"/>
      <c r="AU1289" s="22"/>
    </row>
    <row r="1290" spans="1:47" ht="15.75">
      <c r="A1290" s="263" t="s">
        <v>3543</v>
      </c>
      <c r="B1290" t="s">
        <v>3544</v>
      </c>
      <c r="C1290" t="s">
        <v>1754</v>
      </c>
      <c r="F1290" s="620"/>
      <c r="G1290" s="57"/>
      <c r="H1290" s="636"/>
      <c r="I1290" s="267"/>
      <c r="J1290" s="587">
        <v>43.2</v>
      </c>
      <c r="K1290" s="236">
        <v>38.61</v>
      </c>
      <c r="L1290" s="236">
        <v>43.2</v>
      </c>
      <c r="M1290" s="236">
        <v>1.25</v>
      </c>
      <c r="N1290" s="236"/>
      <c r="O1290" s="236"/>
      <c r="P1290" s="236"/>
      <c r="Q1290" s="236"/>
      <c r="R1290" s="236"/>
      <c r="S1290" s="236"/>
      <c r="T1290" s="236"/>
      <c r="U1290" s="236">
        <v>0</v>
      </c>
      <c r="V1290" s="236"/>
      <c r="X1290" s="236"/>
      <c r="Z1290" s="236"/>
      <c r="AA1290" s="236"/>
      <c r="AB1290" s="236">
        <v>3.473053892215576E-2</v>
      </c>
      <c r="AC1290" s="522">
        <v>9.7530397314809242E-3</v>
      </c>
      <c r="AD1290" s="522">
        <v>2.6977123532513878</v>
      </c>
      <c r="AE1290" s="57">
        <v>41825</v>
      </c>
      <c r="AH1290" s="236"/>
      <c r="AI1290" s="236"/>
      <c r="AJ1290" s="522">
        <v>0</v>
      </c>
      <c r="AK1290" s="522">
        <v>9.7530397314809242E-3</v>
      </c>
      <c r="AL1290" s="236">
        <v>5.9602649006622502E-2</v>
      </c>
      <c r="AM1290" s="236"/>
      <c r="AN1290" s="522">
        <v>0.78740157480353901</v>
      </c>
      <c r="AR1290" s="452"/>
      <c r="AS1290" s="145"/>
      <c r="AT1290" s="223"/>
      <c r="AU1290" s="22"/>
    </row>
    <row r="1291" spans="1:47" ht="15.75">
      <c r="A1291" s="263" t="s">
        <v>691</v>
      </c>
      <c r="B1291" t="s">
        <v>236</v>
      </c>
      <c r="C1291" t="s">
        <v>1354</v>
      </c>
      <c r="D1291" s="554">
        <v>392600000000</v>
      </c>
      <c r="E1291">
        <v>0.89</v>
      </c>
      <c r="F1291" s="620">
        <v>7.34</v>
      </c>
      <c r="G1291" s="57"/>
      <c r="H1291" s="636"/>
      <c r="I1291" s="267"/>
      <c r="J1291" s="587">
        <v>102.59</v>
      </c>
      <c r="K1291" s="236">
        <v>96.07</v>
      </c>
      <c r="L1291" s="236">
        <v>104.38</v>
      </c>
      <c r="M1291" s="236">
        <v>2.7</v>
      </c>
      <c r="N1291" s="236">
        <v>2.76</v>
      </c>
      <c r="O1291" s="236"/>
      <c r="P1291" s="236"/>
      <c r="Q1291" s="236">
        <v>13.32</v>
      </c>
      <c r="R1291" s="236">
        <v>3.46</v>
      </c>
      <c r="S1291" s="236">
        <v>1.1100000000000001</v>
      </c>
      <c r="T1291" s="236">
        <v>2.4700000000000002</v>
      </c>
      <c r="U1291" s="236">
        <v>0</v>
      </c>
      <c r="V1291" s="236"/>
      <c r="W1291" s="522">
        <v>2.6</v>
      </c>
      <c r="X1291" s="236">
        <v>101.5</v>
      </c>
      <c r="Y1291" s="522">
        <v>18</v>
      </c>
      <c r="Z1291" s="236">
        <v>1</v>
      </c>
      <c r="AA1291" s="236"/>
      <c r="AB1291" s="236">
        <v>5.6866179046049355E-2</v>
      </c>
      <c r="AC1291" s="522">
        <v>5.4322356728476835E-3</v>
      </c>
      <c r="AD1291" s="522">
        <v>2.8112361746525103</v>
      </c>
      <c r="AE1291" s="57">
        <v>41825</v>
      </c>
      <c r="AF1291" s="498">
        <v>8.0997E-2</v>
      </c>
      <c r="AG1291" s="498">
        <v>3.8497109826589597E-2</v>
      </c>
      <c r="AH1291" s="236">
        <v>104.23099999999999</v>
      </c>
      <c r="AI1291" s="236"/>
      <c r="AJ1291" s="522">
        <v>0</v>
      </c>
      <c r="AK1291" s="522">
        <v>5.4322356728476835E-3</v>
      </c>
      <c r="AL1291" s="236">
        <v>1.7051650639436887E-2</v>
      </c>
      <c r="AM1291" s="236">
        <v>101.63</v>
      </c>
      <c r="AN1291" s="522">
        <v>41.411042944785223</v>
      </c>
      <c r="AR1291" s="452"/>
      <c r="AS1291" s="145"/>
      <c r="AT1291" s="223"/>
      <c r="AU1291" s="22"/>
    </row>
    <row r="1292" spans="1:47" ht="15.75">
      <c r="A1292" s="263" t="s">
        <v>3545</v>
      </c>
      <c r="B1292" t="s">
        <v>3546</v>
      </c>
      <c r="C1292" t="s">
        <v>1809</v>
      </c>
      <c r="F1292" s="620"/>
      <c r="G1292" s="57"/>
      <c r="H1292" s="636"/>
      <c r="I1292" s="267"/>
      <c r="J1292" s="587">
        <v>81.75</v>
      </c>
      <c r="K1292" s="236">
        <v>71.05</v>
      </c>
      <c r="L1292" s="236">
        <v>83.45</v>
      </c>
      <c r="M1292" s="236">
        <v>0.61</v>
      </c>
      <c r="N1292" s="236"/>
      <c r="O1292" s="236"/>
      <c r="P1292" s="236"/>
      <c r="Q1292" s="236"/>
      <c r="R1292" s="236"/>
      <c r="S1292" s="236"/>
      <c r="T1292" s="236"/>
      <c r="U1292" s="236">
        <v>0</v>
      </c>
      <c r="V1292" s="236"/>
      <c r="X1292" s="236"/>
      <c r="Z1292" s="236"/>
      <c r="AA1292" s="236"/>
      <c r="AB1292" s="236">
        <v>0.13384188626907079</v>
      </c>
      <c r="AC1292" s="522">
        <v>9.6421547565144119E-3</v>
      </c>
      <c r="AD1292" s="522">
        <v>4.4506749043982978</v>
      </c>
      <c r="AE1292" s="57">
        <v>41825</v>
      </c>
      <c r="AH1292" s="236"/>
      <c r="AI1292" s="236"/>
      <c r="AJ1292" s="522">
        <v>0</v>
      </c>
      <c r="AK1292" s="522">
        <v>9.6421547565144119E-3</v>
      </c>
      <c r="AL1292" s="236">
        <v>9.3499197431781644E-2</v>
      </c>
      <c r="AM1292" s="236"/>
      <c r="AN1292" s="522">
        <v>37.988826815642405</v>
      </c>
      <c r="AR1292" s="452"/>
      <c r="AS1292" s="145"/>
      <c r="AT1292" s="223"/>
      <c r="AU1292" s="22"/>
    </row>
    <row r="1293" spans="1:47" ht="15.75">
      <c r="A1293" s="263" t="s">
        <v>3547</v>
      </c>
      <c r="B1293" t="s">
        <v>3548</v>
      </c>
      <c r="C1293" t="s">
        <v>1343</v>
      </c>
      <c r="D1293" s="554">
        <v>2950000000</v>
      </c>
      <c r="E1293">
        <v>1.37</v>
      </c>
      <c r="F1293" s="620">
        <v>2.17</v>
      </c>
      <c r="G1293" s="57"/>
      <c r="H1293" s="636"/>
      <c r="I1293" s="267"/>
      <c r="J1293" s="587">
        <v>47.83</v>
      </c>
      <c r="K1293" s="236">
        <v>44.28</v>
      </c>
      <c r="L1293" s="236">
        <v>48.19</v>
      </c>
      <c r="M1293" s="236">
        <v>0.6</v>
      </c>
      <c r="N1293" s="236">
        <v>0.27</v>
      </c>
      <c r="O1293" s="236"/>
      <c r="P1293" s="236"/>
      <c r="Q1293" s="236">
        <v>17.46</v>
      </c>
      <c r="R1293" s="236">
        <v>1.65</v>
      </c>
      <c r="S1293" s="236">
        <v>2.29</v>
      </c>
      <c r="T1293" s="236">
        <v>2.67</v>
      </c>
      <c r="U1293" s="236">
        <v>0</v>
      </c>
      <c r="V1293" s="236"/>
      <c r="W1293" s="522">
        <v>2.2999999999999998</v>
      </c>
      <c r="X1293" s="236">
        <v>54</v>
      </c>
      <c r="Y1293" s="522">
        <v>7</v>
      </c>
      <c r="Z1293" s="236"/>
      <c r="AA1293" s="236"/>
      <c r="AB1293" s="236">
        <v>1.9177498401875104E-2</v>
      </c>
      <c r="AC1293" s="522">
        <v>5.391853299000173E-3</v>
      </c>
      <c r="AD1293" s="522">
        <v>5.7797133734003099</v>
      </c>
      <c r="AE1293" s="57">
        <v>41825</v>
      </c>
      <c r="AF1293" s="498">
        <v>0.108501</v>
      </c>
      <c r="AG1293" s="498">
        <v>0.10581818181818184</v>
      </c>
      <c r="AH1293" s="236">
        <v>35.029200000000003</v>
      </c>
      <c r="AI1293" s="236"/>
      <c r="AJ1293" s="522">
        <v>0</v>
      </c>
      <c r="AK1293" s="522">
        <v>5.391853299000173E-3</v>
      </c>
      <c r="AL1293" s="236">
        <v>2.6174640635056829E-2</v>
      </c>
      <c r="AM1293" s="236">
        <v>47.47</v>
      </c>
      <c r="AN1293" s="522">
        <v>55.555555555555777</v>
      </c>
      <c r="AR1293" s="452"/>
      <c r="AS1293" s="145"/>
      <c r="AT1293" s="223"/>
      <c r="AU1293" s="22"/>
    </row>
    <row r="1294" spans="1:47" ht="15.75">
      <c r="A1294" s="263" t="s">
        <v>3549</v>
      </c>
      <c r="B1294" t="s">
        <v>3550</v>
      </c>
      <c r="C1294" t="s">
        <v>1711</v>
      </c>
      <c r="F1294" s="620"/>
      <c r="G1294" s="57"/>
      <c r="H1294" s="636"/>
      <c r="I1294" s="267"/>
      <c r="J1294" s="587">
        <v>88.65</v>
      </c>
      <c r="K1294" s="236">
        <v>80.89</v>
      </c>
      <c r="L1294" s="236">
        <v>88.65</v>
      </c>
      <c r="M1294" s="236">
        <v>0.71</v>
      </c>
      <c r="N1294" s="236"/>
      <c r="O1294" s="236"/>
      <c r="P1294" s="236"/>
      <c r="Q1294" s="236"/>
      <c r="R1294" s="236"/>
      <c r="S1294" s="236"/>
      <c r="T1294" s="236"/>
      <c r="U1294" s="236">
        <v>0</v>
      </c>
      <c r="V1294" s="236"/>
      <c r="X1294" s="236"/>
      <c r="Z1294" s="236">
        <v>1</v>
      </c>
      <c r="AA1294" s="236"/>
      <c r="AB1294" s="236">
        <v>3.9638794417732028E-2</v>
      </c>
      <c r="AC1294" s="522">
        <v>8.2064604760592585E-3</v>
      </c>
      <c r="AD1294" s="522">
        <v>3.5882641176867893</v>
      </c>
      <c r="AE1294" s="57">
        <v>41825</v>
      </c>
      <c r="AH1294" s="236"/>
      <c r="AI1294" s="236"/>
      <c r="AJ1294" s="522">
        <v>0</v>
      </c>
      <c r="AK1294" s="522">
        <v>8.2064604760592585E-3</v>
      </c>
      <c r="AL1294" s="236">
        <v>5.9519541054141319E-2</v>
      </c>
      <c r="AM1294" s="236"/>
      <c r="AN1294" s="522">
        <v>0</v>
      </c>
      <c r="AR1294" s="452"/>
      <c r="AS1294" s="145"/>
      <c r="AT1294" s="223"/>
      <c r="AU1294" s="22"/>
    </row>
    <row r="1295" spans="1:47" ht="15.75">
      <c r="A1295" s="263" t="s">
        <v>3551</v>
      </c>
      <c r="B1295" t="s">
        <v>3552</v>
      </c>
      <c r="C1295" t="s">
        <v>1343</v>
      </c>
      <c r="F1295" s="620"/>
      <c r="G1295" s="57"/>
      <c r="H1295" s="636"/>
      <c r="I1295" s="267"/>
      <c r="J1295" s="587">
        <v>13.24</v>
      </c>
      <c r="K1295" s="236">
        <v>13.13</v>
      </c>
      <c r="L1295" s="236">
        <v>13.3</v>
      </c>
      <c r="M1295" s="236"/>
      <c r="N1295" s="236"/>
      <c r="O1295" s="236"/>
      <c r="P1295" s="236"/>
      <c r="Q1295" s="236"/>
      <c r="R1295" s="236"/>
      <c r="S1295" s="236"/>
      <c r="T1295" s="236"/>
      <c r="U1295" s="236">
        <v>0</v>
      </c>
      <c r="V1295" s="236"/>
      <c r="W1295" s="522">
        <v>3</v>
      </c>
      <c r="X1295" s="236">
        <v>14</v>
      </c>
      <c r="Y1295" s="522">
        <v>1</v>
      </c>
      <c r="Z1295" s="236"/>
      <c r="AA1295" s="236"/>
      <c r="AB1295" s="236">
        <v>-4.5112781954887594E-3</v>
      </c>
      <c r="AC1295" s="522">
        <v>1.1431951687696582E-3</v>
      </c>
      <c r="AD1295" s="522">
        <v>4.8877159561311352</v>
      </c>
      <c r="AE1295" s="57">
        <v>41784</v>
      </c>
      <c r="AH1295" s="236"/>
      <c r="AI1295" s="236"/>
      <c r="AJ1295" s="522">
        <v>0</v>
      </c>
      <c r="AK1295" s="522">
        <v>1.1431951687696582E-3</v>
      </c>
      <c r="AL1295" s="236">
        <v>3.030303030303101E-3</v>
      </c>
      <c r="AM1295" s="236"/>
      <c r="AN1295" s="522">
        <v>33.333333333333329</v>
      </c>
      <c r="AR1295" s="452"/>
      <c r="AS1295" s="145"/>
      <c r="AT1295" s="223"/>
      <c r="AU1295" s="22"/>
    </row>
    <row r="1296" spans="1:47" ht="15.75">
      <c r="A1296" s="263" t="s">
        <v>3553</v>
      </c>
      <c r="B1296" t="s">
        <v>3554</v>
      </c>
      <c r="C1296" t="s">
        <v>1343</v>
      </c>
      <c r="D1296" s="554">
        <v>21350000000</v>
      </c>
      <c r="E1296">
        <v>1.58</v>
      </c>
      <c r="F1296" s="620">
        <v>0.91</v>
      </c>
      <c r="G1296" s="57"/>
      <c r="H1296" s="636"/>
      <c r="I1296" s="267"/>
      <c r="J1296" s="587">
        <v>12.45</v>
      </c>
      <c r="K1296" s="236">
        <v>11</v>
      </c>
      <c r="L1296" s="236">
        <v>12.86</v>
      </c>
      <c r="M1296" s="236">
        <v>2</v>
      </c>
      <c r="N1296" s="236">
        <v>0.25</v>
      </c>
      <c r="O1296" s="236"/>
      <c r="P1296" s="236"/>
      <c r="Q1296" s="236">
        <v>10.46</v>
      </c>
      <c r="R1296" s="236">
        <v>1.95</v>
      </c>
      <c r="S1296" s="236">
        <v>0.67</v>
      </c>
      <c r="T1296" s="236">
        <v>1.18</v>
      </c>
      <c r="U1296" s="236">
        <v>0</v>
      </c>
      <c r="V1296" s="236"/>
      <c r="W1296" s="522">
        <v>2.6</v>
      </c>
      <c r="X1296" s="236">
        <v>13.5</v>
      </c>
      <c r="Y1296" s="522">
        <v>10</v>
      </c>
      <c r="Z1296" s="236"/>
      <c r="AA1296" s="236"/>
      <c r="AB1296" s="236">
        <v>9.4024604569419898E-2</v>
      </c>
      <c r="AC1296" s="522">
        <v>1.2213561521874815E-2</v>
      </c>
      <c r="AD1296" s="522">
        <v>2.8473555092214826</v>
      </c>
      <c r="AE1296" s="57">
        <v>41825</v>
      </c>
      <c r="AF1296" s="498">
        <v>0.120534</v>
      </c>
      <c r="AG1296" s="498">
        <v>5.3641025641025651E-2</v>
      </c>
      <c r="AH1296" s="236">
        <v>8.6811000000000007</v>
      </c>
      <c r="AI1296" s="236"/>
      <c r="AJ1296" s="522">
        <v>0</v>
      </c>
      <c r="AK1296" s="522">
        <v>1.2213561521874815E-2</v>
      </c>
      <c r="AL1296" s="236">
        <v>2.8075970272502054E-2</v>
      </c>
      <c r="AM1296" s="236">
        <v>12.4</v>
      </c>
      <c r="AN1296" s="522">
        <v>37.777777777777821</v>
      </c>
      <c r="AR1296" s="452"/>
      <c r="AS1296" s="145"/>
      <c r="AT1296" s="223"/>
      <c r="AU1296" s="22"/>
    </row>
    <row r="1297" spans="1:47" ht="15.75">
      <c r="A1297" s="263" t="s">
        <v>3555</v>
      </c>
      <c r="B1297" t="s">
        <v>3556</v>
      </c>
      <c r="C1297" t="s">
        <v>2257</v>
      </c>
      <c r="F1297" s="620"/>
      <c r="G1297" s="57"/>
      <c r="H1297" s="636"/>
      <c r="I1297" s="267"/>
      <c r="J1297" s="587">
        <v>17.47</v>
      </c>
      <c r="K1297" s="236">
        <v>17.47</v>
      </c>
      <c r="L1297" s="236">
        <v>25.59</v>
      </c>
      <c r="M1297" s="236">
        <v>0</v>
      </c>
      <c r="N1297" s="236"/>
      <c r="O1297" s="236"/>
      <c r="P1297" s="236"/>
      <c r="Q1297" s="236"/>
      <c r="R1297" s="236"/>
      <c r="S1297" s="236"/>
      <c r="T1297" s="236"/>
      <c r="U1297" s="236">
        <v>0</v>
      </c>
      <c r="V1297" s="236"/>
      <c r="X1297" s="236"/>
      <c r="Z1297" s="236"/>
      <c r="AA1297" s="236"/>
      <c r="AB1297" s="236">
        <v>-0.24924795874516548</v>
      </c>
      <c r="AC1297" s="522">
        <v>2.218069423448002E-2</v>
      </c>
      <c r="AD1297" s="522">
        <v>3.2003127858008007</v>
      </c>
      <c r="AE1297" s="57">
        <v>41825</v>
      </c>
      <c r="AH1297" s="236"/>
      <c r="AI1297" s="236"/>
      <c r="AJ1297" s="522">
        <v>0</v>
      </c>
      <c r="AK1297" s="522">
        <v>2.218069423448002E-2</v>
      </c>
      <c r="AL1297" s="236">
        <v>-0.24142422926617463</v>
      </c>
      <c r="AM1297" s="236"/>
      <c r="AN1297" s="522">
        <v>92.372881355932194</v>
      </c>
      <c r="AR1297" s="452"/>
      <c r="AS1297" s="145"/>
      <c r="AT1297" s="223"/>
      <c r="AU1297" s="22"/>
    </row>
    <row r="1298" spans="1:47" ht="15.75">
      <c r="A1298" s="263" t="s">
        <v>488</v>
      </c>
      <c r="B1298" t="s">
        <v>3557</v>
      </c>
      <c r="C1298" t="s">
        <v>1343</v>
      </c>
      <c r="D1298" s="554">
        <v>4670000000</v>
      </c>
      <c r="E1298">
        <v>1.07</v>
      </c>
      <c r="F1298" s="620">
        <v>1.2</v>
      </c>
      <c r="G1298" s="57"/>
      <c r="H1298" s="636"/>
      <c r="I1298" s="267"/>
      <c r="J1298" s="587">
        <v>36.14</v>
      </c>
      <c r="K1298" s="236">
        <v>32.869999999999997</v>
      </c>
      <c r="L1298" s="236">
        <v>36.94</v>
      </c>
      <c r="M1298" s="236">
        <v>0</v>
      </c>
      <c r="N1298" s="236">
        <v>0</v>
      </c>
      <c r="O1298" s="236"/>
      <c r="P1298" s="236"/>
      <c r="Q1298" s="236">
        <v>19.97</v>
      </c>
      <c r="R1298" s="236">
        <v>2.76</v>
      </c>
      <c r="S1298" s="236">
        <v>7.73</v>
      </c>
      <c r="T1298" s="236">
        <v>2.81</v>
      </c>
      <c r="U1298" s="236">
        <v>0</v>
      </c>
      <c r="V1298" s="236"/>
      <c r="W1298" s="522">
        <v>2.2000000000000002</v>
      </c>
      <c r="X1298" s="236">
        <v>41.5</v>
      </c>
      <c r="Y1298" s="522">
        <v>26</v>
      </c>
      <c r="Z1298" s="236">
        <v>1</v>
      </c>
      <c r="AA1298" s="236"/>
      <c r="AB1298" s="236">
        <v>-9.5916689503974077E-3</v>
      </c>
      <c r="AC1298" s="522">
        <v>1.5406848607086975E-2</v>
      </c>
      <c r="AD1298" s="522">
        <v>5.1033066745674134</v>
      </c>
      <c r="AE1298" s="57">
        <v>41825</v>
      </c>
      <c r="AF1298" s="498">
        <v>9.1311000000000003E-2</v>
      </c>
      <c r="AG1298" s="498">
        <v>7.2355072463768114E-2</v>
      </c>
      <c r="AH1298" s="236">
        <v>25.6707</v>
      </c>
      <c r="AI1298" s="236"/>
      <c r="AJ1298" s="522">
        <v>0</v>
      </c>
      <c r="AK1298" s="522">
        <v>1.5406848607086975E-2</v>
      </c>
      <c r="AL1298" s="236">
        <v>6.6391265860135731E-2</v>
      </c>
      <c r="AM1298" s="236">
        <v>34.86</v>
      </c>
      <c r="AN1298" s="522">
        <v>0</v>
      </c>
      <c r="AR1298" s="452"/>
      <c r="AS1298" s="145"/>
      <c r="AT1298" s="223"/>
      <c r="AU1298" s="22"/>
    </row>
    <row r="1299" spans="1:47" ht="15.75">
      <c r="A1299" s="263" t="s">
        <v>350</v>
      </c>
      <c r="C1299" t="s">
        <v>1343</v>
      </c>
      <c r="D1299" s="554">
        <v>768930000</v>
      </c>
      <c r="E1299">
        <v>0.38</v>
      </c>
      <c r="F1299" s="620">
        <v>3.33</v>
      </c>
      <c r="G1299" s="57"/>
      <c r="H1299" s="636"/>
      <c r="I1299" s="267"/>
      <c r="J1299" s="587">
        <v>7.05</v>
      </c>
      <c r="K1299" s="236">
        <v>6.81</v>
      </c>
      <c r="L1299" s="236">
        <v>7.09</v>
      </c>
      <c r="M1299" s="236">
        <v>0</v>
      </c>
      <c r="N1299" s="236">
        <v>0</v>
      </c>
      <c r="O1299" s="236"/>
      <c r="P1299" s="236"/>
      <c r="Q1299" s="236">
        <v>0</v>
      </c>
      <c r="R1299" s="236">
        <v>0</v>
      </c>
      <c r="S1299" s="236">
        <v>0.46</v>
      </c>
      <c r="T1299" s="236">
        <v>0.57999999999999996</v>
      </c>
      <c r="U1299" s="236">
        <v>0</v>
      </c>
      <c r="V1299" s="236"/>
      <c r="W1299" s="522">
        <v>0</v>
      </c>
      <c r="X1299" s="236">
        <v>4.5</v>
      </c>
      <c r="Y1299" s="522">
        <v>1</v>
      </c>
      <c r="Z1299" s="236">
        <v>1</v>
      </c>
      <c r="AA1299" s="236"/>
      <c r="AB1299" s="236">
        <v>3.5242290748898709E-2</v>
      </c>
      <c r="AC1299" s="522">
        <v>2.7644920936305021E-3</v>
      </c>
      <c r="AD1299" s="522">
        <v>7.870994421357306</v>
      </c>
      <c r="AE1299" s="57">
        <v>41825</v>
      </c>
      <c r="AH1299" s="236"/>
      <c r="AI1299" s="236"/>
      <c r="AJ1299" s="522">
        <v>0</v>
      </c>
      <c r="AK1299" s="522">
        <v>2.7644920936305021E-3</v>
      </c>
      <c r="AL1299" s="236">
        <v>2.8449502133712054E-3</v>
      </c>
      <c r="AM1299" s="236">
        <v>7.03</v>
      </c>
      <c r="AN1299" s="522">
        <v>24.999999999999854</v>
      </c>
      <c r="AR1299" s="452"/>
      <c r="AS1299" s="145"/>
      <c r="AT1299" s="223"/>
      <c r="AU1299" s="22"/>
    </row>
    <row r="1300" spans="1:47" ht="15.75">
      <c r="A1300" s="263" t="s">
        <v>3558</v>
      </c>
      <c r="B1300" t="s">
        <v>3559</v>
      </c>
      <c r="C1300" t="s">
        <v>1343</v>
      </c>
      <c r="D1300" s="554">
        <v>13270000000</v>
      </c>
      <c r="E1300">
        <v>0.71</v>
      </c>
      <c r="F1300" s="620">
        <v>2.5099999999999998</v>
      </c>
      <c r="G1300" s="57"/>
      <c r="H1300" s="636"/>
      <c r="I1300" s="267"/>
      <c r="J1300" s="587">
        <v>82.49</v>
      </c>
      <c r="K1300" s="236">
        <v>74.37</v>
      </c>
      <c r="L1300" s="236">
        <v>82.49</v>
      </c>
      <c r="M1300" s="236">
        <v>1.8</v>
      </c>
      <c r="N1300" s="236">
        <v>1.48</v>
      </c>
      <c r="O1300" s="236"/>
      <c r="P1300" s="236"/>
      <c r="Q1300" s="236">
        <v>19.41</v>
      </c>
      <c r="R1300" s="236">
        <v>1.35</v>
      </c>
      <c r="S1300" s="236">
        <v>2.72</v>
      </c>
      <c r="T1300" s="236">
        <v>15.92</v>
      </c>
      <c r="U1300" s="236">
        <v>0</v>
      </c>
      <c r="V1300" s="236"/>
      <c r="W1300" s="522">
        <v>2.2000000000000002</v>
      </c>
      <c r="X1300" s="236">
        <v>85</v>
      </c>
      <c r="Y1300" s="522">
        <v>19</v>
      </c>
      <c r="Z1300" s="236"/>
      <c r="AA1300" s="236"/>
      <c r="AB1300" s="236">
        <v>8.9840137402563053E-2</v>
      </c>
      <c r="AC1300" s="522">
        <v>6.8407340826890303E-3</v>
      </c>
      <c r="AD1300" s="522">
        <v>2.9608087835241452</v>
      </c>
      <c r="AE1300" s="57">
        <v>41825</v>
      </c>
      <c r="AF1300" s="498">
        <v>7.0682999999999996E-2</v>
      </c>
      <c r="AG1300" s="498">
        <v>0.14377777777777775</v>
      </c>
      <c r="AH1300" s="236">
        <v>46.998399999999997</v>
      </c>
      <c r="AI1300" s="236"/>
      <c r="AJ1300" s="522">
        <v>0</v>
      </c>
      <c r="AK1300" s="522">
        <v>6.8407340826890303E-3</v>
      </c>
      <c r="AL1300" s="236">
        <v>0.10576407506702416</v>
      </c>
      <c r="AM1300" s="236">
        <v>78.709999999999994</v>
      </c>
      <c r="AN1300" s="522">
        <v>32.420091324200882</v>
      </c>
      <c r="AR1300" s="452"/>
      <c r="AS1300" s="145"/>
      <c r="AT1300" s="223"/>
      <c r="AU1300" s="22"/>
    </row>
    <row r="1301" spans="1:47" ht="15.75">
      <c r="A1301" s="263" t="s">
        <v>3560</v>
      </c>
      <c r="C1301" t="s">
        <v>1343</v>
      </c>
      <c r="D1301" s="554">
        <v>9760000000</v>
      </c>
      <c r="E1301">
        <v>1.67</v>
      </c>
      <c r="F1301" s="620">
        <v>0.18</v>
      </c>
      <c r="G1301" s="57"/>
      <c r="H1301" s="636"/>
      <c r="I1301" s="267"/>
      <c r="J1301" s="587">
        <v>7.65</v>
      </c>
      <c r="K1301" s="236">
        <v>7.37</v>
      </c>
      <c r="L1301" s="236">
        <v>8.3800000000000008</v>
      </c>
      <c r="M1301" s="236">
        <v>0.3</v>
      </c>
      <c r="N1301" s="236">
        <v>0.03</v>
      </c>
      <c r="O1301" s="236"/>
      <c r="P1301" s="236"/>
      <c r="Q1301" s="236">
        <v>31.88</v>
      </c>
      <c r="R1301" s="236">
        <v>4.6399999999999997</v>
      </c>
      <c r="S1301" s="236">
        <v>0.38</v>
      </c>
      <c r="T1301" s="236">
        <v>0.56999999999999995</v>
      </c>
      <c r="U1301" s="236">
        <v>0</v>
      </c>
      <c r="V1301" s="236"/>
      <c r="W1301" s="522">
        <v>5</v>
      </c>
      <c r="X1301" s="236">
        <v>5.16</v>
      </c>
      <c r="Y1301" s="522">
        <v>1</v>
      </c>
      <c r="Z1301" s="236"/>
      <c r="AA1301" s="236"/>
      <c r="AB1301" s="236">
        <v>3.3783783783783779E-2</v>
      </c>
      <c r="AC1301" s="522">
        <v>1.2713112424404212E-2</v>
      </c>
      <c r="AD1301" s="522">
        <v>5.7881586324391199</v>
      </c>
      <c r="AE1301" s="57">
        <v>41825</v>
      </c>
      <c r="AF1301" s="498">
        <v>0.125691</v>
      </c>
      <c r="AG1301" s="498">
        <v>6.8706896551724142E-2</v>
      </c>
      <c r="AH1301" s="236">
        <v>2.0600999999999998</v>
      </c>
      <c r="AI1301" s="236"/>
      <c r="AJ1301" s="522">
        <v>0</v>
      </c>
      <c r="AK1301" s="522">
        <v>1.2713112424404212E-2</v>
      </c>
      <c r="AL1301" s="236">
        <v>-1.5444015444015344E-2</v>
      </c>
      <c r="AM1301" s="236">
        <v>7.8</v>
      </c>
      <c r="AN1301" s="522">
        <v>31.999999999999787</v>
      </c>
      <c r="AR1301" s="452"/>
      <c r="AS1301" s="145"/>
      <c r="AT1301" s="223"/>
      <c r="AU1301" s="22"/>
    </row>
    <row r="1302" spans="1:47" ht="15.75">
      <c r="A1302" s="263" t="s">
        <v>3561</v>
      </c>
      <c r="C1302" t="s">
        <v>1343</v>
      </c>
      <c r="D1302" s="554">
        <v>216890000</v>
      </c>
      <c r="E1302">
        <v>1.66</v>
      </c>
      <c r="F1302" s="620">
        <v>0.15</v>
      </c>
      <c r="G1302" s="57"/>
      <c r="H1302" s="636"/>
      <c r="I1302" s="267"/>
      <c r="J1302" s="587">
        <v>5.87</v>
      </c>
      <c r="K1302" s="236">
        <v>4.2300000000000004</v>
      </c>
      <c r="L1302" s="236">
        <v>5.87</v>
      </c>
      <c r="M1302" s="236">
        <v>0</v>
      </c>
      <c r="N1302" s="236">
        <v>0</v>
      </c>
      <c r="O1302" s="236"/>
      <c r="P1302" s="236"/>
      <c r="Q1302" s="236">
        <v>15.86</v>
      </c>
      <c r="R1302" s="236">
        <v>2.1</v>
      </c>
      <c r="S1302" s="236">
        <v>0.81</v>
      </c>
      <c r="T1302" s="236">
        <v>1.42</v>
      </c>
      <c r="U1302" s="236">
        <v>0</v>
      </c>
      <c r="V1302" s="236"/>
      <c r="W1302" s="522">
        <v>2.6</v>
      </c>
      <c r="X1302" s="236">
        <v>5.5</v>
      </c>
      <c r="Y1302" s="522">
        <v>5</v>
      </c>
      <c r="Z1302" s="236"/>
      <c r="AA1302" s="236"/>
      <c r="AB1302" s="236">
        <v>0.25965665236051499</v>
      </c>
      <c r="AC1302" s="522">
        <v>2.2496534515395995E-2</v>
      </c>
      <c r="AD1302" s="522">
        <v>5.6891307108566185</v>
      </c>
      <c r="AE1302" s="57">
        <v>41825</v>
      </c>
      <c r="AF1302" s="498">
        <v>0.12511800000000001</v>
      </c>
      <c r="AG1302" s="498">
        <v>7.5523809523809521E-2</v>
      </c>
      <c r="AH1302" s="236">
        <v>2.0301999999999998</v>
      </c>
      <c r="AI1302" s="236"/>
      <c r="AJ1302" s="522">
        <v>0</v>
      </c>
      <c r="AK1302" s="522">
        <v>2.2496534515395995E-2</v>
      </c>
      <c r="AL1302" s="236">
        <v>0.23839662447257379</v>
      </c>
      <c r="AM1302" s="236">
        <v>4.8</v>
      </c>
      <c r="AN1302" s="522">
        <v>0</v>
      </c>
      <c r="AR1302" s="452"/>
      <c r="AS1302" s="145"/>
      <c r="AT1302" s="223"/>
      <c r="AU1302" s="22"/>
    </row>
    <row r="1303" spans="1:47" ht="15.75">
      <c r="A1303" s="263" t="s">
        <v>3562</v>
      </c>
      <c r="B1303" t="s">
        <v>3563</v>
      </c>
      <c r="C1303" t="s">
        <v>3265</v>
      </c>
      <c r="D1303" s="554">
        <v>433740000</v>
      </c>
      <c r="E1303">
        <v>2.0499999999999998</v>
      </c>
      <c r="F1303" s="620">
        <v>-0.35</v>
      </c>
      <c r="G1303" s="57"/>
      <c r="H1303" s="636"/>
      <c r="I1303" s="267"/>
      <c r="J1303" s="587">
        <v>18.91</v>
      </c>
      <c r="K1303" s="236">
        <v>15.16</v>
      </c>
      <c r="L1303" s="236">
        <v>18.91</v>
      </c>
      <c r="M1303" s="236">
        <v>0</v>
      </c>
      <c r="N1303" s="236">
        <v>0</v>
      </c>
      <c r="O1303" s="236"/>
      <c r="P1303" s="236"/>
      <c r="Q1303" s="236">
        <v>15.13</v>
      </c>
      <c r="R1303" s="236">
        <v>2.63</v>
      </c>
      <c r="S1303" s="236">
        <v>2.17</v>
      </c>
      <c r="T1303" s="236">
        <v>2.12</v>
      </c>
      <c r="U1303" s="236">
        <v>0</v>
      </c>
      <c r="V1303" s="236"/>
      <c r="W1303" s="522">
        <v>1.6</v>
      </c>
      <c r="X1303" s="236">
        <v>21</v>
      </c>
      <c r="Y1303" s="522">
        <v>5</v>
      </c>
      <c r="Z1303" s="236"/>
      <c r="AA1303" s="236"/>
      <c r="AB1303" s="236">
        <v>8.9285714285714329E-2</v>
      </c>
      <c r="AC1303" s="522">
        <v>1.5906409375877048E-2</v>
      </c>
      <c r="AD1303" s="522">
        <v>8.1924970635793848</v>
      </c>
      <c r="AE1303" s="57">
        <v>41825</v>
      </c>
      <c r="AF1303" s="498">
        <v>0.14746500000000001</v>
      </c>
      <c r="AG1303" s="498">
        <v>5.7528517110266165E-2</v>
      </c>
      <c r="AH1303" s="236">
        <v>-3.5842000000000001</v>
      </c>
      <c r="AI1303" s="236"/>
      <c r="AJ1303" s="522">
        <v>0</v>
      </c>
      <c r="AK1303" s="522">
        <v>1.5906409375877048E-2</v>
      </c>
      <c r="AL1303" s="236">
        <v>0.15164433617539574</v>
      </c>
      <c r="AM1303" s="236">
        <v>17.25</v>
      </c>
      <c r="AN1303" s="522">
        <v>11.931818181818215</v>
      </c>
      <c r="AR1303" s="452"/>
      <c r="AS1303" s="145"/>
      <c r="AT1303" s="223"/>
      <c r="AU1303" s="22"/>
    </row>
    <row r="1304" spans="1:47" ht="15.75">
      <c r="A1304" s="263" t="s">
        <v>3564</v>
      </c>
      <c r="B1304" t="s">
        <v>3565</v>
      </c>
      <c r="C1304" t="s">
        <v>1343</v>
      </c>
      <c r="D1304" s="554">
        <v>2110000000</v>
      </c>
      <c r="E1304">
        <v>1.91</v>
      </c>
      <c r="F1304" s="620">
        <v>1.51</v>
      </c>
      <c r="G1304" s="57"/>
      <c r="H1304" s="636"/>
      <c r="I1304" s="267"/>
      <c r="J1304" s="587">
        <v>29.77</v>
      </c>
      <c r="K1304" s="236">
        <v>27.98</v>
      </c>
      <c r="L1304" s="236">
        <v>31.65</v>
      </c>
      <c r="M1304" s="236">
        <v>0.5</v>
      </c>
      <c r="N1304" s="236">
        <v>0.16</v>
      </c>
      <c r="O1304" s="236"/>
      <c r="P1304" s="236"/>
      <c r="Q1304" s="236">
        <v>15.59</v>
      </c>
      <c r="R1304" s="236">
        <v>1.86</v>
      </c>
      <c r="S1304" s="236">
        <v>2.57</v>
      </c>
      <c r="T1304" s="236">
        <v>0.97</v>
      </c>
      <c r="U1304" s="236">
        <v>0</v>
      </c>
      <c r="V1304" s="236"/>
      <c r="W1304" s="522">
        <v>2.8</v>
      </c>
      <c r="X1304" s="236">
        <v>32</v>
      </c>
      <c r="Y1304" s="522">
        <v>26</v>
      </c>
      <c r="Z1304" s="236"/>
      <c r="AA1304" s="236"/>
      <c r="AB1304" s="236">
        <v>-4.5221295702373321E-2</v>
      </c>
      <c r="AC1304" s="522">
        <v>9.8850456481350234E-3</v>
      </c>
      <c r="AD1304" s="522">
        <v>3.5200725702496314</v>
      </c>
      <c r="AE1304" s="57">
        <v>41825</v>
      </c>
      <c r="AF1304" s="498">
        <v>0.13944299999999998</v>
      </c>
      <c r="AG1304" s="498">
        <v>8.3817204301075254E-2</v>
      </c>
      <c r="AH1304" s="236">
        <v>16.418199999999999</v>
      </c>
      <c r="AI1304" s="236"/>
      <c r="AJ1304" s="522">
        <v>0</v>
      </c>
      <c r="AK1304" s="522">
        <v>9.8850456481350234E-3</v>
      </c>
      <c r="AL1304" s="236">
        <v>5.3432413305024698E-2</v>
      </c>
      <c r="AM1304" s="236">
        <v>29.22</v>
      </c>
      <c r="AN1304" s="522">
        <v>50</v>
      </c>
      <c r="AR1304" s="452"/>
      <c r="AS1304" s="145"/>
      <c r="AT1304" s="223"/>
      <c r="AU1304" s="22"/>
    </row>
    <row r="1305" spans="1:47" ht="15.75">
      <c r="A1305" s="263" t="s">
        <v>3566</v>
      </c>
      <c r="B1305" t="s">
        <v>3567</v>
      </c>
      <c r="C1305" t="s">
        <v>1343</v>
      </c>
      <c r="D1305" s="554">
        <v>1870000000</v>
      </c>
      <c r="E1305">
        <v>2.33</v>
      </c>
      <c r="F1305" s="620">
        <v>0.47</v>
      </c>
      <c r="G1305" s="57"/>
      <c r="H1305" s="636"/>
      <c r="I1305" s="267"/>
      <c r="J1305" s="587">
        <v>21.75</v>
      </c>
      <c r="K1305" s="236">
        <v>20.91</v>
      </c>
      <c r="L1305" s="236">
        <v>22.69</v>
      </c>
      <c r="M1305" s="236">
        <v>0</v>
      </c>
      <c r="N1305" s="236">
        <v>0</v>
      </c>
      <c r="O1305" s="236"/>
      <c r="P1305" s="236"/>
      <c r="Q1305" s="236">
        <v>23.14</v>
      </c>
      <c r="R1305" s="236">
        <v>3.94</v>
      </c>
      <c r="S1305" s="236">
        <v>0.38</v>
      </c>
      <c r="T1305" s="236">
        <v>3.75</v>
      </c>
      <c r="U1305" s="236">
        <v>0</v>
      </c>
      <c r="V1305" s="236"/>
      <c r="W1305" s="522">
        <v>3.3</v>
      </c>
      <c r="X1305" s="236">
        <v>21</v>
      </c>
      <c r="Y1305" s="522">
        <v>4</v>
      </c>
      <c r="Z1305" s="236"/>
      <c r="AA1305" s="236"/>
      <c r="AB1305" s="236">
        <v>3.6207717960933854E-2</v>
      </c>
      <c r="AC1305" s="522">
        <v>5.8957690005865754E-3</v>
      </c>
      <c r="AD1305" s="522">
        <v>8.2848528831805481</v>
      </c>
      <c r="AE1305" s="57">
        <v>41784</v>
      </c>
      <c r="AF1305" s="498">
        <v>0.16350900000000002</v>
      </c>
      <c r="AG1305" s="498">
        <v>5.8730964467005077E-2</v>
      </c>
      <c r="AH1305" s="236">
        <v>4.2626999999999997</v>
      </c>
      <c r="AI1305" s="236"/>
      <c r="AJ1305" s="522">
        <v>0</v>
      </c>
      <c r="AK1305" s="522">
        <v>5.8957690005865754E-3</v>
      </c>
      <c r="AL1305" s="236">
        <v>1.873536299765801E-2</v>
      </c>
      <c r="AM1305" s="236">
        <v>21.48</v>
      </c>
      <c r="AN1305" s="522">
        <v>66.874999999999957</v>
      </c>
      <c r="AR1305" s="452"/>
      <c r="AS1305" s="145"/>
      <c r="AT1305" s="223"/>
      <c r="AU1305" s="22"/>
    </row>
    <row r="1306" spans="1:47" ht="15.75">
      <c r="A1306" s="263" t="s">
        <v>3568</v>
      </c>
      <c r="B1306" t="s">
        <v>3569</v>
      </c>
      <c r="C1306" t="s">
        <v>1343</v>
      </c>
      <c r="D1306" s="554">
        <v>4650000000</v>
      </c>
      <c r="E1306">
        <v>0.93</v>
      </c>
      <c r="F1306" s="620">
        <v>4.4400000000000004</v>
      </c>
      <c r="G1306" s="57"/>
      <c r="H1306" s="636"/>
      <c r="I1306" s="267"/>
      <c r="J1306" s="587">
        <v>105.13</v>
      </c>
      <c r="K1306" s="236">
        <v>90.8</v>
      </c>
      <c r="L1306" s="236">
        <v>106.97</v>
      </c>
      <c r="M1306" s="236">
        <v>0.8</v>
      </c>
      <c r="N1306" s="236">
        <v>0.88</v>
      </c>
      <c r="O1306" s="236"/>
      <c r="P1306" s="236"/>
      <c r="Q1306" s="236">
        <v>16.03</v>
      </c>
      <c r="R1306" s="236">
        <v>2.06</v>
      </c>
      <c r="S1306" s="236">
        <v>3.79</v>
      </c>
      <c r="T1306" s="236">
        <v>2.82</v>
      </c>
      <c r="U1306" s="236">
        <v>0</v>
      </c>
      <c r="V1306" s="236"/>
      <c r="W1306" s="522">
        <v>2.1</v>
      </c>
      <c r="X1306" s="236">
        <v>118</v>
      </c>
      <c r="Y1306" s="522">
        <v>23</v>
      </c>
      <c r="Z1306" s="236"/>
      <c r="AA1306" s="236"/>
      <c r="AB1306" s="236">
        <v>0.1053516980338555</v>
      </c>
      <c r="AC1306" s="522">
        <v>8.9563868580478344E-3</v>
      </c>
      <c r="AD1306" s="522">
        <v>29.192590348572537</v>
      </c>
      <c r="AE1306" s="57">
        <v>41825</v>
      </c>
      <c r="AF1306" s="498">
        <v>8.3289000000000002E-2</v>
      </c>
      <c r="AG1306" s="498">
        <v>7.7815533980582524E-2</v>
      </c>
      <c r="AH1306" s="236">
        <v>92.016199999999998</v>
      </c>
      <c r="AI1306" s="236"/>
      <c r="AJ1306" s="522">
        <v>0</v>
      </c>
      <c r="AK1306" s="522">
        <v>8.9563868580478344E-3</v>
      </c>
      <c r="AL1306" s="236">
        <v>3.2914128512477839E-2</v>
      </c>
      <c r="AM1306" s="236">
        <v>104.42</v>
      </c>
      <c r="AN1306" s="522">
        <v>49.806949806949987</v>
      </c>
      <c r="AR1306" s="452"/>
      <c r="AS1306" s="145"/>
      <c r="AT1306" s="223"/>
      <c r="AU1306" s="22"/>
    </row>
    <row r="1307" spans="1:47" ht="15.75">
      <c r="A1307" s="263" t="s">
        <v>3570</v>
      </c>
      <c r="C1307" t="s">
        <v>1343</v>
      </c>
      <c r="D1307" s="554">
        <v>777700000</v>
      </c>
      <c r="E1307">
        <v>2.76</v>
      </c>
      <c r="F1307" s="620">
        <v>-0.13</v>
      </c>
      <c r="G1307" s="57"/>
      <c r="H1307" s="636"/>
      <c r="I1307" s="267"/>
      <c r="J1307" s="587">
        <v>3.19</v>
      </c>
      <c r="K1307" s="236">
        <v>2.97</v>
      </c>
      <c r="L1307" s="236">
        <v>4.5599999999999996</v>
      </c>
      <c r="M1307" s="236">
        <v>0</v>
      </c>
      <c r="N1307" s="236">
        <v>0</v>
      </c>
      <c r="O1307" s="236"/>
      <c r="P1307" s="236"/>
      <c r="Q1307" s="236">
        <v>53.17</v>
      </c>
      <c r="R1307" s="236">
        <v>5.32</v>
      </c>
      <c r="S1307" s="236">
        <v>3.64</v>
      </c>
      <c r="T1307" s="236">
        <v>1.42</v>
      </c>
      <c r="U1307" s="236">
        <v>0</v>
      </c>
      <c r="V1307" s="236"/>
      <c r="W1307" s="522">
        <v>3</v>
      </c>
      <c r="X1307" s="236">
        <v>4.5</v>
      </c>
      <c r="Y1307" s="522">
        <v>19</v>
      </c>
      <c r="Z1307" s="236">
        <v>1</v>
      </c>
      <c r="AA1307" s="236"/>
      <c r="AB1307" s="236">
        <v>-0.27168949771689499</v>
      </c>
      <c r="AC1307" s="522">
        <v>2.3017050105637545E-2</v>
      </c>
      <c r="AD1307" s="522">
        <v>3.6044183399675762</v>
      </c>
      <c r="AE1307" s="57">
        <v>41825</v>
      </c>
      <c r="AF1307" s="498">
        <v>0.18814800000000001</v>
      </c>
      <c r="AG1307" s="498">
        <v>9.9943609022556404E-2</v>
      </c>
      <c r="AH1307" s="236">
        <v>-1.1414</v>
      </c>
      <c r="AI1307" s="236"/>
      <c r="AJ1307" s="522">
        <v>0</v>
      </c>
      <c r="AK1307" s="522">
        <v>2.3017050105637545E-2</v>
      </c>
      <c r="AL1307" s="236">
        <v>-8.8571428571428593E-2</v>
      </c>
      <c r="AM1307" s="236">
        <v>3.22</v>
      </c>
      <c r="AN1307" s="522">
        <v>50</v>
      </c>
      <c r="AR1307" s="452"/>
      <c r="AS1307" s="145"/>
      <c r="AT1307" s="223"/>
      <c r="AU1307" s="22"/>
    </row>
    <row r="1308" spans="1:47" ht="15.75">
      <c r="A1308" s="263" t="s">
        <v>3571</v>
      </c>
      <c r="B1308" t="s">
        <v>3572</v>
      </c>
      <c r="C1308" t="s">
        <v>1343</v>
      </c>
      <c r="D1308" s="554">
        <v>16220000000</v>
      </c>
      <c r="E1308">
        <v>1.27</v>
      </c>
      <c r="F1308" s="620">
        <v>1.3</v>
      </c>
      <c r="G1308" s="57"/>
      <c r="H1308" s="636"/>
      <c r="I1308" s="267"/>
      <c r="J1308" s="587">
        <v>15.48</v>
      </c>
      <c r="K1308" s="236">
        <v>14.23</v>
      </c>
      <c r="L1308" s="236">
        <v>16.329999999999998</v>
      </c>
      <c r="M1308" s="236">
        <v>2.2999999999999998</v>
      </c>
      <c r="N1308" s="236">
        <v>0.35</v>
      </c>
      <c r="O1308" s="236"/>
      <c r="P1308" s="236"/>
      <c r="Q1308" s="236">
        <v>49.94</v>
      </c>
      <c r="R1308" s="236">
        <v>3.62</v>
      </c>
      <c r="S1308" s="236">
        <v>0.19</v>
      </c>
      <c r="T1308" s="236">
        <v>0.55000000000000004</v>
      </c>
      <c r="U1308" s="236">
        <v>0</v>
      </c>
      <c r="V1308" s="236"/>
      <c r="W1308" s="522">
        <v>2</v>
      </c>
      <c r="X1308" s="236">
        <v>151.53</v>
      </c>
      <c r="Y1308" s="522">
        <v>1</v>
      </c>
      <c r="Z1308" s="236">
        <v>1</v>
      </c>
      <c r="AA1308" s="236"/>
      <c r="AB1308" s="236">
        <v>-2.3959646910466519E-2</v>
      </c>
      <c r="AC1308" s="522">
        <v>9.198449484606552E-3</v>
      </c>
      <c r="AD1308" s="522">
        <v>5.83043390663717</v>
      </c>
      <c r="AE1308" s="57">
        <v>41825</v>
      </c>
      <c r="AF1308" s="498">
        <v>0.102771</v>
      </c>
      <c r="AG1308" s="498">
        <v>0.13795580110497238</v>
      </c>
      <c r="AH1308" s="236">
        <v>21.571899999999999</v>
      </c>
      <c r="AI1308" s="236"/>
      <c r="AJ1308" s="522">
        <v>0</v>
      </c>
      <c r="AK1308" s="522">
        <v>9.198449484606552E-3</v>
      </c>
      <c r="AL1308" s="236">
        <v>5.091649694501018E-2</v>
      </c>
      <c r="AM1308" s="236">
        <v>15.05</v>
      </c>
      <c r="AN1308" s="522">
        <v>15.38461538461533</v>
      </c>
      <c r="AR1308" s="452"/>
      <c r="AS1308" s="145"/>
      <c r="AT1308" s="223"/>
      <c r="AU1308" s="22"/>
    </row>
    <row r="1309" spans="1:47" ht="15.75">
      <c r="A1309" s="263" t="s">
        <v>913</v>
      </c>
      <c r="B1309" t="s">
        <v>3573</v>
      </c>
      <c r="C1309" t="s">
        <v>1604</v>
      </c>
      <c r="F1309" s="620"/>
      <c r="G1309" s="57"/>
      <c r="H1309" s="636"/>
      <c r="I1309" s="267"/>
      <c r="J1309" s="587">
        <v>72.930000000000007</v>
      </c>
      <c r="K1309" s="236">
        <v>71.61</v>
      </c>
      <c r="L1309" s="236">
        <v>91.88</v>
      </c>
      <c r="M1309" s="236">
        <v>0</v>
      </c>
      <c r="N1309" s="236"/>
      <c r="O1309" s="236"/>
      <c r="P1309" s="236"/>
      <c r="Q1309" s="236"/>
      <c r="R1309" s="236"/>
      <c r="S1309" s="236"/>
      <c r="T1309" s="236"/>
      <c r="U1309" s="236">
        <v>0</v>
      </c>
      <c r="V1309" s="236"/>
      <c r="X1309" s="236"/>
      <c r="Z1309" s="236"/>
      <c r="AA1309" s="236"/>
      <c r="AB1309" s="236">
        <v>-0.14256788947117674</v>
      </c>
      <c r="AC1309" s="522">
        <v>1.5924546478141312E-2</v>
      </c>
      <c r="AD1309" s="522">
        <v>7.737552396522613</v>
      </c>
      <c r="AE1309" s="57">
        <v>41827</v>
      </c>
      <c r="AH1309" s="236"/>
      <c r="AI1309" s="236"/>
      <c r="AJ1309" s="522">
        <v>0</v>
      </c>
      <c r="AK1309" s="522">
        <v>1.5924546478141312E-2</v>
      </c>
      <c r="AL1309" s="236">
        <v>-0.15746303142329016</v>
      </c>
      <c r="AM1309" s="236"/>
      <c r="AN1309" s="522">
        <v>40.810810810810757</v>
      </c>
      <c r="AR1309" s="452"/>
      <c r="AS1309" s="145"/>
      <c r="AT1309" s="223"/>
      <c r="AU1309" s="22"/>
    </row>
    <row r="1310" spans="1:47" ht="15.75">
      <c r="A1310"/>
      <c r="F1310" s="277"/>
      <c r="H1310" s="267"/>
      <c r="I1310" s="267"/>
      <c r="K1310" s="302"/>
      <c r="L1310" s="302"/>
      <c r="M1310" s="302"/>
      <c r="N1310" s="302"/>
      <c r="O1310" s="302"/>
      <c r="P1310" s="302"/>
      <c r="Q1310" s="302"/>
      <c r="R1310" s="302"/>
      <c r="S1310" s="302"/>
      <c r="T1310" s="302"/>
      <c r="U1310" s="302"/>
      <c r="V1310" s="302"/>
      <c r="W1310" s="543"/>
      <c r="X1310" s="302"/>
      <c r="Y1310" s="543"/>
      <c r="Z1310" s="302"/>
      <c r="AA1310" s="302"/>
      <c r="AB1310" s="302"/>
      <c r="AC1310" s="543"/>
      <c r="AD1310" s="543"/>
      <c r="AE1310" s="544"/>
      <c r="AF1310" s="545"/>
      <c r="AG1310" s="545"/>
      <c r="AH1310" s="302"/>
      <c r="AI1310" s="302"/>
      <c r="AJ1310" s="543"/>
      <c r="AK1310" s="543"/>
      <c r="AL1310" s="302"/>
      <c r="AM1310" s="302"/>
      <c r="AN1310" s="543"/>
      <c r="AR1310" s="452"/>
      <c r="AS1310" s="145"/>
      <c r="AT1310" s="223"/>
      <c r="AU1310" s="22"/>
    </row>
    <row r="1311" spans="1:47" ht="15.75">
      <c r="A1311"/>
      <c r="F1311" s="277"/>
      <c r="H1311" s="267"/>
      <c r="I1311" s="267"/>
      <c r="K1311" s="302"/>
      <c r="L1311" s="302"/>
      <c r="M1311" s="302"/>
      <c r="N1311" s="302"/>
      <c r="O1311" s="302"/>
      <c r="P1311" s="302"/>
      <c r="Q1311" s="302"/>
      <c r="R1311" s="302"/>
      <c r="S1311" s="302"/>
      <c r="T1311" s="302"/>
      <c r="U1311" s="302"/>
      <c r="V1311" s="302"/>
      <c r="W1311" s="543"/>
      <c r="X1311" s="302"/>
      <c r="Y1311" s="543"/>
      <c r="Z1311" s="302"/>
      <c r="AA1311" s="302"/>
      <c r="AB1311" s="302"/>
      <c r="AC1311" s="543"/>
      <c r="AD1311" s="543"/>
      <c r="AE1311" s="544"/>
      <c r="AF1311" s="545"/>
      <c r="AG1311" s="545"/>
      <c r="AH1311" s="302"/>
      <c r="AI1311" s="302"/>
      <c r="AJ1311" s="543"/>
      <c r="AK1311" s="543"/>
      <c r="AL1311" s="302"/>
      <c r="AM1311" s="302"/>
      <c r="AN1311" s="543"/>
      <c r="AR1311" s="452"/>
      <c r="AS1311" s="145"/>
      <c r="AT1311" s="223"/>
      <c r="AU1311" s="22"/>
    </row>
    <row r="1312" spans="1:47" ht="15.75">
      <c r="A1312"/>
      <c r="F1312" s="277"/>
      <c r="H1312" s="267"/>
      <c r="I1312" s="267"/>
      <c r="K1312" s="302"/>
      <c r="L1312" s="302"/>
      <c r="M1312" s="302"/>
      <c r="N1312" s="302"/>
      <c r="O1312" s="302"/>
      <c r="P1312" s="302"/>
      <c r="Q1312" s="302"/>
      <c r="R1312" s="302"/>
      <c r="S1312" s="302"/>
      <c r="T1312" s="302"/>
      <c r="U1312" s="302"/>
      <c r="V1312" s="302"/>
      <c r="W1312" s="543"/>
      <c r="X1312" s="302"/>
      <c r="Y1312" s="543"/>
      <c r="Z1312" s="302"/>
      <c r="AA1312" s="302"/>
      <c r="AB1312" s="302"/>
      <c r="AC1312" s="543"/>
      <c r="AD1312" s="543"/>
      <c r="AE1312" s="544"/>
      <c r="AF1312" s="545"/>
      <c r="AG1312" s="545"/>
      <c r="AH1312" s="302"/>
      <c r="AI1312" s="302"/>
      <c r="AJ1312" s="543"/>
      <c r="AK1312" s="543"/>
      <c r="AL1312" s="302"/>
      <c r="AM1312" s="302"/>
      <c r="AN1312" s="543"/>
      <c r="AR1312" s="452"/>
      <c r="AS1312" s="145"/>
      <c r="AT1312" s="223"/>
      <c r="AU1312" s="22"/>
    </row>
    <row r="1313" spans="1:47" ht="15.75">
      <c r="A1313"/>
      <c r="F1313" s="277"/>
      <c r="H1313" s="267"/>
      <c r="I1313" s="267"/>
      <c r="K1313" s="302"/>
      <c r="L1313" s="302"/>
      <c r="M1313" s="302"/>
      <c r="N1313" s="302"/>
      <c r="O1313" s="302"/>
      <c r="P1313" s="302"/>
      <c r="Q1313" s="302"/>
      <c r="R1313" s="302"/>
      <c r="S1313" s="302"/>
      <c r="T1313" s="302"/>
      <c r="U1313" s="302"/>
      <c r="V1313" s="302"/>
      <c r="W1313" s="543"/>
      <c r="X1313" s="302"/>
      <c r="Y1313" s="543"/>
      <c r="Z1313" s="302"/>
      <c r="AA1313" s="302"/>
      <c r="AB1313" s="302"/>
      <c r="AC1313" s="543"/>
      <c r="AD1313" s="543"/>
      <c r="AE1313" s="544"/>
      <c r="AF1313" s="545"/>
      <c r="AG1313" s="545"/>
      <c r="AH1313" s="302"/>
      <c r="AI1313" s="302"/>
      <c r="AJ1313" s="543"/>
      <c r="AK1313" s="543"/>
      <c r="AL1313" s="302"/>
      <c r="AM1313" s="302"/>
      <c r="AN1313" s="543"/>
      <c r="AR1313" s="452"/>
      <c r="AS1313" s="145"/>
      <c r="AT1313" s="223"/>
      <c r="AU1313" s="22"/>
    </row>
    <row r="1314" spans="1:47" ht="15.75">
      <c r="A1314"/>
      <c r="F1314" s="277"/>
      <c r="H1314" s="267"/>
      <c r="I1314" s="267"/>
      <c r="K1314" s="302"/>
      <c r="L1314" s="302"/>
      <c r="M1314" s="302"/>
      <c r="N1314" s="302"/>
      <c r="O1314" s="302"/>
      <c r="P1314" s="302"/>
      <c r="Q1314" s="302"/>
      <c r="R1314" s="302"/>
      <c r="S1314" s="302"/>
      <c r="T1314" s="302"/>
      <c r="U1314" s="302"/>
      <c r="V1314" s="302"/>
      <c r="W1314" s="543"/>
      <c r="X1314" s="302"/>
      <c r="Y1314" s="543"/>
      <c r="Z1314" s="302"/>
      <c r="AA1314" s="302"/>
      <c r="AB1314" s="302"/>
      <c r="AC1314" s="543"/>
      <c r="AD1314" s="543"/>
      <c r="AE1314" s="544"/>
      <c r="AF1314" s="545"/>
      <c r="AG1314" s="545"/>
      <c r="AH1314" s="302"/>
      <c r="AI1314" s="302"/>
      <c r="AJ1314" s="543"/>
      <c r="AK1314" s="543"/>
      <c r="AL1314" s="302"/>
      <c r="AM1314" s="302"/>
      <c r="AN1314" s="543"/>
      <c r="AR1314" s="452"/>
      <c r="AS1314" s="145"/>
      <c r="AT1314" s="223"/>
      <c r="AU1314" s="22"/>
    </row>
    <row r="1315" spans="1:47" ht="15.75">
      <c r="A1315"/>
      <c r="F1315" s="277"/>
      <c r="H1315" s="267"/>
      <c r="I1315" s="267"/>
      <c r="K1315" s="302"/>
      <c r="L1315" s="302"/>
      <c r="M1315" s="302"/>
      <c r="N1315" s="302"/>
      <c r="O1315" s="302"/>
      <c r="P1315" s="302"/>
      <c r="Q1315" s="302"/>
      <c r="R1315" s="302"/>
      <c r="S1315" s="302"/>
      <c r="T1315" s="302"/>
      <c r="U1315" s="302"/>
      <c r="V1315" s="302"/>
      <c r="W1315" s="543"/>
      <c r="X1315" s="302"/>
      <c r="Y1315" s="543"/>
      <c r="Z1315" s="302"/>
      <c r="AA1315" s="302"/>
      <c r="AB1315" s="302"/>
      <c r="AC1315" s="543"/>
      <c r="AD1315" s="543"/>
      <c r="AE1315" s="544"/>
      <c r="AF1315" s="545"/>
      <c r="AG1315" s="545"/>
      <c r="AH1315" s="302"/>
      <c r="AI1315" s="302"/>
      <c r="AJ1315" s="543"/>
      <c r="AK1315" s="543"/>
      <c r="AL1315" s="302"/>
      <c r="AM1315" s="302"/>
      <c r="AN1315" s="543"/>
      <c r="AR1315" s="452"/>
      <c r="AS1315" s="145"/>
      <c r="AT1315" s="223"/>
      <c r="AU1315" s="22"/>
    </row>
    <row r="1316" spans="1:47" ht="15.75">
      <c r="A1316"/>
      <c r="F1316" s="277"/>
      <c r="H1316" s="267"/>
      <c r="I1316" s="267"/>
      <c r="K1316" s="302"/>
      <c r="L1316" s="302"/>
      <c r="M1316" s="302"/>
      <c r="N1316" s="302"/>
      <c r="O1316" s="302"/>
      <c r="P1316" s="302"/>
      <c r="Q1316" s="302"/>
      <c r="R1316" s="302"/>
      <c r="S1316" s="302"/>
      <c r="T1316" s="302"/>
      <c r="U1316" s="302"/>
      <c r="V1316" s="302"/>
      <c r="W1316" s="543"/>
      <c r="X1316" s="302"/>
      <c r="Y1316" s="543"/>
      <c r="Z1316" s="302"/>
      <c r="AA1316" s="302"/>
      <c r="AB1316" s="302"/>
      <c r="AC1316" s="543"/>
      <c r="AD1316" s="543"/>
      <c r="AE1316" s="544"/>
      <c r="AF1316" s="545"/>
      <c r="AG1316" s="545"/>
      <c r="AH1316" s="302"/>
      <c r="AI1316" s="302"/>
      <c r="AJ1316" s="543"/>
      <c r="AK1316" s="543"/>
      <c r="AL1316" s="302"/>
      <c r="AM1316" s="302"/>
      <c r="AN1316" s="543"/>
      <c r="AR1316" s="452"/>
      <c r="AS1316" s="145"/>
      <c r="AT1316" s="223"/>
      <c r="AU1316" s="22"/>
    </row>
    <row r="1317" spans="1:47" ht="15.75">
      <c r="A1317"/>
      <c r="F1317" s="277"/>
      <c r="H1317" s="267"/>
      <c r="I1317" s="267"/>
      <c r="K1317" s="302"/>
      <c r="L1317" s="302"/>
      <c r="M1317" s="302"/>
      <c r="N1317" s="302"/>
      <c r="O1317" s="302"/>
      <c r="P1317" s="302"/>
      <c r="Q1317" s="302"/>
      <c r="R1317" s="302"/>
      <c r="S1317" s="302"/>
      <c r="T1317" s="302"/>
      <c r="U1317" s="302"/>
      <c r="V1317" s="302"/>
      <c r="W1317" s="543"/>
      <c r="X1317" s="302"/>
      <c r="Y1317" s="543"/>
      <c r="Z1317" s="302"/>
      <c r="AA1317" s="302"/>
      <c r="AB1317" s="302"/>
      <c r="AC1317" s="543"/>
      <c r="AD1317" s="543"/>
      <c r="AE1317" s="544"/>
      <c r="AF1317" s="545"/>
      <c r="AG1317" s="545"/>
      <c r="AH1317" s="302"/>
      <c r="AI1317" s="302"/>
      <c r="AJ1317" s="543"/>
      <c r="AK1317" s="543"/>
      <c r="AL1317" s="302"/>
      <c r="AM1317" s="302"/>
      <c r="AN1317" s="543"/>
      <c r="AR1317" s="452"/>
      <c r="AS1317" s="145"/>
      <c r="AT1317" s="223"/>
      <c r="AU1317" s="22"/>
    </row>
    <row r="1318" spans="1:47" ht="15.75">
      <c r="A1318"/>
      <c r="F1318" s="277"/>
      <c r="H1318" s="267"/>
      <c r="I1318" s="267"/>
      <c r="K1318" s="302"/>
      <c r="L1318" s="302"/>
      <c r="M1318" s="302"/>
      <c r="N1318" s="302"/>
      <c r="O1318" s="302"/>
      <c r="P1318" s="302"/>
      <c r="Q1318" s="302"/>
      <c r="R1318" s="302"/>
      <c r="S1318" s="302"/>
      <c r="T1318" s="302"/>
      <c r="U1318" s="302"/>
      <c r="V1318" s="302"/>
      <c r="W1318" s="543"/>
      <c r="X1318" s="302"/>
      <c r="Y1318" s="543"/>
      <c r="Z1318" s="302"/>
      <c r="AA1318" s="302"/>
      <c r="AB1318" s="302"/>
      <c r="AC1318" s="543"/>
      <c r="AD1318" s="543"/>
      <c r="AE1318" s="544"/>
      <c r="AF1318" s="545"/>
      <c r="AG1318" s="545"/>
      <c r="AH1318" s="302"/>
      <c r="AI1318" s="302"/>
      <c r="AJ1318" s="543"/>
      <c r="AK1318" s="543"/>
      <c r="AL1318" s="302"/>
      <c r="AM1318" s="302"/>
      <c r="AN1318" s="543"/>
      <c r="AR1318" s="452"/>
      <c r="AS1318" s="145"/>
      <c r="AT1318" s="223"/>
      <c r="AU1318" s="22"/>
    </row>
    <row r="1319" spans="1:47" ht="15.75">
      <c r="A1319"/>
      <c r="H1319" s="306"/>
      <c r="AR1319" s="452"/>
      <c r="AS1319" s="145"/>
      <c r="AT1319" s="223"/>
      <c r="AU1319" s="22"/>
    </row>
    <row r="1320" spans="1:47" ht="15.75">
      <c r="A1320"/>
      <c r="AR1320" s="452"/>
      <c r="AS1320" s="145"/>
      <c r="AT1320" s="223"/>
      <c r="AU1320" s="22"/>
    </row>
    <row r="1321" spans="1:47" ht="15.75">
      <c r="A1321"/>
      <c r="AR1321" s="452"/>
      <c r="AS1321" s="145"/>
      <c r="AT1321" s="223"/>
      <c r="AU1321" s="22"/>
    </row>
    <row r="1322" spans="1:47" ht="15.75">
      <c r="A1322"/>
      <c r="AR1322" s="452"/>
      <c r="AS1322" s="145"/>
      <c r="AT1322" s="223"/>
      <c r="AU1322" s="22"/>
    </row>
    <row r="1323" spans="1:47" ht="15.75">
      <c r="A1323"/>
      <c r="AR1323" s="452"/>
      <c r="AS1323" s="145"/>
      <c r="AT1323" s="223"/>
      <c r="AU1323" s="22"/>
    </row>
    <row r="1324" spans="1:47" ht="15.75">
      <c r="A1324"/>
      <c r="AR1324" s="452"/>
      <c r="AS1324" s="145"/>
      <c r="AT1324" s="223"/>
      <c r="AU1324" s="22"/>
    </row>
    <row r="1325" spans="1:47" ht="15.75">
      <c r="A1325"/>
      <c r="AR1325" s="452"/>
      <c r="AS1325" s="145"/>
      <c r="AT1325" s="223"/>
      <c r="AU1325" s="22"/>
    </row>
    <row r="1326" spans="1:47" ht="15.75">
      <c r="A1326"/>
      <c r="AR1326" s="452"/>
      <c r="AS1326" s="145"/>
      <c r="AT1326" s="223"/>
      <c r="AU1326" s="22"/>
    </row>
    <row r="1327" spans="1:47" ht="15.75">
      <c r="A1327"/>
      <c r="AR1327" s="452"/>
      <c r="AS1327" s="145"/>
      <c r="AT1327" s="223"/>
      <c r="AU1327" s="22"/>
    </row>
    <row r="1328" spans="1:47" ht="15.75">
      <c r="A1328"/>
      <c r="AR1328" s="452"/>
      <c r="AS1328" s="145"/>
      <c r="AT1328" s="223"/>
      <c r="AU1328" s="22"/>
    </row>
    <row r="1329" spans="1:47" ht="15.75">
      <c r="A1329" s="307"/>
      <c r="AR1329" s="452"/>
      <c r="AS1329" s="145"/>
      <c r="AT1329" s="223"/>
      <c r="AU1329" s="22"/>
    </row>
    <row r="1330" spans="1:47" ht="15.75">
      <c r="A1330"/>
      <c r="AR1330" s="452"/>
      <c r="AS1330" s="145"/>
      <c r="AT1330" s="223"/>
      <c r="AU1330" s="22"/>
    </row>
    <row r="1331" spans="1:47" ht="15.75">
      <c r="A1331"/>
      <c r="AR1331" s="452"/>
      <c r="AS1331" s="145"/>
      <c r="AT1331" s="223"/>
      <c r="AU1331" s="22"/>
    </row>
    <row r="1332" spans="1:47" ht="15.75">
      <c r="A1332"/>
      <c r="AR1332" s="452"/>
      <c r="AS1332" s="145"/>
      <c r="AT1332" s="223"/>
      <c r="AU1332" s="22"/>
    </row>
    <row r="1333" spans="1:47" ht="15.75">
      <c r="A1333"/>
      <c r="AR1333" s="452"/>
      <c r="AS1333" s="145"/>
      <c r="AT1333" s="223"/>
      <c r="AU1333" s="22"/>
    </row>
    <row r="1334" spans="1:47" ht="15.75">
      <c r="A1334"/>
      <c r="AR1334" s="452"/>
      <c r="AS1334" s="145"/>
      <c r="AT1334" s="223"/>
      <c r="AU1334" s="22"/>
    </row>
    <row r="1335" spans="1:47" ht="15.75">
      <c r="A1335"/>
      <c r="AR1335" s="452"/>
      <c r="AS1335" s="145"/>
      <c r="AT1335" s="223"/>
      <c r="AU1335" s="22"/>
    </row>
    <row r="1336" spans="1:47" ht="15.75">
      <c r="A1336"/>
      <c r="AR1336" s="452"/>
      <c r="AS1336" s="145"/>
      <c r="AT1336" s="223"/>
      <c r="AU1336" s="22"/>
    </row>
    <row r="1337" spans="1:47" ht="15.75">
      <c r="A1337"/>
      <c r="AR1337" s="452"/>
      <c r="AS1337" s="145"/>
      <c r="AT1337" s="223"/>
      <c r="AU1337" s="22"/>
    </row>
    <row r="1338" spans="1:47" ht="15.75">
      <c r="A1338"/>
      <c r="AR1338" s="452"/>
      <c r="AS1338" s="145"/>
      <c r="AT1338" s="223"/>
      <c r="AU1338" s="22"/>
    </row>
    <row r="1339" spans="1:47" ht="15.75">
      <c r="A1339"/>
      <c r="AR1339" s="452"/>
      <c r="AS1339" s="145"/>
      <c r="AT1339" s="223"/>
      <c r="AU1339" s="22"/>
    </row>
    <row r="1340" spans="1:47" ht="15.75">
      <c r="A1340"/>
      <c r="AR1340" s="452"/>
      <c r="AS1340" s="145"/>
      <c r="AT1340" s="223"/>
      <c r="AU1340" s="22"/>
    </row>
    <row r="1341" spans="1:47" ht="15.75">
      <c r="A1341"/>
      <c r="AR1341" s="452"/>
      <c r="AS1341" s="145"/>
      <c r="AT1341" s="223"/>
      <c r="AU1341" s="22"/>
    </row>
    <row r="1342" spans="1:47" ht="15.75">
      <c r="A1342" s="305"/>
      <c r="AR1342" s="452"/>
      <c r="AS1342" s="145"/>
      <c r="AT1342" s="223"/>
      <c r="AU1342" s="22"/>
    </row>
    <row r="1343" spans="1:47" ht="15.75">
      <c r="AR1343" s="452"/>
      <c r="AS1343" s="145"/>
      <c r="AT1343" s="223"/>
      <c r="AU1343" s="22"/>
    </row>
    <row r="1344" spans="1:47" ht="15.75">
      <c r="AR1344" s="452"/>
      <c r="AS1344" s="145"/>
      <c r="AT1344" s="223"/>
      <c r="AU1344" s="22"/>
    </row>
    <row r="1345" spans="44:47" ht="15.75">
      <c r="AR1345" s="452"/>
      <c r="AS1345" s="145"/>
      <c r="AT1345" s="223"/>
      <c r="AU1345" s="22"/>
    </row>
    <row r="1346" spans="44:47" ht="15.75">
      <c r="AR1346" s="452"/>
      <c r="AS1346" s="145"/>
      <c r="AT1346" s="223"/>
      <c r="AU1346" s="22"/>
    </row>
    <row r="1347" spans="44:47" ht="15.75">
      <c r="AR1347" s="452"/>
      <c r="AS1347" s="145"/>
      <c r="AT1347" s="223"/>
      <c r="AU1347" s="22"/>
    </row>
    <row r="1348" spans="44:47" ht="15.75">
      <c r="AR1348" s="452"/>
      <c r="AS1348" s="145"/>
      <c r="AT1348" s="223"/>
      <c r="AU1348" s="22"/>
    </row>
    <row r="1349" spans="44:47" ht="15.75">
      <c r="AR1349" s="452"/>
      <c r="AS1349" s="145"/>
      <c r="AT1349" s="223"/>
      <c r="AU1349" s="22"/>
    </row>
    <row r="1350" spans="44:47" ht="15.75">
      <c r="AR1350" s="452"/>
      <c r="AS1350" s="145"/>
      <c r="AT1350" s="223"/>
      <c r="AU1350" s="22"/>
    </row>
    <row r="1351" spans="44:47" ht="15.75">
      <c r="AR1351" s="452"/>
      <c r="AS1351" s="145"/>
      <c r="AT1351" s="223"/>
      <c r="AU1351" s="22"/>
    </row>
    <row r="1352" spans="44:47" ht="15.75">
      <c r="AR1352" s="452"/>
      <c r="AS1352" s="145"/>
      <c r="AT1352" s="223"/>
      <c r="AU1352" s="22"/>
    </row>
    <row r="1353" spans="44:47" ht="15.75">
      <c r="AR1353" s="452"/>
      <c r="AS1353" s="145"/>
      <c r="AT1353" s="223"/>
      <c r="AU1353" s="22"/>
    </row>
    <row r="1354" spans="44:47" ht="15.75">
      <c r="AR1354" s="452"/>
      <c r="AS1354" s="145"/>
      <c r="AT1354" s="223"/>
      <c r="AU1354" s="22"/>
    </row>
    <row r="1355" spans="44:47" ht="15.75">
      <c r="AR1355" s="452"/>
      <c r="AS1355" s="145"/>
      <c r="AT1355" s="223"/>
      <c r="AU1355" s="22"/>
    </row>
    <row r="1356" spans="44:47" ht="15.75">
      <c r="AR1356" s="452"/>
      <c r="AS1356" s="145"/>
      <c r="AT1356" s="223"/>
      <c r="AU1356" s="22"/>
    </row>
    <row r="1357" spans="44:47" ht="15.75">
      <c r="AR1357" s="452"/>
      <c r="AS1357" s="145"/>
      <c r="AT1357" s="223"/>
      <c r="AU1357" s="22"/>
    </row>
    <row r="1358" spans="44:47" ht="15.75">
      <c r="AR1358" s="452"/>
      <c r="AS1358" s="145"/>
      <c r="AT1358" s="223"/>
      <c r="AU1358" s="22"/>
    </row>
    <row r="1359" spans="44:47" ht="15.75">
      <c r="AR1359" s="452"/>
      <c r="AS1359" s="145"/>
      <c r="AT1359" s="223"/>
      <c r="AU1359" s="22"/>
    </row>
    <row r="1360" spans="44:47" ht="15.75">
      <c r="AR1360" s="452"/>
      <c r="AS1360" s="145"/>
      <c r="AT1360" s="223"/>
      <c r="AU1360" s="22"/>
    </row>
    <row r="1361" spans="44:57" ht="15.75">
      <c r="AR1361" s="452"/>
      <c r="AS1361" s="145"/>
      <c r="AT1361" s="223"/>
      <c r="AU1361" s="22"/>
    </row>
    <row r="1362" spans="44:57" ht="15.75">
      <c r="AR1362" s="452"/>
      <c r="AS1362" s="145"/>
      <c r="AT1362" s="223"/>
      <c r="AU1362" s="22"/>
    </row>
    <row r="1363" spans="44:57" ht="15.75">
      <c r="AR1363" s="452"/>
      <c r="AS1363" s="145"/>
      <c r="AT1363" s="223"/>
      <c r="AU1363" s="22"/>
    </row>
    <row r="1364" spans="44:57" ht="15.75">
      <c r="AR1364" s="452"/>
      <c r="AS1364" s="145"/>
      <c r="AT1364" s="223"/>
      <c r="AU1364" s="22"/>
    </row>
    <row r="1365" spans="44:57" ht="15.75">
      <c r="AR1365" s="452"/>
      <c r="AS1365" s="145"/>
      <c r="AT1365" s="223"/>
      <c r="AU1365" s="22"/>
    </row>
    <row r="1366" spans="44:57" ht="15.75">
      <c r="AR1366" s="452"/>
      <c r="AS1366" s="145"/>
      <c r="AT1366" s="223"/>
      <c r="AU1366" s="22"/>
    </row>
    <row r="1367" spans="44:57" ht="15.75">
      <c r="AR1367" s="452"/>
      <c r="AS1367" s="145"/>
      <c r="AT1367" s="223"/>
      <c r="AU1367" s="22"/>
    </row>
    <row r="1368" spans="44:57" ht="15.75">
      <c r="AR1368" s="452"/>
      <c r="AS1368" s="145"/>
      <c r="AT1368" s="223"/>
      <c r="AU1368" s="22"/>
    </row>
    <row r="1369" spans="44:57" ht="15.75">
      <c r="AR1369" s="452"/>
      <c r="AS1369" s="145"/>
      <c r="AT1369" s="223"/>
      <c r="AU1369" s="22"/>
      <c r="AZ1369"/>
      <c r="BB1369"/>
      <c r="BC1369"/>
      <c r="BE1369"/>
    </row>
    <row r="1370" spans="44:57" ht="15.75">
      <c r="AR1370" s="452"/>
      <c r="AS1370" s="145"/>
      <c r="AT1370" s="223"/>
      <c r="AU1370" s="22"/>
      <c r="AZ1370"/>
      <c r="BB1370"/>
      <c r="BC1370"/>
      <c r="BE1370"/>
    </row>
    <row r="1371" spans="44:57" ht="15.75">
      <c r="AR1371" s="452"/>
      <c r="AS1371" s="145"/>
      <c r="AT1371" s="223"/>
      <c r="AU1371" s="22"/>
      <c r="AZ1371"/>
      <c r="BB1371"/>
      <c r="BC1371"/>
      <c r="BE1371"/>
    </row>
    <row r="1372" spans="44:57" ht="15.75">
      <c r="AR1372" s="452"/>
      <c r="AS1372" s="145"/>
      <c r="AT1372" s="223"/>
      <c r="AU1372" s="22"/>
      <c r="AZ1372"/>
      <c r="BB1372"/>
      <c r="BC1372"/>
      <c r="BE1372"/>
    </row>
    <row r="1373" spans="44:57" ht="15.75">
      <c r="AR1373" s="452"/>
      <c r="AS1373" s="145"/>
      <c r="AT1373" s="223"/>
      <c r="AU1373" s="22"/>
      <c r="AZ1373"/>
      <c r="BB1373"/>
      <c r="BC1373"/>
      <c r="BE1373"/>
    </row>
    <row r="1374" spans="44:57" ht="15.75">
      <c r="AR1374" s="452"/>
      <c r="AS1374" s="145"/>
      <c r="AT1374" s="223"/>
      <c r="AU1374" s="22"/>
      <c r="AZ1374"/>
      <c r="BB1374"/>
      <c r="BC1374"/>
      <c r="BE1374"/>
    </row>
    <row r="1375" spans="44:57" ht="15.75">
      <c r="AR1375" s="452"/>
      <c r="AS1375" s="145"/>
      <c r="AT1375" s="223"/>
      <c r="AU1375" s="22"/>
      <c r="AZ1375"/>
      <c r="BB1375"/>
      <c r="BC1375"/>
      <c r="BE1375"/>
    </row>
    <row r="1376" spans="44:57" ht="15.75">
      <c r="AR1376" s="452"/>
      <c r="AS1376" s="145"/>
      <c r="AT1376" s="223"/>
      <c r="AU1376" s="22"/>
      <c r="AZ1376"/>
      <c r="BB1376"/>
      <c r="BC1376"/>
      <c r="BE1376"/>
    </row>
    <row r="1377" spans="44:57" ht="15.75">
      <c r="AR1377" s="452"/>
      <c r="AS1377" s="145"/>
      <c r="AT1377" s="223"/>
      <c r="AU1377" s="22"/>
      <c r="AZ1377"/>
      <c r="BB1377"/>
      <c r="BC1377"/>
      <c r="BE1377"/>
    </row>
    <row r="1378" spans="44:57" ht="15.75">
      <c r="AR1378" s="452"/>
      <c r="AS1378" s="145"/>
      <c r="AT1378" s="223"/>
      <c r="AU1378" s="22"/>
      <c r="AZ1378"/>
      <c r="BB1378"/>
      <c r="BC1378"/>
      <c r="BE1378"/>
    </row>
    <row r="1379" spans="44:57" ht="15.75">
      <c r="AR1379" s="452"/>
      <c r="AS1379" s="145"/>
      <c r="AT1379" s="223"/>
      <c r="AU1379" s="22"/>
      <c r="AZ1379"/>
      <c r="BB1379"/>
      <c r="BC1379"/>
      <c r="BE1379"/>
    </row>
    <row r="1380" spans="44:57" ht="15.75">
      <c r="AR1380" s="452"/>
      <c r="AS1380" s="145"/>
      <c r="AT1380" s="223"/>
      <c r="AU1380" s="22"/>
      <c r="AZ1380"/>
      <c r="BB1380"/>
      <c r="BC1380"/>
      <c r="BE1380"/>
    </row>
    <row r="1381" spans="44:57" ht="15.75">
      <c r="AR1381" s="452"/>
      <c r="AS1381" s="145"/>
      <c r="AT1381" s="223"/>
      <c r="AU1381" s="22"/>
      <c r="AZ1381"/>
      <c r="BB1381"/>
      <c r="BC1381"/>
      <c r="BE1381"/>
    </row>
    <row r="1382" spans="44:57" ht="15.75">
      <c r="AR1382" s="452"/>
      <c r="AS1382" s="145"/>
      <c r="AT1382" s="223"/>
      <c r="AU1382" s="22"/>
      <c r="AZ1382"/>
      <c r="BB1382"/>
      <c r="BC1382"/>
      <c r="BE1382"/>
    </row>
    <row r="1383" spans="44:57" ht="15.75">
      <c r="AR1383" s="452"/>
      <c r="AS1383" s="145"/>
      <c r="AT1383" s="223"/>
      <c r="AU1383" s="22"/>
      <c r="AZ1383"/>
      <c r="BB1383"/>
      <c r="BC1383"/>
      <c r="BE1383"/>
    </row>
    <row r="1384" spans="44:57" ht="15.75">
      <c r="AR1384" s="452"/>
      <c r="AS1384" s="145"/>
      <c r="AT1384" s="223"/>
      <c r="AU1384" s="22"/>
      <c r="AZ1384"/>
      <c r="BB1384"/>
      <c r="BC1384"/>
      <c r="BE1384"/>
    </row>
    <row r="1385" spans="44:57" ht="15.75">
      <c r="AR1385" s="452"/>
      <c r="AS1385" s="145"/>
      <c r="AT1385" s="223"/>
      <c r="AU1385" s="22"/>
      <c r="AZ1385"/>
      <c r="BB1385"/>
      <c r="BC1385"/>
      <c r="BE1385"/>
    </row>
    <row r="1386" spans="44:57" ht="15.75">
      <c r="AR1386" s="452"/>
      <c r="AS1386" s="145"/>
      <c r="AT1386" s="223"/>
      <c r="AU1386" s="22"/>
      <c r="AZ1386"/>
      <c r="BB1386"/>
      <c r="BC1386"/>
      <c r="BE1386"/>
    </row>
    <row r="1387" spans="44:57" ht="15.75">
      <c r="AR1387" s="452"/>
      <c r="AS1387" s="145"/>
      <c r="AT1387" s="223"/>
      <c r="AU1387" s="22"/>
      <c r="AZ1387"/>
      <c r="BB1387"/>
      <c r="BC1387"/>
      <c r="BE1387"/>
    </row>
    <row r="1388" spans="44:57" ht="15.75">
      <c r="AR1388" s="452"/>
      <c r="AS1388" s="145"/>
      <c r="AT1388" s="223"/>
      <c r="AU1388" s="22"/>
      <c r="AZ1388"/>
      <c r="BB1388"/>
      <c r="BC1388"/>
      <c r="BE1388"/>
    </row>
    <row r="1389" spans="44:57" ht="15.75">
      <c r="AR1389" s="452"/>
      <c r="AS1389" s="145"/>
      <c r="AT1389" s="223"/>
      <c r="AU1389" s="22"/>
      <c r="AZ1389"/>
      <c r="BB1389"/>
      <c r="BC1389"/>
      <c r="BE1389"/>
    </row>
    <row r="1390" spans="44:57" ht="15.75">
      <c r="AR1390" s="452"/>
      <c r="AS1390" s="145"/>
      <c r="AT1390" s="223"/>
      <c r="AU1390" s="22"/>
      <c r="AZ1390"/>
      <c r="BB1390"/>
      <c r="BC1390"/>
      <c r="BE1390"/>
    </row>
    <row r="1391" spans="44:57" ht="15.75">
      <c r="AR1391" s="452"/>
      <c r="AS1391" s="145"/>
      <c r="AT1391" s="223"/>
      <c r="AU1391" s="22"/>
      <c r="AZ1391"/>
      <c r="BB1391"/>
      <c r="BC1391"/>
      <c r="BE1391"/>
    </row>
    <row r="1392" spans="44:57" ht="15.75">
      <c r="AR1392" s="452"/>
      <c r="AS1392" s="145"/>
      <c r="AT1392" s="223"/>
      <c r="AU1392" s="22"/>
    </row>
    <row r="1393" spans="44:47" ht="15.75">
      <c r="AR1393" s="452"/>
      <c r="AS1393" s="145"/>
      <c r="AT1393" s="223"/>
      <c r="AU1393" s="22"/>
    </row>
    <row r="1394" spans="44:47" ht="15.75">
      <c r="AR1394" s="452"/>
      <c r="AS1394" s="145"/>
      <c r="AT1394" s="223"/>
      <c r="AU1394" s="22"/>
    </row>
    <row r="1395" spans="44:47" ht="15.75">
      <c r="AR1395" s="452"/>
      <c r="AS1395" s="145"/>
      <c r="AT1395" s="223"/>
      <c r="AU1395" s="22"/>
    </row>
    <row r="1396" spans="44:47" ht="15.75">
      <c r="AR1396" s="452"/>
      <c r="AS1396" s="145"/>
      <c r="AT1396" s="223"/>
      <c r="AU1396" s="22"/>
    </row>
    <row r="1397" spans="44:47" ht="15.75">
      <c r="AR1397" s="452"/>
      <c r="AS1397" s="145"/>
      <c r="AT1397" s="223"/>
      <c r="AU1397" s="22"/>
    </row>
    <row r="1398" spans="44:47" ht="15.75">
      <c r="AR1398" s="452"/>
      <c r="AS1398" s="145"/>
      <c r="AT1398" s="223"/>
      <c r="AU1398" s="22"/>
    </row>
    <row r="1399" spans="44:47" ht="15.75">
      <c r="AR1399" s="452"/>
      <c r="AS1399" s="145"/>
      <c r="AT1399" s="223"/>
      <c r="AU1399" s="22"/>
    </row>
    <row r="1400" spans="44:47" ht="15.75">
      <c r="AR1400" s="452"/>
      <c r="AS1400" s="145"/>
      <c r="AT1400" s="223"/>
      <c r="AU1400" s="22"/>
    </row>
    <row r="1401" spans="44:47" ht="15.75">
      <c r="AR1401" s="452"/>
      <c r="AS1401" s="145"/>
      <c r="AT1401" s="223"/>
      <c r="AU1401" s="22"/>
    </row>
    <row r="1402" spans="44:47" ht="15.75">
      <c r="AR1402" s="452"/>
      <c r="AS1402" s="145"/>
      <c r="AT1402" s="223"/>
      <c r="AU1402" s="22"/>
    </row>
    <row r="1403" spans="44:47" ht="15.75">
      <c r="AR1403" s="452"/>
      <c r="AS1403" s="145"/>
      <c r="AT1403" s="223"/>
      <c r="AU1403" s="22"/>
    </row>
    <row r="1404" spans="44:47" ht="15.75">
      <c r="AR1404" s="452"/>
      <c r="AS1404" s="145"/>
      <c r="AT1404" s="223"/>
      <c r="AU1404" s="22"/>
    </row>
    <row r="1405" spans="44:47" ht="15.75">
      <c r="AR1405" s="452"/>
      <c r="AS1405" s="145"/>
      <c r="AT1405" s="223"/>
      <c r="AU1405" s="22"/>
    </row>
    <row r="1406" spans="44:47" ht="15.75">
      <c r="AR1406" s="452"/>
      <c r="AS1406" s="145"/>
      <c r="AT1406" s="223"/>
      <c r="AU1406" s="22"/>
    </row>
    <row r="1407" spans="44:47" ht="15.75">
      <c r="AR1407" s="452"/>
      <c r="AS1407" s="145"/>
      <c r="AT1407" s="223"/>
      <c r="AU1407" s="22"/>
    </row>
    <row r="1408" spans="44:47" ht="15.75">
      <c r="AR1408" s="452"/>
      <c r="AS1408" s="145"/>
      <c r="AT1408" s="223"/>
      <c r="AU1408" s="22"/>
    </row>
    <row r="1409" spans="44:47" ht="15.75">
      <c r="AR1409" s="452"/>
      <c r="AS1409" s="145"/>
      <c r="AT1409" s="223"/>
      <c r="AU1409" s="22"/>
    </row>
    <row r="1410" spans="44:47" ht="15.75">
      <c r="AR1410" s="452"/>
      <c r="AS1410" s="145"/>
      <c r="AT1410" s="223"/>
      <c r="AU1410" s="22"/>
    </row>
    <row r="1411" spans="44:47" ht="15.75">
      <c r="AR1411" s="17"/>
      <c r="AS1411" s="145"/>
      <c r="AT1411" s="223"/>
      <c r="AU1411" s="22"/>
    </row>
    <row r="1412" spans="44:47" ht="15.75">
      <c r="AR1412" s="17"/>
      <c r="AS1412" s="145"/>
      <c r="AT1412" s="223"/>
      <c r="AU1412" s="22"/>
    </row>
    <row r="1413" spans="44:47" ht="15.75">
      <c r="AR1413" s="17"/>
      <c r="AS1413" s="145"/>
      <c r="AT1413" s="223"/>
      <c r="AU1413" s="22"/>
    </row>
    <row r="1414" spans="44:47" ht="15.75">
      <c r="AR1414" s="17"/>
      <c r="AS1414" s="145"/>
      <c r="AT1414" s="223"/>
      <c r="AU1414" s="22"/>
    </row>
    <row r="1415" spans="44:47" ht="15.75">
      <c r="AR1415" s="17"/>
      <c r="AS1415" s="145"/>
      <c r="AT1415" s="223"/>
      <c r="AU1415" s="22"/>
    </row>
    <row r="1416" spans="44:47" ht="15.75">
      <c r="AR1416" s="17"/>
      <c r="AS1416" s="145"/>
      <c r="AT1416" s="223"/>
      <c r="AU1416" s="22"/>
    </row>
    <row r="1417" spans="44:47" ht="15.75">
      <c r="AR1417" s="17"/>
      <c r="AS1417" s="145"/>
      <c r="AT1417" s="223"/>
      <c r="AU1417" s="22"/>
    </row>
  </sheetData>
  <phoneticPr fontId="2" type="noConversion"/>
  <conditionalFormatting sqref="AS92 AR5">
    <cfRule type="cellIs" dxfId="332" priority="3" stopIfTrue="1" operator="greaterThan">
      <formula>0.5</formula>
    </cfRule>
    <cfRule type="cellIs" dxfId="331" priority="4" stopIfTrue="1" operator="lessThan">
      <formula>-0.1</formula>
    </cfRule>
  </conditionalFormatting>
  <conditionalFormatting sqref="AT46 AU269:AU1417 AR6:AR268">
    <cfRule type="cellIs" dxfId="330" priority="5" stopIfTrue="1" operator="greaterThan">
      <formula>0.3</formula>
    </cfRule>
    <cfRule type="cellIs" dxfId="329" priority="6" stopIfTrue="1" operator="lessThan">
      <formula>-0.15</formula>
    </cfRule>
  </conditionalFormatting>
  <conditionalFormatting sqref="AS269:AS1417 AP6:AP268">
    <cfRule type="cellIs" dxfId="328" priority="7" stopIfTrue="1" operator="greaterThan">
      <formula>0.19</formula>
    </cfRule>
  </conditionalFormatting>
  <conditionalFormatting sqref="AR1369:AR1391">
    <cfRule type="cellIs" dxfId="327" priority="2" operator="greaterThan">
      <formula>0.1</formula>
    </cfRule>
  </conditionalFormatting>
  <conditionalFormatting sqref="AO269:AQ277 J1310:AN1318">
    <cfRule type="cellIs" dxfId="326" priority="1" operator="lessThan">
      <formula>0</formula>
    </cfRule>
  </conditionalFormatting>
  <pageMargins left="0.75" right="0.75" top="1" bottom="1" header="0.5" footer="0.5"/>
  <pageSetup orientation="portrait"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2"/>
  <sheetViews>
    <sheetView tabSelected="1" topLeftCell="A40" zoomScale="90" zoomScaleNormal="90" workbookViewId="0">
      <selection activeCell="N24" sqref="N24"/>
    </sheetView>
  </sheetViews>
  <sheetFormatPr defaultRowHeight="12.75"/>
  <cols>
    <col min="1" max="1" width="5.42578125" customWidth="1"/>
    <col min="2" max="2" width="10.140625" customWidth="1"/>
    <col min="3" max="3" width="11.28515625" customWidth="1"/>
    <col min="4" max="4" width="11.7109375" customWidth="1"/>
    <col min="5" max="5" width="11.140625" customWidth="1"/>
    <col min="6" max="6" width="13.42578125" customWidth="1"/>
    <col min="7" max="7" width="20.42578125" hidden="1" customWidth="1"/>
    <col min="8" max="8" width="18.28515625" customWidth="1"/>
    <col min="9" max="9" width="8.5703125" customWidth="1"/>
    <col min="10" max="10" width="7.7109375" customWidth="1"/>
    <col min="11" max="11" width="13.28515625" customWidth="1"/>
    <col min="12" max="12" width="12.7109375" customWidth="1"/>
    <col min="13" max="13" width="14.85546875" customWidth="1"/>
    <col min="14" max="14" width="6.7109375" style="538" customWidth="1"/>
    <col min="15" max="15" width="11.85546875" customWidth="1"/>
    <col min="16" max="16" width="25.42578125" customWidth="1"/>
    <col min="17" max="17" width="12.85546875" customWidth="1"/>
    <col min="18" max="18" width="14.85546875" customWidth="1"/>
  </cols>
  <sheetData>
    <row r="1" spans="1:16" ht="13.5" thickBot="1">
      <c r="A1" s="263" t="s">
        <v>316</v>
      </c>
      <c r="B1" s="263" t="s">
        <v>317</v>
      </c>
      <c r="C1" s="263" t="s">
        <v>318</v>
      </c>
      <c r="D1" s="263" t="s">
        <v>278</v>
      </c>
      <c r="E1" s="263" t="s">
        <v>319</v>
      </c>
      <c r="F1" s="263" t="s">
        <v>314</v>
      </c>
      <c r="G1" s="263" t="s">
        <v>320</v>
      </c>
      <c r="H1" s="263" t="s">
        <v>321</v>
      </c>
      <c r="I1" s="263" t="s">
        <v>322</v>
      </c>
      <c r="J1" s="263" t="s">
        <v>418</v>
      </c>
      <c r="K1" s="263" t="s">
        <v>75</v>
      </c>
      <c r="L1" s="263" t="s">
        <v>771</v>
      </c>
      <c r="M1" s="263" t="s">
        <v>292</v>
      </c>
      <c r="N1" s="602" t="s">
        <v>1342</v>
      </c>
    </row>
    <row r="2" spans="1:16">
      <c r="A2" s="456">
        <v>448</v>
      </c>
      <c r="B2" s="457" t="s">
        <v>667</v>
      </c>
      <c r="C2" s="457">
        <v>100</v>
      </c>
      <c r="D2" s="457">
        <v>13.135999999999999</v>
      </c>
      <c r="E2" s="458">
        <v>41568</v>
      </c>
      <c r="F2" s="459">
        <v>14.21</v>
      </c>
      <c r="G2" s="460">
        <v>10.865578458565141</v>
      </c>
      <c r="H2" s="460">
        <v>8.1760048721071996</v>
      </c>
      <c r="I2" s="460">
        <v>107.4</v>
      </c>
      <c r="J2" s="457">
        <v>1.93</v>
      </c>
      <c r="K2" s="457">
        <v>16.5</v>
      </c>
      <c r="L2" s="478">
        <v>1313.6</v>
      </c>
      <c r="M2" s="457">
        <v>7.95</v>
      </c>
      <c r="N2" s="601">
        <v>68.421052631578902</v>
      </c>
    </row>
    <row r="3" spans="1:16">
      <c r="A3" s="463">
        <v>457</v>
      </c>
      <c r="B3" s="645" t="s">
        <v>1546</v>
      </c>
      <c r="C3" s="464">
        <v>205.45407</v>
      </c>
      <c r="D3" s="464">
        <v>34.554299999999998</v>
      </c>
      <c r="E3" s="465">
        <v>41637</v>
      </c>
      <c r="F3" s="454">
        <v>35.76</v>
      </c>
      <c r="G3" s="466">
        <v>6.452964918843886</v>
      </c>
      <c r="H3" s="466">
        <v>3.489290768442713</v>
      </c>
      <c r="I3" s="466">
        <v>247.71600000000001</v>
      </c>
      <c r="J3" s="464">
        <v>0.28999999999999998</v>
      </c>
      <c r="K3" s="464">
        <v>36</v>
      </c>
      <c r="L3" s="479">
        <v>7099.3216000000002</v>
      </c>
      <c r="M3" s="464">
        <v>7.95</v>
      </c>
      <c r="N3" s="601">
        <v>0</v>
      </c>
    </row>
    <row r="4" spans="1:16">
      <c r="A4" s="463">
        <v>481</v>
      </c>
      <c r="B4" s="464" t="s">
        <v>3483</v>
      </c>
      <c r="C4" s="464">
        <v>100</v>
      </c>
      <c r="D4" s="464">
        <v>49.12</v>
      </c>
      <c r="E4" s="465">
        <v>41778</v>
      </c>
      <c r="F4" s="454">
        <v>50.32</v>
      </c>
      <c r="G4" s="466">
        <v>16.314370225840364</v>
      </c>
      <c r="H4" s="466">
        <v>2.4429967426710157</v>
      </c>
      <c r="I4" s="466">
        <v>120</v>
      </c>
      <c r="J4" s="464">
        <v>0.04</v>
      </c>
      <c r="K4" s="464">
        <v>54</v>
      </c>
      <c r="L4" s="479">
        <v>4912</v>
      </c>
      <c r="M4" s="464">
        <v>7.95</v>
      </c>
      <c r="N4" s="601">
        <v>22.330097087378661</v>
      </c>
    </row>
    <row r="5" spans="1:16">
      <c r="A5" s="463">
        <v>482</v>
      </c>
      <c r="B5" s="464" t="s">
        <v>3630</v>
      </c>
      <c r="C5" s="464">
        <v>100</v>
      </c>
      <c r="D5" s="464">
        <v>53.3</v>
      </c>
      <c r="E5" s="465">
        <v>41806</v>
      </c>
      <c r="F5" s="454">
        <v>53.27</v>
      </c>
      <c r="G5" s="466">
        <v>-0.79037976405840782</v>
      </c>
      <c r="H5" s="466">
        <v>-5.6285178236386554E-2</v>
      </c>
      <c r="I5" s="466">
        <v>-3</v>
      </c>
      <c r="J5" s="464">
        <v>1.63</v>
      </c>
      <c r="K5" s="464">
        <v>53</v>
      </c>
      <c r="L5" s="479">
        <v>5330</v>
      </c>
      <c r="M5" s="464">
        <v>7.95</v>
      </c>
      <c r="N5" s="601">
        <v>89.940828402366748</v>
      </c>
    </row>
    <row r="6" spans="1:16">
      <c r="A6" s="463">
        <v>483</v>
      </c>
      <c r="B6" s="464" t="s">
        <v>162</v>
      </c>
      <c r="C6" s="464">
        <v>10</v>
      </c>
      <c r="D6" s="464">
        <v>580</v>
      </c>
      <c r="E6" s="465">
        <v>41816</v>
      </c>
      <c r="F6" s="454">
        <v>579.17999999999995</v>
      </c>
      <c r="G6" s="466">
        <v>-3.227497562115742</v>
      </c>
      <c r="H6" s="466">
        <v>-0.14137931034483622</v>
      </c>
      <c r="I6" s="466">
        <v>-8.1999999999999993</v>
      </c>
      <c r="J6" s="464">
        <v>1.1399999999999999</v>
      </c>
      <c r="K6" s="464">
        <v>0</v>
      </c>
      <c r="L6" s="479">
        <v>5800</v>
      </c>
      <c r="M6" s="464">
        <v>7.95</v>
      </c>
      <c r="N6" s="601">
        <v>58.756705585358283</v>
      </c>
      <c r="P6" s="620"/>
    </row>
    <row r="7" spans="1:16">
      <c r="A7" s="463">
        <v>435</v>
      </c>
      <c r="B7" s="464" t="s">
        <v>864</v>
      </c>
      <c r="C7" s="464">
        <v>50</v>
      </c>
      <c r="D7" s="464">
        <v>76.08</v>
      </c>
      <c r="E7" s="465">
        <v>41548</v>
      </c>
      <c r="F7" s="454">
        <v>73.86</v>
      </c>
      <c r="G7" s="466">
        <v>-3.8060257805077402</v>
      </c>
      <c r="H7" s="466">
        <v>-2.9179810725552038</v>
      </c>
      <c r="I7" s="466">
        <v>-111</v>
      </c>
      <c r="J7" s="464"/>
      <c r="K7" s="464"/>
      <c r="L7" s="479">
        <v>3804</v>
      </c>
      <c r="M7" s="464">
        <v>7.95</v>
      </c>
      <c r="N7" s="601">
        <v>22.916666666666615</v>
      </c>
      <c r="P7" s="620"/>
    </row>
    <row r="8" spans="1:16">
      <c r="A8" s="463">
        <v>456</v>
      </c>
      <c r="B8" s="464" t="s">
        <v>37</v>
      </c>
      <c r="C8" s="464">
        <v>101.25205</v>
      </c>
      <c r="D8" s="464">
        <v>80.617199999999997</v>
      </c>
      <c r="E8" s="465">
        <v>41637</v>
      </c>
      <c r="F8" s="454">
        <v>76.819999999999993</v>
      </c>
      <c r="G8" s="466">
        <v>-9.0774001114538194</v>
      </c>
      <c r="H8" s="466">
        <v>-4.7101611070590446</v>
      </c>
      <c r="I8" s="466">
        <v>-384.47430000000003</v>
      </c>
      <c r="J8" s="464">
        <v>0.37</v>
      </c>
      <c r="K8" s="464">
        <v>83</v>
      </c>
      <c r="L8" s="479">
        <v>8162.6567999999997</v>
      </c>
      <c r="M8" s="464">
        <v>7.95</v>
      </c>
      <c r="N8" s="601">
        <v>21.08108108108118</v>
      </c>
    </row>
    <row r="9" spans="1:16">
      <c r="A9" s="463">
        <v>484</v>
      </c>
      <c r="B9" s="464" t="s">
        <v>3355</v>
      </c>
      <c r="C9" s="464">
        <v>100</v>
      </c>
      <c r="D9" s="464">
        <v>41.75</v>
      </c>
      <c r="E9" s="465">
        <v>41816</v>
      </c>
      <c r="F9" s="454">
        <v>38.33</v>
      </c>
      <c r="G9" s="466">
        <v>-194.97061715691436</v>
      </c>
      <c r="H9" s="466">
        <v>-8.1916167664670692</v>
      </c>
      <c r="I9" s="466">
        <v>-342</v>
      </c>
      <c r="J9" s="464">
        <v>0</v>
      </c>
      <c r="K9" s="464">
        <v>43</v>
      </c>
      <c r="L9" s="479">
        <v>4175</v>
      </c>
      <c r="M9" s="464">
        <v>7.95</v>
      </c>
      <c r="N9" s="601">
        <v>78.409090909090907</v>
      </c>
    </row>
    <row r="10" spans="1:16">
      <c r="A10" s="463">
        <v>431</v>
      </c>
      <c r="B10" s="464" t="s">
        <v>864</v>
      </c>
      <c r="C10" s="464">
        <v>25</v>
      </c>
      <c r="D10" s="464">
        <v>98.8</v>
      </c>
      <c r="E10" s="465">
        <v>41515</v>
      </c>
      <c r="F10" s="454">
        <v>73.86</v>
      </c>
      <c r="G10" s="466">
        <v>-33.497811134142836</v>
      </c>
      <c r="H10" s="466">
        <v>-25.242914979757085</v>
      </c>
      <c r="I10" s="466">
        <v>-623.5</v>
      </c>
      <c r="J10" s="464"/>
      <c r="K10" s="464"/>
      <c r="L10" s="479">
        <v>2470</v>
      </c>
      <c r="M10" s="464">
        <v>7.95</v>
      </c>
      <c r="N10" s="601">
        <v>22.916666666666615</v>
      </c>
    </row>
    <row r="11" spans="1:16">
      <c r="A11" s="463">
        <v>274</v>
      </c>
      <c r="B11" s="464" t="s">
        <v>56</v>
      </c>
      <c r="C11" s="464">
        <v>200</v>
      </c>
      <c r="D11" s="464">
        <v>31</v>
      </c>
      <c r="E11" s="465">
        <v>40980</v>
      </c>
      <c r="F11" s="454">
        <v>20.57</v>
      </c>
      <c r="G11" s="466">
        <v>-17.571130023404034</v>
      </c>
      <c r="H11" s="466">
        <v>-33.645161290322584</v>
      </c>
      <c r="I11" s="466">
        <v>-2086</v>
      </c>
      <c r="J11" s="464"/>
      <c r="K11" s="464"/>
      <c r="L11" s="479">
        <v>6200</v>
      </c>
      <c r="M11" s="464">
        <v>7.95</v>
      </c>
      <c r="N11" s="601">
        <v>23.076923076922768</v>
      </c>
    </row>
    <row r="12" spans="1:16">
      <c r="A12" s="463">
        <v>434</v>
      </c>
      <c r="B12" s="464" t="s">
        <v>915</v>
      </c>
      <c r="C12" s="464">
        <v>200</v>
      </c>
      <c r="D12" s="464">
        <v>11.18</v>
      </c>
      <c r="E12" s="465">
        <v>41547</v>
      </c>
      <c r="F12" s="454">
        <v>6.58</v>
      </c>
      <c r="G12" s="466">
        <v>-67.88893988500017</v>
      </c>
      <c r="H12" s="466">
        <v>-41.144901610017882</v>
      </c>
      <c r="I12" s="466">
        <v>-920</v>
      </c>
      <c r="J12" s="464">
        <v>0.67</v>
      </c>
      <c r="K12" s="464">
        <v>8</v>
      </c>
      <c r="L12" s="479">
        <v>2236</v>
      </c>
      <c r="M12" s="464">
        <v>7.95</v>
      </c>
      <c r="N12" s="601">
        <v>55.294117647058819</v>
      </c>
    </row>
    <row r="13" spans="1:16">
      <c r="A13" s="463">
        <v>449</v>
      </c>
      <c r="B13" s="464" t="s">
        <v>580</v>
      </c>
      <c r="C13" s="464">
        <v>200</v>
      </c>
      <c r="D13" s="464">
        <v>6.36</v>
      </c>
      <c r="E13" s="465">
        <v>41568</v>
      </c>
      <c r="F13" s="454">
        <v>3.44</v>
      </c>
      <c r="G13" s="466">
        <v>-84.967147984035677</v>
      </c>
      <c r="H13" s="466">
        <v>-45.911949685534594</v>
      </c>
      <c r="I13" s="466">
        <v>-584</v>
      </c>
      <c r="J13" s="464">
        <v>2.2999999999999998</v>
      </c>
      <c r="K13" s="464">
        <v>4.49</v>
      </c>
      <c r="L13" s="479">
        <v>1272</v>
      </c>
      <c r="M13" s="464">
        <v>7.95</v>
      </c>
      <c r="N13" s="601">
        <v>92.156862745098039</v>
      </c>
    </row>
    <row r="14" spans="1:16">
      <c r="A14" s="463">
        <v>432</v>
      </c>
      <c r="B14" s="464" t="s">
        <v>907</v>
      </c>
      <c r="C14" s="464">
        <v>200</v>
      </c>
      <c r="D14" s="464">
        <v>31.44</v>
      </c>
      <c r="E14" s="465">
        <v>41537</v>
      </c>
      <c r="F14" s="454">
        <v>15.05</v>
      </c>
      <c r="G14" s="466">
        <v>-91.151385211401418</v>
      </c>
      <c r="H14" s="466">
        <v>-52.131043256997451</v>
      </c>
      <c r="I14" s="466">
        <v>-3278</v>
      </c>
      <c r="J14" s="464"/>
      <c r="K14" s="464"/>
      <c r="L14" s="479">
        <v>6288</v>
      </c>
      <c r="M14" s="464">
        <v>7.95</v>
      </c>
      <c r="N14" s="601">
        <v>15.15151515151517</v>
      </c>
    </row>
    <row r="15" spans="1:16">
      <c r="A15" s="463">
        <v>367</v>
      </c>
      <c r="B15" s="464" t="s">
        <v>908</v>
      </c>
      <c r="C15" s="464">
        <v>40</v>
      </c>
      <c r="D15" s="464">
        <v>65</v>
      </c>
      <c r="E15" s="465">
        <v>41133</v>
      </c>
      <c r="F15" s="454">
        <v>30.59</v>
      </c>
      <c r="G15" s="466">
        <v>-39.357031585476555</v>
      </c>
      <c r="H15" s="466">
        <v>-52.938461538461532</v>
      </c>
      <c r="I15" s="466">
        <v>-1376.4</v>
      </c>
      <c r="J15" s="464"/>
      <c r="K15" s="464"/>
      <c r="L15" s="479">
        <v>2600</v>
      </c>
      <c r="M15" s="464">
        <v>7.95</v>
      </c>
      <c r="N15" s="601">
        <v>35.09933774834434</v>
      </c>
      <c r="P15" s="620"/>
    </row>
    <row r="16" spans="1:16">
      <c r="A16" s="463">
        <v>438</v>
      </c>
      <c r="B16" s="464" t="s">
        <v>194</v>
      </c>
      <c r="C16" s="464">
        <v>100</v>
      </c>
      <c r="D16" s="464">
        <v>14.9245</v>
      </c>
      <c r="E16" s="465">
        <v>41551</v>
      </c>
      <c r="F16" s="454">
        <v>5.75</v>
      </c>
      <c r="G16" s="466">
        <v>-123.89272975829638</v>
      </c>
      <c r="H16" s="466">
        <v>-61.472746155650107</v>
      </c>
      <c r="I16" s="466">
        <v>-917.45</v>
      </c>
      <c r="J16" s="464">
        <v>2.3199999999999998</v>
      </c>
      <c r="K16" s="464">
        <v>8</v>
      </c>
      <c r="L16" s="479">
        <v>1492.45</v>
      </c>
      <c r="M16" s="464">
        <v>7.95</v>
      </c>
      <c r="N16" s="601">
        <v>76.363636363636374</v>
      </c>
    </row>
    <row r="17" spans="1:14">
      <c r="A17" s="463">
        <v>316</v>
      </c>
      <c r="B17" s="464" t="s">
        <v>920</v>
      </c>
      <c r="C17" s="464">
        <v>50</v>
      </c>
      <c r="D17" s="464">
        <v>64</v>
      </c>
      <c r="E17" s="465">
        <v>41066</v>
      </c>
      <c r="F17" s="454">
        <v>24.2</v>
      </c>
      <c r="G17" s="466">
        <v>-46.341202914088299</v>
      </c>
      <c r="H17" s="466">
        <v>-62.187499999999993</v>
      </c>
      <c r="I17" s="466">
        <v>-1990</v>
      </c>
      <c r="J17" s="464"/>
      <c r="K17" s="464"/>
      <c r="L17" s="479">
        <v>3200</v>
      </c>
      <c r="M17" s="464">
        <v>7.95</v>
      </c>
      <c r="N17" s="601">
        <v>24.113475177304949</v>
      </c>
    </row>
    <row r="18" spans="1:14">
      <c r="A18" s="463">
        <v>337</v>
      </c>
      <c r="B18" s="464" t="s">
        <v>856</v>
      </c>
      <c r="C18" s="464">
        <v>25</v>
      </c>
      <c r="D18" s="464">
        <v>122</v>
      </c>
      <c r="E18" s="465">
        <v>41089</v>
      </c>
      <c r="F18" s="454">
        <v>45.31</v>
      </c>
      <c r="G18" s="466">
        <v>-48.658149314910709</v>
      </c>
      <c r="H18" s="466">
        <v>-62.860655737704917</v>
      </c>
      <c r="I18" s="466">
        <v>-1917.25</v>
      </c>
      <c r="J18" s="464"/>
      <c r="K18" s="464"/>
      <c r="L18" s="479">
        <v>3050</v>
      </c>
      <c r="M18" s="464">
        <v>7.95</v>
      </c>
      <c r="N18" s="601">
        <v>4.5576407506701173</v>
      </c>
    </row>
    <row r="19" spans="1:14">
      <c r="A19" s="463">
        <v>249</v>
      </c>
      <c r="B19" s="464" t="s">
        <v>856</v>
      </c>
      <c r="C19" s="464">
        <v>25</v>
      </c>
      <c r="D19" s="464">
        <v>137.28</v>
      </c>
      <c r="E19" s="465">
        <v>40927</v>
      </c>
      <c r="F19" s="454">
        <v>45.31</v>
      </c>
      <c r="G19" s="466">
        <v>-44.756706872469117</v>
      </c>
      <c r="H19" s="466">
        <v>-66.994463869463871</v>
      </c>
      <c r="I19" s="466">
        <v>-2299.25</v>
      </c>
      <c r="J19" s="464"/>
      <c r="K19" s="464"/>
      <c r="L19" s="479">
        <v>3432</v>
      </c>
      <c r="M19" s="464">
        <v>7.95</v>
      </c>
      <c r="N19" s="601">
        <v>4.5576407506701173</v>
      </c>
    </row>
    <row r="20" spans="1:14">
      <c r="A20" s="463">
        <v>176</v>
      </c>
      <c r="B20" s="548" t="s">
        <v>920</v>
      </c>
      <c r="C20" s="548">
        <v>50</v>
      </c>
      <c r="D20" s="548">
        <v>73.88</v>
      </c>
      <c r="E20" s="549">
        <v>40855</v>
      </c>
      <c r="F20" s="615">
        <v>24.2</v>
      </c>
      <c r="G20" s="551">
        <v>-41.739003646666539</v>
      </c>
      <c r="H20" s="551">
        <v>-67.244179750947481</v>
      </c>
      <c r="I20" s="551">
        <v>-2484</v>
      </c>
      <c r="J20" s="548"/>
      <c r="K20" s="548"/>
      <c r="L20" s="553">
        <v>3694</v>
      </c>
      <c r="M20" s="548">
        <v>7.95</v>
      </c>
      <c r="N20" s="601">
        <v>24.113475177304949</v>
      </c>
    </row>
    <row r="21" spans="1:14">
      <c r="A21" s="463">
        <v>336</v>
      </c>
      <c r="B21" s="548" t="s">
        <v>911</v>
      </c>
      <c r="C21" s="548">
        <v>20</v>
      </c>
      <c r="D21" s="548">
        <v>182</v>
      </c>
      <c r="E21" s="549">
        <v>41089</v>
      </c>
      <c r="F21" s="615">
        <v>38.47</v>
      </c>
      <c r="G21" s="551">
        <v>-76.346798003243066</v>
      </c>
      <c r="H21" s="551">
        <v>-78.862637362637358</v>
      </c>
      <c r="I21" s="551">
        <v>-2870.6</v>
      </c>
      <c r="J21" s="548"/>
      <c r="K21" s="548"/>
      <c r="L21" s="553">
        <v>3640</v>
      </c>
      <c r="M21" s="548">
        <v>7.95</v>
      </c>
      <c r="N21" s="601">
        <v>3.3557046979866954</v>
      </c>
    </row>
    <row r="22" spans="1:14">
      <c r="A22" s="463">
        <v>339</v>
      </c>
      <c r="B22" s="548" t="s">
        <v>910</v>
      </c>
      <c r="C22" s="548">
        <v>25</v>
      </c>
      <c r="D22" s="548">
        <v>71.760000000000005</v>
      </c>
      <c r="E22" s="549">
        <v>41092</v>
      </c>
      <c r="F22" s="491">
        <v>15.08</v>
      </c>
      <c r="G22" s="551">
        <v>-76.94386718071847</v>
      </c>
      <c r="H22" s="551">
        <v>-78.985507246376812</v>
      </c>
      <c r="I22" s="551">
        <v>-1417</v>
      </c>
      <c r="J22" s="548"/>
      <c r="K22" s="548"/>
      <c r="L22" s="553">
        <v>1794</v>
      </c>
      <c r="M22" s="548">
        <v>7.95</v>
      </c>
      <c r="N22" s="601">
        <v>2.3391812865496604</v>
      </c>
    </row>
    <row r="23" spans="1:14">
      <c r="A23" s="463">
        <v>250</v>
      </c>
      <c r="B23" s="548" t="s">
        <v>999</v>
      </c>
      <c r="C23" s="548">
        <v>25</v>
      </c>
      <c r="D23" s="548">
        <v>238.08</v>
      </c>
      <c r="E23" s="549">
        <v>40927</v>
      </c>
      <c r="F23" s="618">
        <v>43.45</v>
      </c>
      <c r="G23" s="551">
        <v>-68.755648225433461</v>
      </c>
      <c r="H23" s="551">
        <v>-81.749831989247312</v>
      </c>
      <c r="I23" s="551">
        <v>-4865.75</v>
      </c>
      <c r="J23" s="548"/>
      <c r="K23" s="548"/>
      <c r="L23" s="553">
        <v>5952</v>
      </c>
      <c r="M23" s="548">
        <v>7.95</v>
      </c>
      <c r="N23" s="601">
        <v>23.180592991913823</v>
      </c>
    </row>
    <row r="24" spans="1:14">
      <c r="A24" s="463">
        <v>199</v>
      </c>
      <c r="B24" s="548" t="s">
        <v>911</v>
      </c>
      <c r="C24" s="548">
        <v>5</v>
      </c>
      <c r="D24" s="548">
        <v>298.8</v>
      </c>
      <c r="E24" s="549">
        <v>40877</v>
      </c>
      <c r="F24" s="491">
        <v>38.47</v>
      </c>
      <c r="G24" s="551">
        <v>-78.42892492877121</v>
      </c>
      <c r="H24" s="551">
        <v>-87.125167336010719</v>
      </c>
      <c r="I24" s="551">
        <v>-1301.6500000000001</v>
      </c>
      <c r="J24" s="548"/>
      <c r="K24" s="548"/>
      <c r="L24" s="553">
        <v>1494</v>
      </c>
      <c r="M24" s="548">
        <v>7.95</v>
      </c>
      <c r="N24" s="601">
        <v>3.3557046979866954</v>
      </c>
    </row>
    <row r="25" spans="1:14">
      <c r="A25" s="463">
        <v>198</v>
      </c>
      <c r="B25" s="548" t="s">
        <v>910</v>
      </c>
      <c r="C25" s="548">
        <v>25</v>
      </c>
      <c r="D25" s="548">
        <v>119.64</v>
      </c>
      <c r="E25" s="549">
        <v>40877</v>
      </c>
      <c r="F25" s="491">
        <v>15.08</v>
      </c>
      <c r="G25" s="551">
        <v>-79.240882912097177</v>
      </c>
      <c r="H25" s="551">
        <v>-87.395519893012377</v>
      </c>
      <c r="I25" s="551">
        <v>-2614</v>
      </c>
      <c r="J25" s="548"/>
      <c r="K25" s="548"/>
      <c r="L25" s="553">
        <v>2991</v>
      </c>
      <c r="M25" s="548">
        <v>7.95</v>
      </c>
      <c r="N25" s="601">
        <v>2.3391812865496604</v>
      </c>
    </row>
    <row r="26" spans="1:14">
      <c r="A26" s="463">
        <v>214</v>
      </c>
      <c r="B26" s="548" t="s">
        <v>909</v>
      </c>
      <c r="C26" s="548">
        <v>25</v>
      </c>
      <c r="D26" s="548">
        <v>160</v>
      </c>
      <c r="E26" s="549">
        <v>40879</v>
      </c>
      <c r="F26" s="491">
        <v>17.75</v>
      </c>
      <c r="G26" s="551">
        <v>-84.302282484141486</v>
      </c>
      <c r="H26" s="551">
        <v>-88.90625</v>
      </c>
      <c r="I26" s="551">
        <v>-3556.25</v>
      </c>
      <c r="J26" s="548"/>
      <c r="K26" s="548"/>
      <c r="L26" s="553">
        <v>4000</v>
      </c>
      <c r="M26" s="548">
        <v>7.95</v>
      </c>
      <c r="N26" s="610">
        <v>17.647058823529392</v>
      </c>
    </row>
    <row r="27" spans="1:14">
      <c r="A27" s="463">
        <v>262</v>
      </c>
      <c r="B27" s="548" t="s">
        <v>1260</v>
      </c>
      <c r="C27" s="548">
        <v>1000</v>
      </c>
      <c r="D27" s="548">
        <v>0.28000000000000003</v>
      </c>
      <c r="E27" s="549">
        <v>40966</v>
      </c>
      <c r="F27" s="491"/>
      <c r="G27" s="551">
        <v>-162.40262168328476</v>
      </c>
      <c r="H27" s="551">
        <v>-89.285714285714278</v>
      </c>
      <c r="I27" s="551">
        <v>-250</v>
      </c>
      <c r="J27" s="548"/>
      <c r="K27" s="548"/>
      <c r="L27" s="553">
        <v>280</v>
      </c>
      <c r="M27" s="548">
        <v>7.95</v>
      </c>
      <c r="N27" s="610"/>
    </row>
    <row r="28" spans="1:14">
      <c r="A28" s="463">
        <v>55</v>
      </c>
      <c r="B28" s="548" t="s">
        <v>1465</v>
      </c>
      <c r="C28" s="548">
        <v>1000</v>
      </c>
      <c r="D28" s="548">
        <v>10</v>
      </c>
      <c r="E28" s="549">
        <v>40644</v>
      </c>
      <c r="F28" s="491">
        <v>0.24</v>
      </c>
      <c r="G28" s="551">
        <v>-114.59099568615152</v>
      </c>
      <c r="H28" s="551">
        <v>-97.6</v>
      </c>
      <c r="I28" s="551">
        <v>-9760</v>
      </c>
      <c r="J28" s="548">
        <v>2.2599999999999998</v>
      </c>
      <c r="K28" s="548">
        <v>2</v>
      </c>
      <c r="L28" s="553">
        <v>10000</v>
      </c>
      <c r="M28" s="548">
        <v>7.95</v>
      </c>
      <c r="N28" s="610">
        <v>66.666666666666686</v>
      </c>
    </row>
    <row r="29" spans="1:14">
      <c r="A29" s="463"/>
      <c r="B29" s="548"/>
      <c r="C29" s="548"/>
      <c r="D29" s="548"/>
      <c r="E29" s="549"/>
      <c r="F29" s="621"/>
      <c r="G29" s="551"/>
      <c r="H29" s="551"/>
      <c r="I29" s="551"/>
      <c r="J29" s="548"/>
      <c r="K29" s="548"/>
      <c r="L29" s="553"/>
      <c r="M29" s="548"/>
      <c r="N29" s="601"/>
    </row>
    <row r="30" spans="1:14">
      <c r="A30" s="463"/>
      <c r="B30" s="548"/>
      <c r="C30" s="548"/>
      <c r="D30" s="548"/>
      <c r="E30" s="549"/>
      <c r="F30" s="491"/>
      <c r="G30" s="551"/>
      <c r="H30" s="551"/>
      <c r="I30" s="551"/>
      <c r="J30" s="548"/>
      <c r="K30" s="548"/>
      <c r="L30" s="553"/>
      <c r="M30" s="548"/>
      <c r="N30" s="601"/>
    </row>
    <row r="31" spans="1:14">
      <c r="A31" s="463"/>
      <c r="B31" s="548"/>
      <c r="C31" s="548"/>
      <c r="D31" s="548"/>
      <c r="E31" s="549"/>
      <c r="F31" s="491"/>
      <c r="G31" s="551"/>
      <c r="H31" s="551"/>
      <c r="I31" s="551"/>
      <c r="J31" s="548"/>
      <c r="K31" s="548"/>
      <c r="L31" s="553"/>
      <c r="M31" s="548"/>
      <c r="N31" s="610"/>
    </row>
    <row r="32" spans="1:14">
      <c r="A32" s="463"/>
      <c r="B32" s="548"/>
      <c r="C32" s="548"/>
      <c r="D32" s="548"/>
      <c r="E32" s="549"/>
      <c r="F32" s="491"/>
      <c r="G32" s="551"/>
      <c r="H32" s="551"/>
      <c r="I32" s="551"/>
      <c r="J32" s="548"/>
      <c r="K32" s="548"/>
      <c r="L32" s="553"/>
      <c r="M32" s="548"/>
      <c r="N32" s="610"/>
    </row>
    <row r="33" spans="1:15">
      <c r="A33" s="463"/>
      <c r="B33" s="548"/>
      <c r="C33" s="548"/>
      <c r="D33" s="548"/>
      <c r="E33" s="549"/>
      <c r="F33" s="491"/>
      <c r="G33" s="551"/>
      <c r="H33" s="551"/>
      <c r="I33" s="551"/>
      <c r="J33" s="548"/>
      <c r="K33" s="548"/>
      <c r="L33" s="553"/>
      <c r="M33" s="548"/>
      <c r="N33" s="610"/>
    </row>
    <row r="34" spans="1:15">
      <c r="A34" s="463"/>
      <c r="B34" s="548"/>
      <c r="C34" s="548"/>
      <c r="D34" s="548"/>
      <c r="E34" s="549"/>
      <c r="F34" s="491"/>
      <c r="G34" s="551"/>
      <c r="H34" s="551"/>
      <c r="I34" s="551"/>
      <c r="J34" s="548"/>
      <c r="K34" s="548"/>
      <c r="L34" s="553"/>
      <c r="M34" s="548"/>
      <c r="N34" s="610"/>
    </row>
    <row r="35" spans="1:15">
      <c r="A35" s="463"/>
      <c r="B35" s="548"/>
      <c r="C35" s="548"/>
      <c r="D35" s="548"/>
      <c r="E35" s="549"/>
      <c r="F35" s="491"/>
      <c r="G35" s="551"/>
      <c r="H35" s="551"/>
      <c r="I35" s="551"/>
      <c r="J35" s="548"/>
      <c r="K35" s="548"/>
      <c r="L35" s="553"/>
      <c r="M35" s="548"/>
      <c r="N35" s="610"/>
    </row>
    <row r="36" spans="1:15">
      <c r="A36" s="463"/>
      <c r="B36" s="464"/>
      <c r="C36" s="464"/>
      <c r="D36" s="464"/>
      <c r="E36" s="465"/>
      <c r="F36" s="454"/>
      <c r="G36" s="466"/>
      <c r="H36" s="466"/>
      <c r="I36" s="466"/>
      <c r="J36" s="464"/>
      <c r="K36" s="464"/>
      <c r="L36" s="479"/>
      <c r="M36" s="464"/>
      <c r="N36" s="601"/>
    </row>
    <row r="37" spans="1:15">
      <c r="A37" s="463"/>
      <c r="B37" s="548"/>
      <c r="C37" s="548"/>
      <c r="D37" s="548"/>
      <c r="E37" s="549"/>
      <c r="F37" s="604"/>
      <c r="G37" s="551"/>
      <c r="H37" s="551"/>
      <c r="I37" s="551"/>
      <c r="J37" s="548"/>
      <c r="K37" s="548"/>
      <c r="L37" s="553"/>
      <c r="M37" s="548"/>
      <c r="N37" s="610"/>
    </row>
    <row r="38" spans="1:15">
      <c r="A38" s="463"/>
      <c r="B38" s="464"/>
      <c r="C38" s="464"/>
      <c r="D38" s="464"/>
      <c r="E38" s="465"/>
      <c r="F38" s="606"/>
      <c r="G38" s="466"/>
      <c r="H38" s="466"/>
      <c r="I38" s="466"/>
      <c r="J38" s="464"/>
      <c r="K38" s="464"/>
      <c r="L38" s="479"/>
      <c r="M38" s="464"/>
      <c r="N38" s="600"/>
    </row>
    <row r="39" spans="1:15">
      <c r="A39" s="463"/>
      <c r="B39" s="464"/>
      <c r="C39" s="464"/>
      <c r="D39" s="464"/>
      <c r="E39" s="465"/>
      <c r="F39" s="606"/>
      <c r="G39" s="466"/>
      <c r="H39" s="466"/>
      <c r="I39" s="466"/>
      <c r="J39" s="464"/>
      <c r="K39" s="464"/>
      <c r="L39" s="479"/>
      <c r="M39" s="464"/>
      <c r="N39" s="600"/>
    </row>
    <row r="40" spans="1:15">
      <c r="A40" s="463"/>
      <c r="B40" s="464"/>
      <c r="C40" s="464"/>
      <c r="D40" s="464"/>
      <c r="E40" s="465"/>
      <c r="F40" s="454"/>
      <c r="G40" s="466"/>
      <c r="H40" s="466"/>
      <c r="I40" s="466"/>
      <c r="J40" s="464"/>
      <c r="K40" s="464"/>
      <c r="L40" s="479"/>
      <c r="M40" s="464"/>
      <c r="N40" s="601"/>
    </row>
    <row r="41" spans="1:15">
      <c r="A41" s="463"/>
      <c r="B41" s="548"/>
      <c r="C41" s="548"/>
      <c r="D41" s="548"/>
      <c r="E41" s="549"/>
      <c r="F41" s="550"/>
      <c r="G41" s="551"/>
      <c r="H41" s="551"/>
      <c r="I41" s="551"/>
      <c r="J41" s="548"/>
      <c r="K41" s="552"/>
      <c r="L41" s="548"/>
      <c r="M41" s="553"/>
      <c r="N41" s="601"/>
      <c r="O41" s="467"/>
    </row>
    <row r="42" spans="1:15">
      <c r="A42" s="463"/>
      <c r="B42" s="464"/>
      <c r="C42" s="464"/>
      <c r="D42" s="464"/>
      <c r="E42" s="465"/>
      <c r="F42" s="454"/>
      <c r="G42" s="466"/>
      <c r="H42" s="466"/>
      <c r="I42" s="466"/>
      <c r="J42" s="464"/>
      <c r="K42" s="455"/>
      <c r="L42" s="464"/>
      <c r="M42" s="479"/>
      <c r="N42" s="601"/>
      <c r="O42" s="467"/>
    </row>
    <row r="43" spans="1:15">
      <c r="A43" s="463"/>
      <c r="B43" s="464"/>
      <c r="C43" s="464"/>
      <c r="D43" s="464"/>
      <c r="E43" s="465"/>
      <c r="F43" s="454"/>
      <c r="G43" s="466"/>
      <c r="H43" s="466"/>
      <c r="I43" s="466"/>
      <c r="J43" s="464"/>
      <c r="K43" s="455"/>
      <c r="L43" s="464"/>
      <c r="M43" s="479"/>
      <c r="N43" s="601"/>
      <c r="O43" s="467"/>
    </row>
    <row r="44" spans="1:15" ht="13.5" thickBot="1">
      <c r="A44" s="468"/>
      <c r="B44" s="469"/>
      <c r="C44" s="469"/>
      <c r="D44" s="469"/>
      <c r="E44" s="470"/>
      <c r="F44" s="471"/>
      <c r="G44" s="472"/>
      <c r="H44" s="472"/>
      <c r="I44" s="472"/>
      <c r="J44" s="469"/>
      <c r="K44" s="473"/>
      <c r="L44" s="469"/>
      <c r="M44" s="480"/>
      <c r="N44" s="601"/>
      <c r="O44" s="474"/>
    </row>
    <row r="45" spans="1:15">
      <c r="A45" s="456"/>
      <c r="B45" s="457"/>
      <c r="C45" s="457"/>
      <c r="D45" s="457"/>
      <c r="E45" s="458"/>
      <c r="F45" s="477"/>
      <c r="G45" s="460"/>
      <c r="H45" s="460"/>
      <c r="I45" s="460"/>
      <c r="J45" s="457"/>
      <c r="K45" s="461"/>
      <c r="L45" s="457"/>
      <c r="M45" s="478"/>
      <c r="N45" s="600"/>
      <c r="O45" s="462"/>
    </row>
    <row r="46" spans="1:15">
      <c r="A46" s="463"/>
      <c r="B46" s="464"/>
      <c r="C46" s="464"/>
      <c r="D46" s="464"/>
      <c r="E46" s="465"/>
      <c r="F46" s="476"/>
      <c r="G46" s="466"/>
      <c r="H46" s="466"/>
      <c r="I46" s="466"/>
      <c r="J46" s="464"/>
      <c r="K46" s="455"/>
      <c r="L46" s="464"/>
      <c r="M46" s="479"/>
      <c r="N46" s="600"/>
      <c r="O46" s="467"/>
    </row>
    <row r="47" spans="1:15">
      <c r="A47" s="463"/>
      <c r="B47" s="464"/>
      <c r="C47" s="464"/>
      <c r="D47" s="464"/>
      <c r="E47" s="465"/>
      <c r="F47" s="454"/>
      <c r="G47" s="466"/>
      <c r="H47" s="466"/>
      <c r="I47" s="466"/>
      <c r="J47" s="464"/>
      <c r="K47" s="493"/>
      <c r="L47" s="464"/>
      <c r="M47" s="479"/>
      <c r="N47" s="600"/>
      <c r="O47" s="467"/>
    </row>
    <row r="48" spans="1:15">
      <c r="A48" s="21"/>
      <c r="B48" s="21"/>
      <c r="C48" s="21"/>
      <c r="D48" s="21"/>
      <c r="E48" s="262"/>
      <c r="F48" s="449"/>
      <c r="G48" s="270"/>
      <c r="H48" s="270"/>
      <c r="I48" s="547">
        <f>SUM(I2:I28)</f>
        <v>-45484.658300000003</v>
      </c>
      <c r="J48" s="21"/>
      <c r="K48" s="450"/>
      <c r="L48" s="21"/>
      <c r="M48" s="21"/>
      <c r="N48" s="601"/>
      <c r="O48" s="21"/>
    </row>
    <row r="49" spans="1:18">
      <c r="A49" s="21"/>
      <c r="B49" s="21"/>
      <c r="C49" s="21"/>
      <c r="D49" s="21"/>
      <c r="E49" s="262"/>
      <c r="F49" s="449"/>
      <c r="G49" s="270"/>
      <c r="H49" s="270"/>
      <c r="I49" s="448"/>
      <c r="J49" s="21"/>
      <c r="K49" s="450"/>
      <c r="L49" s="21"/>
      <c r="M49" s="21"/>
      <c r="N49" s="601"/>
      <c r="O49" s="21"/>
    </row>
    <row r="50" spans="1:18">
      <c r="A50" s="21"/>
      <c r="B50" s="21"/>
      <c r="C50" s="21"/>
      <c r="D50" s="21"/>
      <c r="E50" s="262"/>
      <c r="F50" s="449"/>
      <c r="G50" s="270"/>
      <c r="H50" s="270"/>
      <c r="I50" s="448"/>
      <c r="J50" s="21"/>
      <c r="K50" s="450"/>
      <c r="L50" s="21"/>
      <c r="M50" s="21"/>
      <c r="N50" s="601"/>
      <c r="O50" s="21"/>
    </row>
    <row r="51" spans="1:18">
      <c r="A51" s="21"/>
      <c r="B51" s="21"/>
      <c r="C51" s="21"/>
      <c r="D51" s="21"/>
      <c r="E51" s="262"/>
      <c r="F51" s="449"/>
      <c r="G51" s="270"/>
      <c r="H51" s="270"/>
      <c r="I51" s="448"/>
      <c r="J51" s="21"/>
      <c r="K51" s="450"/>
      <c r="L51" s="21"/>
      <c r="M51" s="21"/>
      <c r="N51" s="601"/>
      <c r="O51" s="21"/>
    </row>
    <row r="54" spans="1:18">
      <c r="A54" t="s">
        <v>317</v>
      </c>
      <c r="B54" t="s">
        <v>318</v>
      </c>
      <c r="C54" t="s">
        <v>278</v>
      </c>
      <c r="D54" t="s">
        <v>319</v>
      </c>
      <c r="E54" t="s">
        <v>417</v>
      </c>
      <c r="F54" t="s">
        <v>789</v>
      </c>
      <c r="G54" t="s">
        <v>320</v>
      </c>
      <c r="H54" t="s">
        <v>321</v>
      </c>
      <c r="I54" t="s">
        <v>322</v>
      </c>
      <c r="J54" t="s">
        <v>499</v>
      </c>
      <c r="K54" t="s">
        <v>860</v>
      </c>
      <c r="L54" t="s">
        <v>869</v>
      </c>
      <c r="M54" t="s">
        <v>921</v>
      </c>
      <c r="N54" s="538" t="s">
        <v>1474</v>
      </c>
      <c r="O54" t="s">
        <v>371</v>
      </c>
      <c r="P54" t="s">
        <v>452</v>
      </c>
      <c r="Q54" t="s">
        <v>754</v>
      </c>
      <c r="R54" t="s">
        <v>292</v>
      </c>
    </row>
    <row r="55" spans="1:18">
      <c r="A55" s="263" t="s">
        <v>3637</v>
      </c>
      <c r="B55">
        <v>100</v>
      </c>
      <c r="C55" s="277">
        <v>8</v>
      </c>
      <c r="D55" s="57">
        <v>41827</v>
      </c>
      <c r="E55" s="454">
        <v>7.55</v>
      </c>
      <c r="F55" s="453">
        <v>6.5015999999999998</v>
      </c>
      <c r="G55" s="267">
        <v>-422.62604245798912</v>
      </c>
      <c r="H55" s="483">
        <v>-5.6250000000000018</v>
      </c>
      <c r="I55" s="267">
        <v>-45</v>
      </c>
      <c r="J55" s="482">
        <v>0.65123041622183309</v>
      </c>
      <c r="K55" s="271">
        <v>95.934899999999999</v>
      </c>
      <c r="L55" s="76">
        <v>0.4749029961533684</v>
      </c>
      <c r="M55" s="76">
        <v>0</v>
      </c>
      <c r="N55" s="623">
        <f>Table_USStocks.accdb_113[[#This Row],[Price]]/Table_USStocks.accdb_113[[#This Row],[CalculatedPrice]]</f>
        <v>1.1612526147409867</v>
      </c>
      <c r="O55" t="s">
        <v>748</v>
      </c>
      <c r="P55">
        <v>-564</v>
      </c>
      <c r="Q55" s="263">
        <v>800</v>
      </c>
      <c r="R55">
        <v>7.95</v>
      </c>
    </row>
    <row r="56" spans="1:18">
      <c r="A56" s="263"/>
      <c r="C56" s="489"/>
      <c r="D56" s="57"/>
      <c r="E56" s="491"/>
      <c r="F56" s="492"/>
      <c r="G56" s="267"/>
      <c r="H56" s="483"/>
      <c r="I56" s="267"/>
      <c r="J56" s="482"/>
      <c r="K56" s="271"/>
      <c r="L56" s="490"/>
      <c r="M56" s="490"/>
      <c r="N56" s="624"/>
      <c r="Q56" s="263"/>
    </row>
    <row r="57" spans="1:18">
      <c r="A57" s="263"/>
      <c r="C57" s="489"/>
      <c r="D57" s="57"/>
      <c r="E57" s="491"/>
      <c r="F57" s="492"/>
      <c r="G57" s="267"/>
      <c r="H57" s="483"/>
      <c r="I57" s="267"/>
      <c r="J57" s="482"/>
      <c r="K57" s="271"/>
      <c r="L57" s="490"/>
      <c r="M57" s="490"/>
      <c r="N57" s="624"/>
      <c r="Q57" s="263"/>
    </row>
    <row r="58" spans="1:18">
      <c r="A58" s="263"/>
      <c r="C58" s="489"/>
      <c r="D58" s="57"/>
      <c r="E58" s="491"/>
      <c r="F58" s="492"/>
      <c r="G58" s="267"/>
      <c r="H58" s="483"/>
      <c r="I58" s="267"/>
      <c r="J58" s="482"/>
      <c r="K58" s="271"/>
      <c r="L58" s="490"/>
      <c r="M58" s="490"/>
      <c r="N58" s="624"/>
      <c r="Q58" s="263"/>
    </row>
    <row r="59" spans="1:18">
      <c r="A59" s="263"/>
      <c r="C59" s="489"/>
      <c r="D59" s="57"/>
      <c r="E59" s="491"/>
      <c r="F59" s="492"/>
      <c r="G59" s="267"/>
      <c r="H59" s="483"/>
      <c r="I59" s="267"/>
      <c r="J59" s="482"/>
      <c r="K59" s="271"/>
      <c r="L59" s="490"/>
      <c r="M59" s="490"/>
      <c r="N59" s="624"/>
      <c r="Q59" s="263"/>
    </row>
    <row r="60" spans="1:18">
      <c r="A60" s="263"/>
      <c r="C60" s="489"/>
      <c r="D60" s="57"/>
      <c r="E60" s="491"/>
      <c r="F60" s="492"/>
      <c r="G60" s="267"/>
      <c r="H60" s="483"/>
      <c r="I60" s="267"/>
      <c r="J60" s="482"/>
      <c r="K60" s="271"/>
      <c r="L60" s="490"/>
      <c r="M60" s="490"/>
      <c r="N60" s="624"/>
      <c r="Q60" s="263"/>
    </row>
    <row r="61" spans="1:18">
      <c r="A61" s="263"/>
      <c r="C61" s="489"/>
      <c r="D61" s="57"/>
      <c r="E61" s="491"/>
      <c r="F61" s="492"/>
      <c r="G61" s="267"/>
      <c r="H61" s="483"/>
      <c r="I61" s="267"/>
      <c r="J61" s="482"/>
      <c r="K61" s="271"/>
      <c r="L61" s="490"/>
      <c r="M61" s="490"/>
      <c r="N61" s="624"/>
      <c r="Q61" s="263"/>
    </row>
    <row r="62" spans="1:18">
      <c r="A62" s="263"/>
      <c r="C62" s="489"/>
      <c r="D62" s="57"/>
      <c r="E62" s="491"/>
      <c r="F62" s="492"/>
      <c r="G62" s="267"/>
      <c r="H62" s="483"/>
      <c r="I62" s="267"/>
      <c r="J62" s="482"/>
      <c r="K62" s="271"/>
      <c r="L62" s="490"/>
      <c r="M62" s="490"/>
      <c r="N62" s="624"/>
      <c r="Q62" s="263"/>
    </row>
    <row r="63" spans="1:18">
      <c r="A63" s="263"/>
      <c r="C63" s="489"/>
      <c r="D63" s="57"/>
      <c r="E63" s="491"/>
      <c r="F63" s="492"/>
      <c r="G63" s="267"/>
      <c r="H63" s="483"/>
      <c r="I63" s="267"/>
      <c r="J63" s="482"/>
      <c r="K63" s="271"/>
      <c r="L63" s="490"/>
      <c r="M63" s="490"/>
      <c r="N63" s="624"/>
      <c r="Q63" s="263"/>
    </row>
    <row r="67" spans="1:10">
      <c r="A67" t="s">
        <v>317</v>
      </c>
      <c r="B67" t="s">
        <v>318</v>
      </c>
      <c r="C67" t="s">
        <v>278</v>
      </c>
      <c r="D67" t="s">
        <v>319</v>
      </c>
      <c r="E67" t="s">
        <v>213</v>
      </c>
      <c r="F67" t="s">
        <v>315</v>
      </c>
      <c r="G67" t="s">
        <v>320</v>
      </c>
      <c r="H67" t="s">
        <v>321</v>
      </c>
      <c r="I67" t="s">
        <v>322</v>
      </c>
      <c r="J67" t="s">
        <v>899</v>
      </c>
    </row>
    <row r="68" spans="1:10">
      <c r="A68" t="s">
        <v>929</v>
      </c>
      <c r="B68">
        <v>2957.6649309650002</v>
      </c>
      <c r="C68">
        <v>10.029999999999999</v>
      </c>
      <c r="D68" s="57">
        <v>40499</v>
      </c>
      <c r="E68">
        <v>10.96</v>
      </c>
      <c r="F68" s="57">
        <v>41831</v>
      </c>
      <c r="G68" s="267">
        <v>2.4298170446170642</v>
      </c>
      <c r="H68" s="267">
        <v>9.2721834496510596</v>
      </c>
      <c r="I68" s="267">
        <v>2750.6284000000001</v>
      </c>
      <c r="J68">
        <v>11</v>
      </c>
    </row>
    <row r="69" spans="1:10">
      <c r="A69" t="s">
        <v>1501</v>
      </c>
      <c r="B69">
        <v>371.71800000000002</v>
      </c>
      <c r="C69">
        <v>26.901599999999998</v>
      </c>
      <c r="D69" s="57">
        <v>41600</v>
      </c>
      <c r="E69">
        <v>28.48</v>
      </c>
      <c r="F69" s="57">
        <v>41831</v>
      </c>
      <c r="G69" s="267">
        <v>9.0090725476556877</v>
      </c>
      <c r="H69" s="267">
        <v>5.8673090076426764</v>
      </c>
      <c r="I69" s="267">
        <v>586.71969999999999</v>
      </c>
    </row>
    <row r="70" spans="1:10">
      <c r="A70" s="272" t="s">
        <v>3597</v>
      </c>
      <c r="B70">
        <v>2152.059311985</v>
      </c>
      <c r="C70">
        <v>10.9085</v>
      </c>
      <c r="D70" s="57">
        <v>41649</v>
      </c>
      <c r="E70">
        <v>11.06</v>
      </c>
      <c r="F70" s="57">
        <v>41831</v>
      </c>
      <c r="G70" s="267">
        <v>2.7661172522802708</v>
      </c>
      <c r="H70" s="267">
        <v>1.388825228033189</v>
      </c>
      <c r="I70" s="267">
        <v>326.03699999999998</v>
      </c>
    </row>
    <row r="71" spans="1:10">
      <c r="A71" t="s">
        <v>935</v>
      </c>
      <c r="B71">
        <v>1510.66</v>
      </c>
      <c r="C71">
        <v>11.06</v>
      </c>
      <c r="D71" s="57">
        <v>40725</v>
      </c>
      <c r="E71">
        <v>10.96</v>
      </c>
      <c r="F71" s="57">
        <v>41831</v>
      </c>
      <c r="G71" s="267">
        <v>-0.29947523212525079</v>
      </c>
      <c r="H71" s="267">
        <v>-0.90415913200722997</v>
      </c>
      <c r="I71" s="267">
        <v>-151.066</v>
      </c>
      <c r="J71">
        <v>11</v>
      </c>
    </row>
    <row r="72" spans="1:10">
      <c r="A72" t="s">
        <v>1195</v>
      </c>
      <c r="B72">
        <v>1438.1143999999999</v>
      </c>
      <c r="C72">
        <v>11.93</v>
      </c>
      <c r="D72" s="57">
        <v>41017</v>
      </c>
      <c r="E72">
        <v>11.1</v>
      </c>
      <c r="F72" s="57">
        <v>41831</v>
      </c>
      <c r="G72" s="267">
        <v>-3.2295167661240165</v>
      </c>
      <c r="H72" s="267">
        <v>-6.957250628667226</v>
      </c>
      <c r="I72" s="267">
        <v>-1193.635</v>
      </c>
    </row>
  </sheetData>
  <conditionalFormatting sqref="L54:L55">
    <cfRule type="cellIs" dxfId="323" priority="9" operator="lessThan">
      <formula>0.5</formula>
    </cfRule>
  </conditionalFormatting>
  <conditionalFormatting sqref="O54:O55">
    <cfRule type="cellIs" dxfId="322" priority="6" operator="equal">
      <formula>"BP"</formula>
    </cfRule>
    <cfRule type="cellIs" dxfId="321" priority="7" operator="equal">
      <formula>"BC"</formula>
    </cfRule>
  </conditionalFormatting>
  <conditionalFormatting sqref="N1 N36:N1048576">
    <cfRule type="cellIs" dxfId="320" priority="5" operator="greaterThan">
      <formula>85</formula>
    </cfRule>
    <cfRule type="cellIs" dxfId="319" priority="8" operator="lessThan">
      <formula>20</formula>
    </cfRule>
  </conditionalFormatting>
  <conditionalFormatting sqref="M54:M55">
    <cfRule type="colorScale" priority="4">
      <colorScale>
        <cfvo type="min"/>
        <cfvo type="max"/>
        <color rgb="FFFFC000"/>
        <color theme="0"/>
      </colorScale>
    </cfRule>
  </conditionalFormatting>
  <conditionalFormatting sqref="M54:M55">
    <cfRule type="cellIs" dxfId="318" priority="3" operator="lessThan">
      <formula>0</formula>
    </cfRule>
  </conditionalFormatting>
  <conditionalFormatting sqref="N2:N28">
    <cfRule type="cellIs" dxfId="317" priority="1" operator="greaterThan">
      <formula>85</formula>
    </cfRule>
    <cfRule type="cellIs" dxfId="316" priority="2" operator="lessThan">
      <formula>20</formula>
    </cfRule>
  </conditionalFormatting>
  <pageMargins left="0.7" right="0.7" top="0.75" bottom="0.75" header="0.3" footer="0.3"/>
  <pageSetup orientation="portrait"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00"/>
  <sheetViews>
    <sheetView topLeftCell="A437" zoomScale="90" zoomScaleNormal="90" workbookViewId="0">
      <selection activeCell="F464" sqref="F464"/>
    </sheetView>
  </sheetViews>
  <sheetFormatPr defaultRowHeight="12.75"/>
  <cols>
    <col min="1" max="1" width="7.5703125" customWidth="1"/>
    <col min="2" max="2" width="24.5703125" customWidth="1"/>
    <col min="3" max="3" width="24.42578125" customWidth="1"/>
    <col min="4" max="4" width="10.140625" style="533" customWidth="1"/>
    <col min="5" max="5" width="11.7109375" customWidth="1"/>
    <col min="6" max="6" width="11.140625" customWidth="1"/>
    <col min="7" max="7" width="11.7109375" customWidth="1"/>
    <col min="8" max="8" width="11.140625" customWidth="1"/>
    <col min="9" max="9" width="20.42578125" style="522" customWidth="1"/>
    <col min="10" max="10" width="18.28515625" customWidth="1"/>
    <col min="11" max="11" width="9" style="263" customWidth="1"/>
    <col min="12" max="12" width="14.85546875" customWidth="1"/>
    <col min="13" max="13" width="7.85546875" customWidth="1"/>
    <col min="14" max="14" width="12.85546875" customWidth="1"/>
    <col min="15" max="15" width="25.42578125" customWidth="1"/>
    <col min="16" max="16" width="16" customWidth="1"/>
    <col min="17" max="17" width="11.7109375" customWidth="1"/>
    <col min="18" max="18" width="11.5703125" customWidth="1"/>
    <col min="19" max="19" width="11.85546875" customWidth="1"/>
    <col min="20" max="20" width="15" customWidth="1"/>
    <col min="21" max="21" width="8.85546875" customWidth="1"/>
    <col min="22" max="22" width="13.140625" customWidth="1"/>
    <col min="23" max="23" width="8" customWidth="1"/>
    <col min="24" max="24" width="12.42578125" customWidth="1"/>
    <col min="25" max="25" width="8" customWidth="1"/>
    <col min="26" max="26" width="12.42578125" customWidth="1"/>
    <col min="27" max="27" width="12.85546875" customWidth="1"/>
    <col min="28" max="28" width="15.42578125" customWidth="1"/>
  </cols>
  <sheetData>
    <row r="1" spans="1:22">
      <c r="A1" t="s">
        <v>750</v>
      </c>
      <c r="B1" t="s">
        <v>568</v>
      </c>
      <c r="C1" t="s">
        <v>796</v>
      </c>
      <c r="D1" s="533" t="s">
        <v>797</v>
      </c>
      <c r="E1" t="s">
        <v>278</v>
      </c>
      <c r="F1" t="s">
        <v>319</v>
      </c>
      <c r="G1" t="s">
        <v>751</v>
      </c>
      <c r="H1" t="s">
        <v>752</v>
      </c>
      <c r="I1" s="522" t="s">
        <v>320</v>
      </c>
      <c r="J1" t="s">
        <v>321</v>
      </c>
      <c r="K1" s="263" t="s">
        <v>322</v>
      </c>
      <c r="L1" t="s">
        <v>292</v>
      </c>
      <c r="M1" t="s">
        <v>753</v>
      </c>
      <c r="N1" t="s">
        <v>754</v>
      </c>
      <c r="O1" t="s">
        <v>452</v>
      </c>
      <c r="P1" t="s">
        <v>755</v>
      </c>
      <c r="Q1" t="s">
        <v>756</v>
      </c>
      <c r="R1" t="s">
        <v>757</v>
      </c>
      <c r="S1" t="s">
        <v>371</v>
      </c>
      <c r="T1" t="s">
        <v>315</v>
      </c>
      <c r="U1" t="s">
        <v>758</v>
      </c>
      <c r="V1" t="s">
        <v>759</v>
      </c>
    </row>
    <row r="2" spans="1:22">
      <c r="A2">
        <v>17</v>
      </c>
      <c r="B2" t="s">
        <v>309</v>
      </c>
      <c r="D2" s="533">
        <v>25</v>
      </c>
      <c r="E2">
        <v>188.19</v>
      </c>
      <c r="F2" s="57">
        <v>40092</v>
      </c>
      <c r="G2" s="267">
        <v>225.66</v>
      </c>
      <c r="H2" s="57">
        <v>40260</v>
      </c>
      <c r="I2" s="537">
        <v>39.083025787286537</v>
      </c>
      <c r="J2" s="537">
        <v>19.708447386848295</v>
      </c>
      <c r="K2" s="592">
        <v>928.8</v>
      </c>
      <c r="L2" s="289">
        <v>7.95</v>
      </c>
      <c r="M2" t="s">
        <v>401</v>
      </c>
      <c r="N2">
        <v>4712.7</v>
      </c>
      <c r="O2" s="57"/>
      <c r="P2" s="57"/>
      <c r="Q2" s="57"/>
      <c r="R2" s="57"/>
      <c r="T2" s="57"/>
    </row>
    <row r="3" spans="1:22">
      <c r="A3">
        <v>34</v>
      </c>
      <c r="B3" t="s">
        <v>309</v>
      </c>
      <c r="D3" s="533">
        <v>10</v>
      </c>
      <c r="E3">
        <v>188.19</v>
      </c>
      <c r="F3" s="57">
        <v>40092</v>
      </c>
      <c r="G3" s="267">
        <v>332.5</v>
      </c>
      <c r="H3" s="57">
        <v>40546</v>
      </c>
      <c r="I3" s="537">
        <v>45.421774855022079</v>
      </c>
      <c r="J3" s="537">
        <v>75.939889409212384</v>
      </c>
      <c r="K3" s="592">
        <v>1435.15</v>
      </c>
      <c r="L3" s="289">
        <v>7.95</v>
      </c>
      <c r="M3" t="s">
        <v>401</v>
      </c>
      <c r="N3">
        <v>1889.85</v>
      </c>
      <c r="O3" s="57"/>
      <c r="P3" s="57"/>
      <c r="Q3" s="57"/>
      <c r="R3" s="57"/>
      <c r="T3" s="57"/>
    </row>
    <row r="4" spans="1:22">
      <c r="A4">
        <v>38</v>
      </c>
      <c r="B4" t="s">
        <v>309</v>
      </c>
      <c r="D4" s="533">
        <v>15</v>
      </c>
      <c r="E4">
        <v>188.19</v>
      </c>
      <c r="F4" s="57">
        <v>40092</v>
      </c>
      <c r="G4" s="267">
        <v>356</v>
      </c>
      <c r="H4" s="57">
        <v>40583</v>
      </c>
      <c r="I4" s="537">
        <v>47.179877382831563</v>
      </c>
      <c r="J4" s="537">
        <v>88.639253921153028</v>
      </c>
      <c r="K4" s="592">
        <v>2509.1999999999998</v>
      </c>
      <c r="L4" s="289">
        <v>7.95</v>
      </c>
      <c r="M4" t="s">
        <v>401</v>
      </c>
      <c r="N4">
        <v>2830.8</v>
      </c>
      <c r="O4" s="57"/>
      <c r="P4" s="57"/>
      <c r="Q4" s="57"/>
      <c r="R4" s="57"/>
      <c r="T4" s="57"/>
    </row>
    <row r="5" spans="1:22">
      <c r="A5">
        <v>116</v>
      </c>
      <c r="B5" t="s">
        <v>309</v>
      </c>
      <c r="C5" t="s">
        <v>865</v>
      </c>
      <c r="D5" s="533">
        <v>100</v>
      </c>
      <c r="E5">
        <v>40</v>
      </c>
      <c r="F5" s="57">
        <v>40808</v>
      </c>
      <c r="G5" s="267">
        <v>64</v>
      </c>
      <c r="H5" s="57">
        <v>40820</v>
      </c>
      <c r="I5" s="537">
        <v>1416.3918170730849</v>
      </c>
      <c r="J5" s="537">
        <v>59.307014486981629</v>
      </c>
      <c r="K5" s="592">
        <v>2382.6</v>
      </c>
      <c r="L5" s="289">
        <v>17.399999999999999</v>
      </c>
      <c r="M5" t="s">
        <v>693</v>
      </c>
      <c r="N5">
        <v>4017.4</v>
      </c>
      <c r="O5" s="57"/>
      <c r="P5" s="57"/>
      <c r="Q5" s="57"/>
      <c r="R5" s="57"/>
      <c r="T5" s="57"/>
    </row>
    <row r="6" spans="1:22">
      <c r="A6">
        <v>275</v>
      </c>
      <c r="B6" t="s">
        <v>309</v>
      </c>
      <c r="C6" t="s">
        <v>976</v>
      </c>
      <c r="D6" s="533">
        <v>100</v>
      </c>
      <c r="E6">
        <v>27.5</v>
      </c>
      <c r="F6" s="57">
        <v>40900</v>
      </c>
      <c r="G6" s="267">
        <v>0.01</v>
      </c>
      <c r="H6" s="57">
        <v>41021</v>
      </c>
      <c r="I6" s="537">
        <v>-2409.7649284487825</v>
      </c>
      <c r="J6" s="537">
        <v>-99.963751042157526</v>
      </c>
      <c r="K6" s="592">
        <v>-2757.7</v>
      </c>
      <c r="L6" s="289">
        <v>8.6999999999999993</v>
      </c>
      <c r="M6" t="s">
        <v>610</v>
      </c>
      <c r="N6">
        <v>2758.7</v>
      </c>
      <c r="O6" s="57"/>
      <c r="P6" s="57"/>
      <c r="Q6" s="57"/>
      <c r="R6" s="57"/>
      <c r="T6" s="57"/>
    </row>
    <row r="7" spans="1:22">
      <c r="A7">
        <v>460</v>
      </c>
      <c r="B7" t="s">
        <v>309</v>
      </c>
      <c r="C7" t="s">
        <v>309</v>
      </c>
      <c r="D7" s="533">
        <v>10</v>
      </c>
      <c r="E7">
        <v>493.41989999999998</v>
      </c>
      <c r="F7" s="57">
        <v>41514</v>
      </c>
      <c r="G7" s="267">
        <v>506.05</v>
      </c>
      <c r="H7" s="57">
        <v>41526</v>
      </c>
      <c r="I7" s="537">
        <v>71.981150552085964</v>
      </c>
      <c r="J7" s="537">
        <v>2.3947274758409773</v>
      </c>
      <c r="K7" s="592">
        <v>118.351</v>
      </c>
      <c r="L7" s="289">
        <v>7.95</v>
      </c>
      <c r="M7" t="s">
        <v>401</v>
      </c>
      <c r="N7">
        <v>4942.1490000000003</v>
      </c>
      <c r="O7" s="57"/>
      <c r="P7" s="57"/>
      <c r="Q7" s="57"/>
      <c r="R7" s="57"/>
      <c r="T7" s="57"/>
    </row>
    <row r="8" spans="1:22">
      <c r="A8">
        <v>461</v>
      </c>
      <c r="B8" t="s">
        <v>309</v>
      </c>
      <c r="C8" t="s">
        <v>309</v>
      </c>
      <c r="D8" s="533">
        <v>10</v>
      </c>
      <c r="E8">
        <v>492.18</v>
      </c>
      <c r="F8" s="57">
        <v>41540</v>
      </c>
      <c r="G8" s="267">
        <v>501</v>
      </c>
      <c r="H8" s="57">
        <v>41563</v>
      </c>
      <c r="I8" s="537">
        <v>25.625599858682644</v>
      </c>
      <c r="J8" s="537">
        <v>1.6278715959227097</v>
      </c>
      <c r="K8" s="592">
        <v>80.25</v>
      </c>
      <c r="L8" s="289">
        <v>7.95</v>
      </c>
      <c r="M8" t="s">
        <v>401</v>
      </c>
      <c r="N8">
        <v>4929.75</v>
      </c>
      <c r="O8" s="57"/>
      <c r="P8" s="57"/>
      <c r="Q8" s="57"/>
      <c r="R8" s="57"/>
      <c r="T8" s="57"/>
    </row>
    <row r="9" spans="1:22">
      <c r="A9">
        <v>478</v>
      </c>
      <c r="B9" t="s">
        <v>309</v>
      </c>
      <c r="C9" t="s">
        <v>1491</v>
      </c>
      <c r="D9" s="533">
        <v>60</v>
      </c>
      <c r="E9">
        <v>19.68</v>
      </c>
      <c r="F9" s="57">
        <v>41933</v>
      </c>
      <c r="G9" s="267">
        <v>0.01</v>
      </c>
      <c r="H9" s="57">
        <v>41648</v>
      </c>
      <c r="I9" s="537">
        <v>976.61924885847316</v>
      </c>
      <c r="J9" s="537">
        <v>-99.949899799599194</v>
      </c>
      <c r="K9" s="592">
        <v>-1197</v>
      </c>
      <c r="L9" s="289">
        <v>16.8</v>
      </c>
      <c r="M9" t="s">
        <v>748</v>
      </c>
      <c r="N9">
        <v>1197.5999999999999</v>
      </c>
      <c r="O9" s="57"/>
      <c r="P9" s="57"/>
      <c r="Q9" s="57"/>
      <c r="R9" s="57"/>
      <c r="T9" s="57"/>
    </row>
    <row r="10" spans="1:22">
      <c r="A10">
        <v>480</v>
      </c>
      <c r="B10" t="s">
        <v>309</v>
      </c>
      <c r="C10" t="s">
        <v>1491</v>
      </c>
      <c r="D10" s="533">
        <v>40</v>
      </c>
      <c r="E10">
        <v>19.68</v>
      </c>
      <c r="F10" s="57">
        <v>41568</v>
      </c>
      <c r="G10" s="267">
        <v>3.15</v>
      </c>
      <c r="H10" s="57">
        <v>41656</v>
      </c>
      <c r="I10" s="537">
        <v>-768.55070200855232</v>
      </c>
      <c r="J10" s="537">
        <v>-84.322508398656225</v>
      </c>
      <c r="K10" s="592">
        <v>-677.7</v>
      </c>
      <c r="L10" s="289">
        <v>16.5</v>
      </c>
      <c r="M10" t="s">
        <v>748</v>
      </c>
      <c r="N10">
        <v>803.7</v>
      </c>
      <c r="O10" s="57"/>
      <c r="P10" s="57"/>
      <c r="Q10" s="57"/>
      <c r="R10" s="57"/>
      <c r="T10" s="57"/>
    </row>
    <row r="11" spans="1:22">
      <c r="A11">
        <v>488</v>
      </c>
      <c r="B11" t="s">
        <v>309</v>
      </c>
      <c r="C11" t="s">
        <v>3606</v>
      </c>
      <c r="D11" s="533">
        <v>60</v>
      </c>
      <c r="E11">
        <v>35.15</v>
      </c>
      <c r="F11" s="57">
        <v>41674</v>
      </c>
      <c r="G11" s="267">
        <v>5.3</v>
      </c>
      <c r="H11" s="57">
        <v>41684</v>
      </c>
      <c r="I11" s="537">
        <v>-6934.4601588654614</v>
      </c>
      <c r="J11" s="537">
        <v>-85.040925769122211</v>
      </c>
      <c r="K11" s="592">
        <v>-1807.8</v>
      </c>
      <c r="L11" s="289">
        <v>16.8</v>
      </c>
      <c r="M11" t="s">
        <v>51</v>
      </c>
      <c r="N11">
        <v>2125.8000000000002</v>
      </c>
      <c r="O11" s="57"/>
      <c r="P11" s="57"/>
      <c r="Q11" s="57"/>
      <c r="R11" s="57"/>
      <c r="T11" s="57"/>
    </row>
    <row r="12" spans="1:22">
      <c r="A12">
        <v>501</v>
      </c>
      <c r="B12" t="s">
        <v>309</v>
      </c>
      <c r="C12" t="s">
        <v>309</v>
      </c>
      <c r="D12" s="533">
        <v>20</v>
      </c>
      <c r="E12">
        <v>462.3639</v>
      </c>
      <c r="F12" s="57">
        <v>41493</v>
      </c>
      <c r="G12" s="267">
        <v>570</v>
      </c>
      <c r="H12" s="57">
        <v>41754</v>
      </c>
      <c r="I12" s="537">
        <v>29.147525914312663</v>
      </c>
      <c r="J12" s="537">
        <v>23.173626840959511</v>
      </c>
      <c r="K12" s="592">
        <v>2144.7719999999999</v>
      </c>
      <c r="L12" s="289">
        <v>7.95</v>
      </c>
      <c r="M12" t="s">
        <v>401</v>
      </c>
      <c r="N12">
        <v>9255.2279999999992</v>
      </c>
      <c r="O12" s="57"/>
      <c r="P12" s="57"/>
      <c r="Q12" s="57"/>
      <c r="R12" s="57"/>
      <c r="T12" s="57"/>
    </row>
    <row r="13" spans="1:22">
      <c r="A13">
        <v>502</v>
      </c>
      <c r="B13" t="s">
        <v>309</v>
      </c>
      <c r="C13" t="s">
        <v>309</v>
      </c>
      <c r="D13" s="533">
        <v>60</v>
      </c>
      <c r="E13">
        <v>540</v>
      </c>
      <c r="F13" s="57">
        <v>41648</v>
      </c>
      <c r="G13" s="267">
        <v>600</v>
      </c>
      <c r="H13" s="57">
        <v>41764</v>
      </c>
      <c r="I13" s="537">
        <v>33.362642622462843</v>
      </c>
      <c r="J13" s="537">
        <v>11.083854424608765</v>
      </c>
      <c r="K13" s="592">
        <v>3592.05</v>
      </c>
      <c r="L13" s="289">
        <v>7.95</v>
      </c>
      <c r="M13" t="s">
        <v>401</v>
      </c>
      <c r="N13">
        <v>32407.95</v>
      </c>
      <c r="O13" s="57"/>
      <c r="P13" s="57"/>
      <c r="Q13" s="57"/>
      <c r="R13" s="57"/>
      <c r="T13" s="57"/>
    </row>
    <row r="14" spans="1:22">
      <c r="A14">
        <v>162</v>
      </c>
      <c r="B14" t="s">
        <v>864</v>
      </c>
      <c r="C14" t="s">
        <v>895</v>
      </c>
      <c r="D14" s="533">
        <v>100</v>
      </c>
      <c r="E14">
        <v>0.9</v>
      </c>
      <c r="F14" s="57">
        <v>40843</v>
      </c>
      <c r="G14" s="267">
        <v>5.7</v>
      </c>
      <c r="H14" s="57">
        <v>40868</v>
      </c>
      <c r="I14" s="537">
        <v>2436.851220980594</v>
      </c>
      <c r="J14" s="537">
        <v>430.72625698324021</v>
      </c>
      <c r="K14" s="592">
        <v>462.6</v>
      </c>
      <c r="L14" s="289">
        <v>17.399999999999999</v>
      </c>
      <c r="M14" t="s">
        <v>51</v>
      </c>
      <c r="N14">
        <v>107.4</v>
      </c>
      <c r="O14" s="57"/>
      <c r="P14" s="57"/>
      <c r="Q14" s="57"/>
      <c r="R14" s="57"/>
      <c r="T14" s="57"/>
    </row>
    <row r="15" spans="1:22">
      <c r="A15">
        <v>181</v>
      </c>
      <c r="B15" t="s">
        <v>864</v>
      </c>
      <c r="C15" t="s">
        <v>943</v>
      </c>
      <c r="D15" s="533">
        <v>100</v>
      </c>
      <c r="E15">
        <v>1</v>
      </c>
      <c r="F15" s="57">
        <v>40878</v>
      </c>
      <c r="G15" s="267">
        <v>6.1</v>
      </c>
      <c r="H15" s="57">
        <v>40891</v>
      </c>
      <c r="I15" s="537">
        <v>4626.7176782098213</v>
      </c>
      <c r="J15" s="537">
        <v>419.59114139693361</v>
      </c>
      <c r="K15" s="592">
        <v>492.6</v>
      </c>
      <c r="L15" s="289">
        <v>17.399999999999999</v>
      </c>
      <c r="M15" t="s">
        <v>51</v>
      </c>
      <c r="N15">
        <v>117.4</v>
      </c>
      <c r="O15" s="57"/>
      <c r="P15" s="57"/>
      <c r="Q15" s="57"/>
      <c r="R15" s="57"/>
      <c r="T15" s="57"/>
    </row>
    <row r="16" spans="1:22">
      <c r="A16">
        <v>218</v>
      </c>
      <c r="B16" t="s">
        <v>864</v>
      </c>
      <c r="C16" t="s">
        <v>987</v>
      </c>
      <c r="D16" s="533">
        <v>100</v>
      </c>
      <c r="E16">
        <v>11</v>
      </c>
      <c r="F16" s="57">
        <v>40906</v>
      </c>
      <c r="G16" s="267">
        <v>3.5</v>
      </c>
      <c r="H16" s="57">
        <v>40954</v>
      </c>
      <c r="I16" s="537">
        <v>-882.71195651599999</v>
      </c>
      <c r="J16" s="537">
        <v>-68.677286558081263</v>
      </c>
      <c r="K16" s="592">
        <v>-767.4</v>
      </c>
      <c r="L16" s="289">
        <v>17.399999999999999</v>
      </c>
      <c r="M16" t="s">
        <v>51</v>
      </c>
      <c r="N16">
        <v>1117.4000000000001</v>
      </c>
      <c r="O16" s="57"/>
      <c r="P16" s="57"/>
      <c r="Q16" s="57"/>
      <c r="R16" s="57"/>
      <c r="T16" s="57"/>
    </row>
    <row r="17" spans="1:20">
      <c r="A17">
        <v>238</v>
      </c>
      <c r="B17" t="s">
        <v>864</v>
      </c>
      <c r="C17" t="s">
        <v>1009</v>
      </c>
      <c r="D17" s="533">
        <v>100</v>
      </c>
      <c r="E17">
        <v>2.5</v>
      </c>
      <c r="F17" s="57">
        <v>40960</v>
      </c>
      <c r="G17" s="267">
        <v>3.4</v>
      </c>
      <c r="H17" s="57">
        <v>40968</v>
      </c>
      <c r="I17" s="537">
        <v>1095.912285299537</v>
      </c>
      <c r="J17" s="537">
        <v>27.150336574420344</v>
      </c>
      <c r="K17" s="592">
        <v>72.599999999999994</v>
      </c>
      <c r="L17" s="289">
        <v>17.399999999999999</v>
      </c>
      <c r="M17" t="s">
        <v>51</v>
      </c>
      <c r="N17">
        <v>267.39999999999998</v>
      </c>
      <c r="O17" s="57"/>
      <c r="P17" s="57"/>
      <c r="Q17" s="57"/>
      <c r="R17" s="57"/>
      <c r="T17" s="57"/>
    </row>
    <row r="18" spans="1:20">
      <c r="A18">
        <v>288</v>
      </c>
      <c r="B18" t="s">
        <v>864</v>
      </c>
      <c r="C18" t="s">
        <v>1192</v>
      </c>
      <c r="D18" s="533">
        <v>100</v>
      </c>
      <c r="E18">
        <v>2</v>
      </c>
      <c r="F18" s="57">
        <v>41016</v>
      </c>
      <c r="G18" s="267">
        <v>5</v>
      </c>
      <c r="H18" s="57">
        <v>41029</v>
      </c>
      <c r="I18" s="537">
        <v>2338.4402320254239</v>
      </c>
      <c r="J18" s="537">
        <v>129.99080036798529</v>
      </c>
      <c r="K18" s="592">
        <v>282.60000000000002</v>
      </c>
      <c r="L18" s="289">
        <v>17.399999999999999</v>
      </c>
      <c r="M18" t="s">
        <v>51</v>
      </c>
      <c r="N18">
        <v>217.4</v>
      </c>
      <c r="O18" s="57"/>
      <c r="P18" s="57"/>
      <c r="Q18" s="57"/>
      <c r="R18" s="57"/>
      <c r="T18" s="57"/>
    </row>
    <row r="19" spans="1:20">
      <c r="A19">
        <v>317</v>
      </c>
      <c r="B19" t="s">
        <v>864</v>
      </c>
      <c r="C19" t="s">
        <v>1258</v>
      </c>
      <c r="D19" s="533">
        <v>100</v>
      </c>
      <c r="E19">
        <v>1</v>
      </c>
      <c r="F19" s="57">
        <v>41073</v>
      </c>
      <c r="G19" s="267">
        <v>5</v>
      </c>
      <c r="H19" s="57">
        <v>41087</v>
      </c>
      <c r="I19" s="537">
        <v>3777.8052480377969</v>
      </c>
      <c r="J19" s="537">
        <v>325.89437819420789</v>
      </c>
      <c r="K19" s="592">
        <v>382.6</v>
      </c>
      <c r="L19" s="289">
        <v>17.399999999999999</v>
      </c>
      <c r="M19" t="s">
        <v>51</v>
      </c>
      <c r="N19">
        <v>117.4</v>
      </c>
      <c r="O19" s="57"/>
      <c r="P19" s="57"/>
      <c r="Q19" s="57"/>
      <c r="R19" s="57"/>
      <c r="T19" s="57"/>
    </row>
    <row r="20" spans="1:20">
      <c r="A20">
        <v>349</v>
      </c>
      <c r="B20" t="s">
        <v>864</v>
      </c>
      <c r="C20" t="s">
        <v>1278</v>
      </c>
      <c r="D20" s="533">
        <v>100</v>
      </c>
      <c r="E20">
        <v>3</v>
      </c>
      <c r="F20" s="57">
        <v>41089</v>
      </c>
      <c r="G20" s="267">
        <v>6</v>
      </c>
      <c r="H20" s="57">
        <v>41114</v>
      </c>
      <c r="I20" s="537">
        <v>929.67959680080298</v>
      </c>
      <c r="J20" s="537">
        <v>89.035916824196605</v>
      </c>
      <c r="K20" s="592">
        <v>282.60000000000002</v>
      </c>
      <c r="L20" s="289">
        <v>17.399999999999999</v>
      </c>
      <c r="M20" t="s">
        <v>51</v>
      </c>
      <c r="N20">
        <v>317.39999999999998</v>
      </c>
      <c r="O20" s="57"/>
      <c r="P20" s="57"/>
      <c r="Q20" s="57"/>
      <c r="R20" s="57"/>
      <c r="T20" s="57"/>
    </row>
    <row r="21" spans="1:20">
      <c r="A21">
        <v>373</v>
      </c>
      <c r="B21" t="s">
        <v>864</v>
      </c>
      <c r="C21" t="s">
        <v>1314</v>
      </c>
      <c r="D21" s="533">
        <v>100</v>
      </c>
      <c r="E21">
        <v>23.8</v>
      </c>
      <c r="F21" s="57">
        <v>41124</v>
      </c>
      <c r="G21" s="267">
        <v>4.5</v>
      </c>
      <c r="H21" s="57">
        <v>41173</v>
      </c>
      <c r="I21" s="537">
        <v>-1246.1342188737783</v>
      </c>
      <c r="J21" s="537">
        <v>-81.229665470926847</v>
      </c>
      <c r="K21" s="592">
        <v>-1947.4</v>
      </c>
      <c r="L21" s="289">
        <v>17.399999999999999</v>
      </c>
      <c r="M21" t="s">
        <v>51</v>
      </c>
      <c r="N21">
        <v>2397.4</v>
      </c>
      <c r="O21" s="57"/>
      <c r="P21" s="57"/>
      <c r="Q21" s="57"/>
      <c r="R21" s="57"/>
      <c r="T21" s="57"/>
    </row>
    <row r="22" spans="1:20">
      <c r="A22">
        <v>416</v>
      </c>
      <c r="B22" t="s">
        <v>864</v>
      </c>
      <c r="C22" t="s">
        <v>1418</v>
      </c>
      <c r="D22" s="533">
        <v>100</v>
      </c>
      <c r="E22">
        <v>5</v>
      </c>
      <c r="F22" s="57">
        <v>41232</v>
      </c>
      <c r="G22" s="267">
        <v>5.7</v>
      </c>
      <c r="H22" s="57">
        <v>41247</v>
      </c>
      <c r="I22" s="537">
        <v>235.59555495322297</v>
      </c>
      <c r="J22" s="537">
        <v>10.16621569385388</v>
      </c>
      <c r="K22" s="592">
        <v>52.6</v>
      </c>
      <c r="L22" s="289">
        <v>17.399999999999999</v>
      </c>
      <c r="M22" t="s">
        <v>51</v>
      </c>
      <c r="N22">
        <v>517.4</v>
      </c>
      <c r="O22" s="57"/>
      <c r="P22" s="57"/>
      <c r="Q22" s="57"/>
      <c r="R22" s="57"/>
      <c r="T22" s="57"/>
    </row>
    <row r="23" spans="1:20">
      <c r="A23">
        <v>435</v>
      </c>
      <c r="B23" t="s">
        <v>864</v>
      </c>
      <c r="C23" t="s">
        <v>864</v>
      </c>
      <c r="D23" s="533">
        <v>100</v>
      </c>
      <c r="E23">
        <v>64.305000000000007</v>
      </c>
      <c r="F23" s="57">
        <v>40813</v>
      </c>
      <c r="G23" s="267">
        <v>43.26</v>
      </c>
      <c r="H23" s="57">
        <v>41274</v>
      </c>
      <c r="I23" s="537">
        <v>-31.483783653178861</v>
      </c>
      <c r="J23" s="537">
        <v>-32.809915429955971</v>
      </c>
      <c r="K23" s="592">
        <v>-2112.4499999999998</v>
      </c>
      <c r="L23" s="289">
        <v>7.95</v>
      </c>
      <c r="M23" t="s">
        <v>401</v>
      </c>
      <c r="N23">
        <v>6438.45</v>
      </c>
      <c r="O23" s="57"/>
      <c r="P23" s="57"/>
      <c r="Q23" s="57"/>
      <c r="R23" s="57"/>
      <c r="T23" s="57"/>
    </row>
    <row r="24" spans="1:20">
      <c r="A24">
        <v>466</v>
      </c>
      <c r="B24" t="s">
        <v>864</v>
      </c>
      <c r="C24" t="s">
        <v>1471</v>
      </c>
      <c r="D24" s="533">
        <v>200</v>
      </c>
      <c r="E24">
        <v>1.3</v>
      </c>
      <c r="F24" s="57">
        <v>41549</v>
      </c>
      <c r="G24" s="267">
        <v>1.8</v>
      </c>
      <c r="H24" s="57">
        <v>41565</v>
      </c>
      <c r="I24" s="537">
        <v>582.29074336312533</v>
      </c>
      <c r="J24" s="537">
        <v>29.078522768017208</v>
      </c>
      <c r="K24" s="592">
        <v>81.099999999999994</v>
      </c>
      <c r="L24" s="289">
        <v>18.899999999999999</v>
      </c>
      <c r="M24" t="s">
        <v>51</v>
      </c>
      <c r="N24">
        <v>278.89999999999998</v>
      </c>
      <c r="O24" s="57"/>
      <c r="P24" s="57"/>
      <c r="Q24" s="57"/>
      <c r="R24" s="57"/>
      <c r="T24" s="57"/>
    </row>
    <row r="25" spans="1:20">
      <c r="A25">
        <v>469</v>
      </c>
      <c r="B25" t="s">
        <v>864</v>
      </c>
      <c r="C25" t="s">
        <v>1493</v>
      </c>
      <c r="D25" s="533">
        <v>200</v>
      </c>
      <c r="E25">
        <v>1.5</v>
      </c>
      <c r="F25" s="57">
        <v>41569</v>
      </c>
      <c r="G25" s="267">
        <v>3</v>
      </c>
      <c r="H25" s="57">
        <v>41582</v>
      </c>
      <c r="I25" s="537">
        <v>1774.6077664465311</v>
      </c>
      <c r="J25" s="537">
        <v>88.146754468485426</v>
      </c>
      <c r="K25" s="592">
        <v>281.10000000000002</v>
      </c>
      <c r="L25" s="289">
        <v>18.899999999999999</v>
      </c>
      <c r="M25" t="s">
        <v>51</v>
      </c>
      <c r="N25">
        <v>318.89999999999998</v>
      </c>
      <c r="O25" s="57"/>
      <c r="P25" s="57"/>
      <c r="Q25" s="57"/>
      <c r="R25" s="57"/>
      <c r="T25" s="57"/>
    </row>
    <row r="26" spans="1:20">
      <c r="A26">
        <v>216</v>
      </c>
      <c r="B26" t="s">
        <v>110</v>
      </c>
      <c r="C26" t="s">
        <v>110</v>
      </c>
      <c r="D26" s="533">
        <v>104</v>
      </c>
      <c r="E26">
        <v>22</v>
      </c>
      <c r="F26" s="57">
        <v>40819</v>
      </c>
      <c r="G26" s="267">
        <v>24.07</v>
      </c>
      <c r="H26" s="57">
        <v>40947</v>
      </c>
      <c r="I26" s="537">
        <v>24.653232280616095</v>
      </c>
      <c r="J26" s="537">
        <v>9.0302489165704856</v>
      </c>
      <c r="K26" s="592">
        <v>207.33</v>
      </c>
      <c r="L26" s="289">
        <v>7.95</v>
      </c>
      <c r="M26" t="s">
        <v>401</v>
      </c>
      <c r="N26">
        <v>2295.9499999999998</v>
      </c>
      <c r="O26" s="57"/>
      <c r="P26" s="57"/>
      <c r="Q26" s="57"/>
      <c r="R26" s="57"/>
      <c r="T26" s="57"/>
    </row>
    <row r="27" spans="1:20">
      <c r="A27">
        <v>239</v>
      </c>
      <c r="B27" t="s">
        <v>682</v>
      </c>
      <c r="C27" t="s">
        <v>1014</v>
      </c>
      <c r="D27" s="533">
        <v>100</v>
      </c>
      <c r="E27">
        <v>4.5</v>
      </c>
      <c r="F27" s="57">
        <v>40962</v>
      </c>
      <c r="G27" s="267">
        <v>5</v>
      </c>
      <c r="H27" s="57">
        <v>40968</v>
      </c>
      <c r="I27" s="537">
        <v>410.15461426439037</v>
      </c>
      <c r="J27" s="537">
        <v>6.9747539580658886</v>
      </c>
      <c r="K27" s="592">
        <v>32.6</v>
      </c>
      <c r="L27" s="289">
        <v>17.399999999999999</v>
      </c>
      <c r="M27" t="s">
        <v>693</v>
      </c>
      <c r="N27">
        <v>467.4</v>
      </c>
      <c r="O27" s="57"/>
      <c r="P27" s="57"/>
      <c r="Q27" s="57"/>
      <c r="R27" s="57"/>
      <c r="T27" s="57"/>
    </row>
    <row r="28" spans="1:20">
      <c r="A28">
        <v>11</v>
      </c>
      <c r="B28" t="s">
        <v>156</v>
      </c>
      <c r="D28" s="533">
        <v>900</v>
      </c>
      <c r="E28">
        <v>10.51</v>
      </c>
      <c r="F28" s="57">
        <v>40087</v>
      </c>
      <c r="G28" s="267">
        <v>20</v>
      </c>
      <c r="H28" s="57">
        <v>40184</v>
      </c>
      <c r="I28" s="537">
        <v>241.78991224499839</v>
      </c>
      <c r="J28" s="537">
        <v>90.135154405589958</v>
      </c>
      <c r="K28" s="592">
        <v>8533.0499999999993</v>
      </c>
      <c r="L28" s="289">
        <v>7.95</v>
      </c>
      <c r="M28" t="s">
        <v>401</v>
      </c>
      <c r="N28">
        <v>9466.9500000000007</v>
      </c>
      <c r="O28" s="57"/>
      <c r="P28" s="57"/>
      <c r="Q28" s="57"/>
      <c r="R28" s="57"/>
      <c r="T28" s="57"/>
    </row>
    <row r="29" spans="1:20">
      <c r="A29">
        <v>50</v>
      </c>
      <c r="B29" t="s">
        <v>156</v>
      </c>
      <c r="C29" t="s">
        <v>50</v>
      </c>
      <c r="D29" s="533">
        <v>300</v>
      </c>
      <c r="E29">
        <v>4.5699999999999998E-2</v>
      </c>
      <c r="F29" s="57">
        <v>40504</v>
      </c>
      <c r="G29" s="267">
        <v>0.46</v>
      </c>
      <c r="H29" s="57">
        <v>40620</v>
      </c>
      <c r="I29" s="537">
        <v>443.60611076976289</v>
      </c>
      <c r="J29" s="537">
        <v>304.57343887423048</v>
      </c>
      <c r="K29" s="592">
        <v>103.89</v>
      </c>
      <c r="L29" s="289">
        <v>20.399999999999999</v>
      </c>
      <c r="M29" t="s">
        <v>51</v>
      </c>
      <c r="N29">
        <v>34.11</v>
      </c>
      <c r="O29" s="57"/>
      <c r="P29" s="57"/>
      <c r="Q29" s="57"/>
      <c r="R29" s="57"/>
      <c r="T29" s="57"/>
    </row>
    <row r="30" spans="1:20">
      <c r="A30">
        <v>70</v>
      </c>
      <c r="B30" t="s">
        <v>156</v>
      </c>
      <c r="C30" t="s">
        <v>762</v>
      </c>
      <c r="D30" s="533">
        <v>300</v>
      </c>
      <c r="E30">
        <v>0.02</v>
      </c>
      <c r="F30" s="57">
        <v>40623</v>
      </c>
      <c r="G30" s="267">
        <v>0.45</v>
      </c>
      <c r="H30" s="57">
        <v>40712</v>
      </c>
      <c r="I30" s="537">
        <v>669.26677575780673</v>
      </c>
      <c r="J30" s="537">
        <v>411.36363636363632</v>
      </c>
      <c r="K30" s="592">
        <v>108.6</v>
      </c>
      <c r="L30" s="289">
        <v>20.399999999999999</v>
      </c>
      <c r="M30" t="s">
        <v>51</v>
      </c>
      <c r="N30">
        <v>26.4</v>
      </c>
      <c r="O30" s="57"/>
      <c r="P30" s="57"/>
      <c r="Q30" s="57"/>
      <c r="R30" s="57"/>
      <c r="T30" s="57"/>
    </row>
    <row r="31" spans="1:20">
      <c r="A31">
        <v>196</v>
      </c>
      <c r="B31" t="s">
        <v>866</v>
      </c>
      <c r="C31" t="s">
        <v>866</v>
      </c>
      <c r="D31" s="533">
        <v>350</v>
      </c>
      <c r="E31">
        <v>12.5</v>
      </c>
      <c r="F31" s="57">
        <v>40204</v>
      </c>
      <c r="G31" s="267">
        <v>0.25</v>
      </c>
      <c r="H31" s="57">
        <v>40907</v>
      </c>
      <c r="I31" s="537">
        <v>-203.20783104362363</v>
      </c>
      <c r="J31" s="537">
        <v>-98.003627693676634</v>
      </c>
      <c r="K31" s="592">
        <v>-4295.45</v>
      </c>
      <c r="L31" s="289">
        <v>7.95</v>
      </c>
      <c r="M31" t="s">
        <v>401</v>
      </c>
      <c r="N31">
        <v>4382.95</v>
      </c>
      <c r="O31" s="57"/>
      <c r="P31" s="57"/>
      <c r="Q31" s="57"/>
      <c r="R31" s="57"/>
      <c r="T31" s="57"/>
    </row>
    <row r="32" spans="1:20">
      <c r="A32">
        <v>149</v>
      </c>
      <c r="B32" t="s">
        <v>329</v>
      </c>
      <c r="C32" t="s">
        <v>892</v>
      </c>
      <c r="D32" s="533">
        <v>200</v>
      </c>
      <c r="E32">
        <v>1</v>
      </c>
      <c r="F32" s="57">
        <v>40813</v>
      </c>
      <c r="G32" s="267">
        <v>0.7</v>
      </c>
      <c r="H32" s="57">
        <v>40864</v>
      </c>
      <c r="I32" s="537">
        <v>-319.89214196200453</v>
      </c>
      <c r="J32" s="537">
        <v>-36.043855641845603</v>
      </c>
      <c r="K32" s="592">
        <v>-78.900000000000006</v>
      </c>
      <c r="L32" s="289">
        <v>18.899999999999999</v>
      </c>
      <c r="M32" t="s">
        <v>51</v>
      </c>
      <c r="N32">
        <v>218.9</v>
      </c>
      <c r="O32" s="57"/>
      <c r="P32" s="57"/>
      <c r="Q32" s="57"/>
      <c r="R32" s="57"/>
      <c r="T32" s="57"/>
    </row>
    <row r="33" spans="1:20">
      <c r="A33">
        <v>173</v>
      </c>
      <c r="B33" t="s">
        <v>329</v>
      </c>
      <c r="C33" t="s">
        <v>934</v>
      </c>
      <c r="D33" s="533">
        <v>1000</v>
      </c>
      <c r="E33">
        <v>0.75</v>
      </c>
      <c r="F33" s="57">
        <v>40870</v>
      </c>
      <c r="G33" s="267">
        <v>1.25</v>
      </c>
      <c r="H33" s="57">
        <v>40884</v>
      </c>
      <c r="I33" s="537">
        <v>1226.5348665294059</v>
      </c>
      <c r="J33" s="537">
        <v>60.071712127032903</v>
      </c>
      <c r="K33" s="592">
        <v>469.1</v>
      </c>
      <c r="L33" s="289">
        <v>30.9</v>
      </c>
      <c r="M33" t="s">
        <v>748</v>
      </c>
      <c r="N33">
        <v>780.9</v>
      </c>
      <c r="O33" s="57"/>
      <c r="P33" s="57"/>
      <c r="Q33" s="57"/>
      <c r="R33" s="57"/>
      <c r="T33" s="57"/>
    </row>
    <row r="34" spans="1:20">
      <c r="A34">
        <v>177</v>
      </c>
      <c r="B34" t="s">
        <v>329</v>
      </c>
      <c r="C34" t="s">
        <v>329</v>
      </c>
      <c r="D34" s="533">
        <v>200</v>
      </c>
      <c r="E34">
        <v>13.05</v>
      </c>
      <c r="F34" s="57">
        <v>40809</v>
      </c>
      <c r="G34" s="267">
        <v>10</v>
      </c>
      <c r="H34" s="57">
        <v>40890</v>
      </c>
      <c r="I34" s="537">
        <v>-121.32617492822052</v>
      </c>
      <c r="J34" s="537">
        <v>-23.60434691266067</v>
      </c>
      <c r="K34" s="592">
        <v>-617.95000000000005</v>
      </c>
      <c r="L34" s="289">
        <v>7.95</v>
      </c>
      <c r="M34" t="s">
        <v>401</v>
      </c>
      <c r="N34">
        <v>2617.9499999999998</v>
      </c>
      <c r="O34" s="57"/>
      <c r="P34" s="57"/>
      <c r="Q34" s="57"/>
      <c r="R34" s="57"/>
      <c r="T34" s="57"/>
    </row>
    <row r="35" spans="1:20">
      <c r="A35">
        <v>178</v>
      </c>
      <c r="B35" t="s">
        <v>329</v>
      </c>
      <c r="C35" t="s">
        <v>945</v>
      </c>
      <c r="D35" s="533">
        <v>200</v>
      </c>
      <c r="E35">
        <v>0</v>
      </c>
      <c r="F35" s="57">
        <v>40878</v>
      </c>
      <c r="G35" s="267">
        <v>5.5</v>
      </c>
      <c r="H35" s="57">
        <v>40890</v>
      </c>
      <c r="I35" s="537">
        <v>11011.963460595303</v>
      </c>
      <c r="J35" s="537">
        <v>3635.1443123938889</v>
      </c>
      <c r="K35" s="592">
        <v>1070.55</v>
      </c>
      <c r="L35" s="289">
        <v>29.45</v>
      </c>
      <c r="M35" t="s">
        <v>888</v>
      </c>
      <c r="N35">
        <v>29.45</v>
      </c>
      <c r="O35" s="57"/>
      <c r="P35" s="57"/>
      <c r="Q35" s="57"/>
      <c r="R35" s="57"/>
      <c r="T35" s="57"/>
    </row>
    <row r="36" spans="1:20">
      <c r="A36">
        <v>180</v>
      </c>
      <c r="B36" t="s">
        <v>328</v>
      </c>
      <c r="C36" t="s">
        <v>859</v>
      </c>
      <c r="D36" s="533">
        <v>200</v>
      </c>
      <c r="E36">
        <v>0.5</v>
      </c>
      <c r="F36" s="57">
        <v>40805</v>
      </c>
      <c r="G36" s="267">
        <v>2.75</v>
      </c>
      <c r="H36" s="57">
        <v>40891</v>
      </c>
      <c r="I36" s="537">
        <v>650.05459093415107</v>
      </c>
      <c r="J36" s="537">
        <v>362.57359125315389</v>
      </c>
      <c r="K36" s="592">
        <v>431.1</v>
      </c>
      <c r="L36" s="289">
        <v>18.899999999999999</v>
      </c>
      <c r="M36" t="s">
        <v>51</v>
      </c>
      <c r="N36">
        <v>118.9</v>
      </c>
      <c r="O36" s="57"/>
      <c r="P36" s="57"/>
      <c r="Q36" s="57"/>
      <c r="R36" s="57"/>
      <c r="T36" s="57"/>
    </row>
    <row r="37" spans="1:20">
      <c r="A37">
        <v>280</v>
      </c>
      <c r="B37" t="s">
        <v>328</v>
      </c>
      <c r="C37" t="s">
        <v>995</v>
      </c>
      <c r="D37" s="533">
        <v>200</v>
      </c>
      <c r="E37">
        <v>8.1999999999999993</v>
      </c>
      <c r="F37" s="57">
        <v>40919</v>
      </c>
      <c r="G37" s="267">
        <v>7.5</v>
      </c>
      <c r="H37" s="57">
        <v>41019</v>
      </c>
      <c r="I37" s="537">
        <v>-37.122942184741078</v>
      </c>
      <c r="J37" s="537">
        <v>-9.5786364458375957</v>
      </c>
      <c r="K37" s="592">
        <v>-158.9</v>
      </c>
      <c r="L37" s="289">
        <v>18.899999999999999</v>
      </c>
      <c r="M37" t="s">
        <v>51</v>
      </c>
      <c r="N37">
        <v>1658.9</v>
      </c>
      <c r="O37" s="57"/>
      <c r="P37" s="57"/>
      <c r="Q37" s="57"/>
      <c r="R37" s="57"/>
      <c r="T37" s="57"/>
    </row>
    <row r="38" spans="1:20">
      <c r="A38">
        <v>294</v>
      </c>
      <c r="B38" t="s">
        <v>328</v>
      </c>
      <c r="C38" t="s">
        <v>1197</v>
      </c>
      <c r="D38" s="533">
        <v>200</v>
      </c>
      <c r="E38">
        <v>0.9</v>
      </c>
      <c r="F38" s="57">
        <v>41024</v>
      </c>
      <c r="G38" s="267">
        <v>3</v>
      </c>
      <c r="H38" s="57">
        <v>41033</v>
      </c>
      <c r="I38" s="537">
        <v>4477.8502923891137</v>
      </c>
      <c r="J38" s="537">
        <v>201.65912518853696</v>
      </c>
      <c r="K38" s="592">
        <v>401.1</v>
      </c>
      <c r="L38" s="289">
        <v>18.899999999999999</v>
      </c>
      <c r="M38" t="s">
        <v>51</v>
      </c>
      <c r="N38">
        <v>198.9</v>
      </c>
      <c r="O38" s="57"/>
      <c r="P38" s="57"/>
      <c r="Q38" s="57"/>
      <c r="R38" s="57"/>
      <c r="T38" s="57"/>
    </row>
    <row r="39" spans="1:20">
      <c r="A39">
        <v>331</v>
      </c>
      <c r="B39" t="s">
        <v>328</v>
      </c>
      <c r="C39" t="s">
        <v>1257</v>
      </c>
      <c r="D39" s="533">
        <v>200</v>
      </c>
      <c r="E39">
        <v>2</v>
      </c>
      <c r="F39" s="57">
        <v>41071</v>
      </c>
      <c r="G39" s="267">
        <v>2.5</v>
      </c>
      <c r="H39" s="57">
        <v>41096</v>
      </c>
      <c r="I39" s="537">
        <v>258.38477088503561</v>
      </c>
      <c r="J39" s="537">
        <v>19.360229171640007</v>
      </c>
      <c r="K39" s="592">
        <v>81.099999999999994</v>
      </c>
      <c r="L39" s="289">
        <v>18.899999999999999</v>
      </c>
      <c r="M39" t="s">
        <v>51</v>
      </c>
      <c r="N39">
        <v>418.9</v>
      </c>
      <c r="O39" s="57"/>
      <c r="P39" s="57"/>
      <c r="Q39" s="57"/>
      <c r="R39" s="57"/>
      <c r="T39" s="57"/>
    </row>
    <row r="40" spans="1:20">
      <c r="A40">
        <v>381</v>
      </c>
      <c r="B40" t="s">
        <v>328</v>
      </c>
      <c r="C40" t="s">
        <v>1292</v>
      </c>
      <c r="D40" s="533">
        <v>200</v>
      </c>
      <c r="E40">
        <v>6</v>
      </c>
      <c r="F40" s="57">
        <v>41108</v>
      </c>
      <c r="G40" s="267">
        <v>1.5</v>
      </c>
      <c r="H40" s="57">
        <v>41192</v>
      </c>
      <c r="I40" s="537">
        <v>-609.16832167504788</v>
      </c>
      <c r="J40" s="537">
        <v>-75.387644597587993</v>
      </c>
      <c r="K40" s="592">
        <v>-918.9</v>
      </c>
      <c r="L40" s="289">
        <v>18.899999999999999</v>
      </c>
      <c r="M40" t="s">
        <v>51</v>
      </c>
      <c r="N40">
        <v>1218.9000000000001</v>
      </c>
      <c r="O40" s="57"/>
      <c r="P40" s="57"/>
      <c r="Q40" s="57"/>
      <c r="R40" s="57"/>
      <c r="T40" s="57"/>
    </row>
    <row r="41" spans="1:20">
      <c r="A41">
        <v>389</v>
      </c>
      <c r="B41" t="s">
        <v>328</v>
      </c>
      <c r="C41" t="s">
        <v>1393</v>
      </c>
      <c r="D41" s="533">
        <v>200</v>
      </c>
      <c r="E41">
        <v>2.2000000000000002</v>
      </c>
      <c r="F41" s="57">
        <v>41193</v>
      </c>
      <c r="G41" s="267">
        <v>3.5</v>
      </c>
      <c r="H41" s="57">
        <v>41201</v>
      </c>
      <c r="I41" s="537">
        <v>1926.5065622444392</v>
      </c>
      <c r="J41" s="537">
        <v>52.538679450860741</v>
      </c>
      <c r="K41" s="592">
        <v>241.1</v>
      </c>
      <c r="L41" s="289">
        <v>18.899999999999999</v>
      </c>
      <c r="M41" t="s">
        <v>51</v>
      </c>
      <c r="N41">
        <v>458.9</v>
      </c>
      <c r="O41" s="57"/>
      <c r="P41" s="57"/>
      <c r="Q41" s="57"/>
      <c r="R41" s="57"/>
      <c r="T41" s="57"/>
    </row>
    <row r="42" spans="1:20">
      <c r="A42">
        <v>404</v>
      </c>
      <c r="B42" t="s">
        <v>328</v>
      </c>
      <c r="C42" t="s">
        <v>1406</v>
      </c>
      <c r="D42" s="533">
        <v>200</v>
      </c>
      <c r="E42">
        <v>0.1</v>
      </c>
      <c r="F42" s="57">
        <v>41218</v>
      </c>
      <c r="G42" s="267">
        <v>1.2</v>
      </c>
      <c r="H42" s="57">
        <v>41229</v>
      </c>
      <c r="I42" s="537">
        <v>6037.9118685629137</v>
      </c>
      <c r="J42" s="537">
        <v>516.96658097686384</v>
      </c>
      <c r="K42" s="592">
        <v>201.1</v>
      </c>
      <c r="L42" s="289">
        <v>18.899999999999999</v>
      </c>
      <c r="M42" t="s">
        <v>51</v>
      </c>
      <c r="N42">
        <v>38.9</v>
      </c>
      <c r="O42" s="57"/>
      <c r="P42" s="57"/>
      <c r="Q42" s="57"/>
      <c r="R42" s="57"/>
      <c r="T42" s="57"/>
    </row>
    <row r="43" spans="1:20">
      <c r="A43">
        <v>444</v>
      </c>
      <c r="B43" t="s">
        <v>328</v>
      </c>
      <c r="C43" t="s">
        <v>328</v>
      </c>
      <c r="D43" s="533">
        <v>200</v>
      </c>
      <c r="E43">
        <v>19.5</v>
      </c>
      <c r="F43" s="57">
        <v>40787</v>
      </c>
      <c r="G43" s="267">
        <v>19</v>
      </c>
      <c r="H43" s="57">
        <v>41294</v>
      </c>
      <c r="I43" s="537">
        <v>-2.0166338620978475</v>
      </c>
      <c r="J43" s="537">
        <v>-2.7623178392763545</v>
      </c>
      <c r="K43" s="592">
        <v>-107.95</v>
      </c>
      <c r="L43" s="289">
        <v>7.95</v>
      </c>
      <c r="M43" t="s">
        <v>401</v>
      </c>
      <c r="N43">
        <v>3907.95</v>
      </c>
      <c r="O43" s="57"/>
      <c r="P43" s="57"/>
      <c r="Q43" s="57"/>
      <c r="R43" s="57"/>
      <c r="T43" s="57"/>
    </row>
    <row r="44" spans="1:20">
      <c r="A44">
        <v>447</v>
      </c>
      <c r="B44" t="s">
        <v>328</v>
      </c>
      <c r="C44" t="s">
        <v>1441</v>
      </c>
      <c r="D44" s="533">
        <v>200</v>
      </c>
      <c r="E44">
        <v>0</v>
      </c>
      <c r="F44" s="57">
        <v>41247</v>
      </c>
      <c r="G44" s="267">
        <v>2</v>
      </c>
      <c r="H44" s="57">
        <v>41294</v>
      </c>
      <c r="I44" s="537">
        <v>2025.9601755506192</v>
      </c>
      <c r="J44" s="537">
        <v>1258.2342954159592</v>
      </c>
      <c r="K44" s="592">
        <v>370.55</v>
      </c>
      <c r="L44" s="289">
        <v>29.45</v>
      </c>
      <c r="M44" t="s">
        <v>888</v>
      </c>
      <c r="N44">
        <v>29.45</v>
      </c>
      <c r="O44" s="57"/>
      <c r="P44" s="57"/>
      <c r="Q44" s="57"/>
      <c r="R44" s="57"/>
      <c r="T44" s="57"/>
    </row>
    <row r="45" spans="1:20">
      <c r="A45">
        <v>48</v>
      </c>
      <c r="B45" t="s">
        <v>57</v>
      </c>
      <c r="C45" t="s">
        <v>54</v>
      </c>
      <c r="D45" s="533">
        <v>900</v>
      </c>
      <c r="E45">
        <v>0</v>
      </c>
      <c r="F45" s="57">
        <v>40548</v>
      </c>
      <c r="G45" s="267">
        <v>0.25</v>
      </c>
      <c r="H45" s="57">
        <v>40620</v>
      </c>
      <c r="I45" s="537">
        <v>1402.552551511551</v>
      </c>
      <c r="J45" s="537">
        <v>1430.6122448979593</v>
      </c>
      <c r="K45" s="592">
        <v>210.3</v>
      </c>
      <c r="L45" s="289">
        <v>14.7</v>
      </c>
      <c r="M45" t="s">
        <v>887</v>
      </c>
      <c r="N45">
        <v>14.7</v>
      </c>
      <c r="O45" s="57"/>
      <c r="P45" s="57"/>
      <c r="Q45" s="57"/>
      <c r="R45" s="57"/>
      <c r="T45" s="57"/>
    </row>
    <row r="46" spans="1:20">
      <c r="A46">
        <v>55</v>
      </c>
      <c r="B46" t="s">
        <v>57</v>
      </c>
      <c r="C46" t="s">
        <v>630</v>
      </c>
      <c r="D46" s="533">
        <v>900</v>
      </c>
      <c r="E46">
        <v>0</v>
      </c>
      <c r="F46" s="57">
        <v>40494</v>
      </c>
      <c r="G46" s="267">
        <v>0.1</v>
      </c>
      <c r="H46" s="57">
        <v>40529</v>
      </c>
      <c r="I46" s="537">
        <v>1889.6176983975276</v>
      </c>
      <c r="J46" s="537">
        <v>512.24489795918373</v>
      </c>
      <c r="K46" s="592">
        <v>75.3</v>
      </c>
      <c r="L46" s="289">
        <v>14.7</v>
      </c>
      <c r="M46" t="s">
        <v>887</v>
      </c>
      <c r="N46">
        <v>14.7</v>
      </c>
      <c r="O46" s="57"/>
      <c r="P46" s="57"/>
      <c r="Q46" s="57"/>
      <c r="R46" s="57"/>
      <c r="T46" s="57"/>
    </row>
    <row r="47" spans="1:20">
      <c r="A47">
        <v>56</v>
      </c>
      <c r="B47" t="s">
        <v>57</v>
      </c>
      <c r="C47" t="s">
        <v>742</v>
      </c>
      <c r="D47" s="533">
        <v>700</v>
      </c>
      <c r="E47">
        <v>0</v>
      </c>
      <c r="F47" s="57">
        <v>40654</v>
      </c>
      <c r="G47" s="267">
        <v>3.1</v>
      </c>
      <c r="H47" s="57">
        <v>40664</v>
      </c>
      <c r="I47" s="537">
        <v>15256.753882734029</v>
      </c>
      <c r="J47" s="537">
        <v>6436.144578313254</v>
      </c>
      <c r="K47" s="592">
        <v>2136.8000000000002</v>
      </c>
      <c r="L47" s="289">
        <v>33.200000000000003</v>
      </c>
      <c r="M47" t="s">
        <v>888</v>
      </c>
      <c r="N47">
        <v>33.200000000000003</v>
      </c>
      <c r="O47" s="57"/>
      <c r="P47" s="57"/>
      <c r="Q47" s="57"/>
      <c r="R47" s="57"/>
      <c r="T47" s="57"/>
    </row>
    <row r="48" spans="1:20">
      <c r="A48">
        <v>57</v>
      </c>
      <c r="B48" t="s">
        <v>57</v>
      </c>
      <c r="D48" s="533">
        <v>700</v>
      </c>
      <c r="E48">
        <v>2.5</v>
      </c>
      <c r="F48" s="57">
        <v>40319</v>
      </c>
      <c r="G48" s="267">
        <v>1</v>
      </c>
      <c r="H48" s="57">
        <v>40664</v>
      </c>
      <c r="I48" s="537">
        <v>-97.420436233650435</v>
      </c>
      <c r="J48" s="537">
        <v>-60.180892516852012</v>
      </c>
      <c r="K48" s="592">
        <v>-1057.95</v>
      </c>
      <c r="L48" s="289">
        <v>7.95</v>
      </c>
      <c r="M48" t="s">
        <v>401</v>
      </c>
      <c r="N48">
        <v>1757.95</v>
      </c>
      <c r="O48" s="57"/>
      <c r="P48" s="57"/>
      <c r="Q48" s="57"/>
      <c r="R48" s="57"/>
      <c r="T48" s="57"/>
    </row>
    <row r="49" spans="1:20">
      <c r="A49">
        <v>72</v>
      </c>
      <c r="B49" t="s">
        <v>57</v>
      </c>
      <c r="C49" t="s">
        <v>742</v>
      </c>
      <c r="D49" s="533">
        <v>200</v>
      </c>
      <c r="E49">
        <v>0</v>
      </c>
      <c r="F49" s="57">
        <v>40654</v>
      </c>
      <c r="G49" s="267">
        <v>3.1</v>
      </c>
      <c r="H49" s="57">
        <v>40712</v>
      </c>
      <c r="I49" s="537">
        <v>1917.524710859763</v>
      </c>
      <c r="J49" s="537">
        <v>2005.2631578947369</v>
      </c>
      <c r="K49" s="592">
        <v>590.54999999999995</v>
      </c>
      <c r="L49" s="289">
        <v>29.45</v>
      </c>
      <c r="M49" t="s">
        <v>888</v>
      </c>
      <c r="N49">
        <v>29.45</v>
      </c>
      <c r="O49" s="57"/>
      <c r="P49" s="57"/>
      <c r="Q49" s="57"/>
      <c r="R49" s="57"/>
      <c r="T49" s="57"/>
    </row>
    <row r="50" spans="1:20">
      <c r="A50">
        <v>35</v>
      </c>
      <c r="B50" t="s">
        <v>689</v>
      </c>
      <c r="D50" s="533">
        <v>150</v>
      </c>
      <c r="E50">
        <v>15.3</v>
      </c>
      <c r="F50" s="57">
        <v>40162</v>
      </c>
      <c r="G50" s="267">
        <v>18.2</v>
      </c>
      <c r="H50" s="57">
        <v>40273</v>
      </c>
      <c r="I50" s="537">
        <v>56.445822984714013</v>
      </c>
      <c r="J50" s="537">
        <v>18.54360711261641</v>
      </c>
      <c r="K50" s="592">
        <v>427.05</v>
      </c>
      <c r="L50" s="289">
        <v>7.95</v>
      </c>
      <c r="M50" t="s">
        <v>401</v>
      </c>
      <c r="N50">
        <v>2302.9499999999998</v>
      </c>
      <c r="O50" s="57"/>
      <c r="P50" s="57"/>
      <c r="Q50" s="57"/>
      <c r="R50" s="57"/>
      <c r="T50" s="57"/>
    </row>
    <row r="51" spans="1:20">
      <c r="A51">
        <v>131</v>
      </c>
      <c r="B51" t="s">
        <v>689</v>
      </c>
      <c r="C51" t="s">
        <v>881</v>
      </c>
      <c r="D51" s="533">
        <v>700</v>
      </c>
      <c r="E51">
        <v>0</v>
      </c>
      <c r="F51" s="57">
        <v>40822</v>
      </c>
      <c r="G51" s="267">
        <v>0.14000000000000001</v>
      </c>
      <c r="H51" s="57">
        <v>40838</v>
      </c>
      <c r="I51" s="537">
        <v>4573.3374182097505</v>
      </c>
      <c r="J51" s="537">
        <v>642.42424242424249</v>
      </c>
      <c r="K51" s="592">
        <v>84.8</v>
      </c>
      <c r="L51" s="289">
        <v>13.2</v>
      </c>
      <c r="M51" t="s">
        <v>887</v>
      </c>
      <c r="N51">
        <v>13.2</v>
      </c>
      <c r="O51" s="57"/>
      <c r="P51" s="57"/>
      <c r="Q51" s="57"/>
      <c r="R51" s="57"/>
      <c r="T51" s="57"/>
    </row>
    <row r="52" spans="1:20">
      <c r="A52">
        <v>165</v>
      </c>
      <c r="B52" t="s">
        <v>689</v>
      </c>
      <c r="C52" t="s">
        <v>896</v>
      </c>
      <c r="D52" s="533">
        <v>700</v>
      </c>
      <c r="E52">
        <v>0.2</v>
      </c>
      <c r="F52" s="57">
        <v>40843</v>
      </c>
      <c r="G52" s="267">
        <v>0.94</v>
      </c>
      <c r="H52" s="57">
        <v>40869</v>
      </c>
      <c r="I52" s="537">
        <v>1930.0222964324855</v>
      </c>
      <c r="J52" s="537">
        <v>295.43269230769226</v>
      </c>
      <c r="K52" s="592">
        <v>491.6</v>
      </c>
      <c r="L52" s="289">
        <v>26.4</v>
      </c>
      <c r="M52" t="s">
        <v>51</v>
      </c>
      <c r="N52">
        <v>166.4</v>
      </c>
      <c r="O52" s="57"/>
      <c r="P52" s="57"/>
      <c r="Q52" s="57"/>
      <c r="R52" s="57"/>
      <c r="T52" s="57"/>
    </row>
    <row r="53" spans="1:20">
      <c r="A53">
        <v>179</v>
      </c>
      <c r="B53" t="s">
        <v>689</v>
      </c>
      <c r="C53" t="s">
        <v>941</v>
      </c>
      <c r="D53" s="533">
        <v>700</v>
      </c>
      <c r="E53">
        <v>1.4</v>
      </c>
      <c r="F53" s="57">
        <v>40877</v>
      </c>
      <c r="G53" s="267">
        <v>1.35</v>
      </c>
      <c r="H53" s="57">
        <v>40890</v>
      </c>
      <c r="I53" s="537">
        <v>-176.74411411644726</v>
      </c>
      <c r="J53" s="537">
        <v>-6.1009538950715365</v>
      </c>
      <c r="K53" s="592">
        <v>-61.4</v>
      </c>
      <c r="L53" s="289">
        <v>26.4</v>
      </c>
      <c r="M53" t="s">
        <v>51</v>
      </c>
      <c r="N53">
        <v>1006.4</v>
      </c>
      <c r="O53" s="57"/>
      <c r="P53" s="57"/>
      <c r="Q53" s="57"/>
      <c r="R53" s="57"/>
      <c r="T53" s="57"/>
    </row>
    <row r="54" spans="1:20">
      <c r="A54">
        <v>223</v>
      </c>
      <c r="B54" t="s">
        <v>689</v>
      </c>
      <c r="C54" t="s">
        <v>689</v>
      </c>
      <c r="D54" s="533">
        <v>700</v>
      </c>
      <c r="E54">
        <v>7.5960999999999999</v>
      </c>
      <c r="F54" s="57">
        <v>40779</v>
      </c>
      <c r="G54" s="267">
        <v>4</v>
      </c>
      <c r="H54" s="57">
        <v>40956</v>
      </c>
      <c r="I54" s="537">
        <v>-132.56193896154684</v>
      </c>
      <c r="J54" s="537">
        <v>-47.420012694311225</v>
      </c>
      <c r="K54" s="592">
        <v>-2525.2199999999998</v>
      </c>
      <c r="L54" s="289">
        <v>7.95</v>
      </c>
      <c r="M54" t="s">
        <v>401</v>
      </c>
      <c r="N54">
        <v>5325.22</v>
      </c>
      <c r="O54" s="57"/>
      <c r="P54" s="57"/>
      <c r="Q54" s="57"/>
      <c r="R54" s="57"/>
      <c r="T54" s="57"/>
    </row>
    <row r="55" spans="1:20">
      <c r="A55">
        <v>230</v>
      </c>
      <c r="B55" t="s">
        <v>689</v>
      </c>
      <c r="C55" t="s">
        <v>972</v>
      </c>
      <c r="D55" s="533">
        <v>700</v>
      </c>
      <c r="E55">
        <v>0</v>
      </c>
      <c r="F55" s="57">
        <v>40899</v>
      </c>
      <c r="G55" s="267">
        <v>1.5</v>
      </c>
      <c r="H55" s="57">
        <v>40956</v>
      </c>
      <c r="I55" s="537">
        <v>2211.7690912958442</v>
      </c>
      <c r="J55" s="537">
        <v>3062.6506024096389</v>
      </c>
      <c r="K55" s="592">
        <v>1016.8</v>
      </c>
      <c r="L55" s="289">
        <v>33.200000000000003</v>
      </c>
      <c r="M55" t="s">
        <v>888</v>
      </c>
      <c r="N55">
        <v>33.200000000000003</v>
      </c>
      <c r="O55" s="57"/>
      <c r="P55" s="57"/>
      <c r="Q55" s="57"/>
      <c r="R55" s="57"/>
      <c r="T55" s="57"/>
    </row>
    <row r="56" spans="1:20">
      <c r="A56">
        <v>277</v>
      </c>
      <c r="B56" t="s">
        <v>689</v>
      </c>
      <c r="C56" t="s">
        <v>990</v>
      </c>
      <c r="D56" s="533">
        <v>100</v>
      </c>
      <c r="E56">
        <v>2.5</v>
      </c>
      <c r="F56" s="57">
        <v>40911</v>
      </c>
      <c r="G56" s="267">
        <v>0.5</v>
      </c>
      <c r="H56" s="57">
        <v>41019</v>
      </c>
      <c r="I56" s="537">
        <v>-571.96614076868173</v>
      </c>
      <c r="J56" s="537">
        <v>-81.301421091997014</v>
      </c>
      <c r="K56" s="592">
        <v>-217.4</v>
      </c>
      <c r="L56" s="289">
        <v>17.399999999999999</v>
      </c>
      <c r="M56" t="s">
        <v>51</v>
      </c>
      <c r="N56">
        <v>267.39999999999998</v>
      </c>
      <c r="O56" s="57"/>
      <c r="P56" s="57"/>
      <c r="Q56" s="57"/>
      <c r="R56" s="57"/>
      <c r="T56" s="57"/>
    </row>
    <row r="57" spans="1:20">
      <c r="A57">
        <v>341</v>
      </c>
      <c r="B57" t="s">
        <v>689</v>
      </c>
      <c r="C57" t="s">
        <v>1245</v>
      </c>
      <c r="D57" s="533">
        <v>200</v>
      </c>
      <c r="E57">
        <v>1.4</v>
      </c>
      <c r="F57" s="57">
        <v>41058</v>
      </c>
      <c r="G57" s="267">
        <v>1.5</v>
      </c>
      <c r="H57" s="57">
        <v>41109</v>
      </c>
      <c r="I57" s="537">
        <v>2.6290058013779301</v>
      </c>
      <c r="J57" s="537">
        <v>0.36801605888257349</v>
      </c>
      <c r="K57" s="592">
        <v>1.1000000000000001</v>
      </c>
      <c r="L57" s="289">
        <v>18.899999999999999</v>
      </c>
      <c r="M57" t="s">
        <v>51</v>
      </c>
      <c r="N57">
        <v>298.89999999999998</v>
      </c>
      <c r="O57" s="57"/>
      <c r="P57" s="57"/>
      <c r="Q57" s="57"/>
      <c r="R57" s="57"/>
      <c r="T57" s="57"/>
    </row>
    <row r="58" spans="1:20">
      <c r="A58">
        <v>353</v>
      </c>
      <c r="B58" t="s">
        <v>689</v>
      </c>
      <c r="C58" t="s">
        <v>1245</v>
      </c>
      <c r="D58" s="533">
        <v>100</v>
      </c>
      <c r="E58">
        <v>1.1499999999999999</v>
      </c>
      <c r="F58" s="57">
        <v>41058</v>
      </c>
      <c r="G58" s="267">
        <v>1.5</v>
      </c>
      <c r="H58" s="57">
        <v>41123</v>
      </c>
      <c r="I58" s="537">
        <v>70.084296102418563</v>
      </c>
      <c r="J58" s="537">
        <v>13.29305135951663</v>
      </c>
      <c r="K58" s="592">
        <v>17.600000000000001</v>
      </c>
      <c r="L58" s="289">
        <v>17.399999999999999</v>
      </c>
      <c r="M58" t="s">
        <v>51</v>
      </c>
      <c r="N58">
        <v>132.4</v>
      </c>
      <c r="O58" s="57"/>
      <c r="P58" s="57"/>
      <c r="Q58" s="57"/>
      <c r="R58" s="57"/>
      <c r="T58" s="57"/>
    </row>
    <row r="59" spans="1:20">
      <c r="A59">
        <v>390</v>
      </c>
      <c r="B59" t="s">
        <v>689</v>
      </c>
      <c r="C59" t="s">
        <v>1313</v>
      </c>
      <c r="D59" s="533">
        <v>200</v>
      </c>
      <c r="E59">
        <v>2.41</v>
      </c>
      <c r="F59" s="57">
        <v>41124</v>
      </c>
      <c r="G59" s="267">
        <v>0.75</v>
      </c>
      <c r="H59" s="57">
        <v>41201</v>
      </c>
      <c r="I59" s="537">
        <v>-571.56686102281833</v>
      </c>
      <c r="J59" s="537">
        <v>-70.053902974645638</v>
      </c>
      <c r="K59" s="592">
        <v>-350.9</v>
      </c>
      <c r="L59" s="289">
        <v>18.899999999999999</v>
      </c>
      <c r="M59" t="s">
        <v>51</v>
      </c>
      <c r="N59">
        <v>500.9</v>
      </c>
      <c r="O59" s="57"/>
      <c r="P59" s="57"/>
      <c r="Q59" s="57"/>
      <c r="R59" s="57"/>
      <c r="T59" s="57"/>
    </row>
    <row r="60" spans="1:20">
      <c r="A60">
        <v>413</v>
      </c>
      <c r="B60" t="s">
        <v>689</v>
      </c>
      <c r="C60" t="s">
        <v>689</v>
      </c>
      <c r="D60" s="533">
        <v>2</v>
      </c>
      <c r="E60">
        <v>7.6</v>
      </c>
      <c r="F60" s="57">
        <v>40779</v>
      </c>
      <c r="G60" s="267">
        <v>9.5</v>
      </c>
      <c r="H60" s="57">
        <v>41233</v>
      </c>
      <c r="I60" s="537">
        <v>-15.882790197911438</v>
      </c>
      <c r="J60" s="537">
        <v>-17.926565874730017</v>
      </c>
      <c r="K60" s="592">
        <v>-4.1500000000000004</v>
      </c>
      <c r="L60" s="289">
        <v>7.95</v>
      </c>
      <c r="M60" t="s">
        <v>401</v>
      </c>
      <c r="N60">
        <v>23.15</v>
      </c>
      <c r="O60" s="57"/>
      <c r="P60" s="57"/>
      <c r="Q60" s="57"/>
      <c r="R60" s="57"/>
      <c r="T60" s="57"/>
    </row>
    <row r="61" spans="1:20">
      <c r="A61">
        <v>421</v>
      </c>
      <c r="B61" t="s">
        <v>689</v>
      </c>
      <c r="C61" t="s">
        <v>1399</v>
      </c>
      <c r="D61" s="533">
        <v>100</v>
      </c>
      <c r="E61">
        <v>0</v>
      </c>
      <c r="F61" s="57">
        <v>41213</v>
      </c>
      <c r="G61" s="267">
        <v>0.6</v>
      </c>
      <c r="H61" s="57">
        <v>41264</v>
      </c>
      <c r="I61" s="537">
        <v>527.78101059143489</v>
      </c>
      <c r="J61" s="537">
        <v>109.05923344947736</v>
      </c>
      <c r="K61" s="592">
        <v>31.3</v>
      </c>
      <c r="L61" s="289">
        <v>28.7</v>
      </c>
      <c r="M61" t="s">
        <v>888</v>
      </c>
      <c r="N61">
        <v>28.7</v>
      </c>
      <c r="O61" s="57"/>
      <c r="P61" s="57"/>
      <c r="Q61" s="57"/>
      <c r="R61" s="57"/>
      <c r="T61" s="57"/>
    </row>
    <row r="62" spans="1:20">
      <c r="A62">
        <v>422</v>
      </c>
      <c r="B62" t="s">
        <v>689</v>
      </c>
      <c r="C62" t="s">
        <v>1399</v>
      </c>
      <c r="D62" s="533">
        <v>100</v>
      </c>
      <c r="E62">
        <v>2.25</v>
      </c>
      <c r="F62" s="57">
        <v>41213</v>
      </c>
      <c r="G62" s="267">
        <v>0.6</v>
      </c>
      <c r="H62" s="57">
        <v>41264</v>
      </c>
      <c r="I62" s="537">
        <v>-999.27316190228726</v>
      </c>
      <c r="J62" s="537">
        <v>-75.247524752475243</v>
      </c>
      <c r="K62" s="592">
        <v>-182.4</v>
      </c>
      <c r="L62" s="289">
        <v>17.399999999999999</v>
      </c>
      <c r="M62" t="s">
        <v>51</v>
      </c>
      <c r="N62">
        <v>242.4</v>
      </c>
      <c r="O62" s="57"/>
      <c r="P62" s="57"/>
      <c r="Q62" s="57"/>
      <c r="R62" s="57"/>
      <c r="T62" s="57"/>
    </row>
    <row r="63" spans="1:20">
      <c r="A63">
        <v>423</v>
      </c>
      <c r="B63" t="s">
        <v>689</v>
      </c>
      <c r="C63" t="s">
        <v>689</v>
      </c>
      <c r="D63" s="533">
        <v>100</v>
      </c>
      <c r="E63">
        <v>15.3</v>
      </c>
      <c r="F63" s="57">
        <v>40162</v>
      </c>
      <c r="G63" s="267">
        <v>9</v>
      </c>
      <c r="H63" s="57">
        <v>41265</v>
      </c>
      <c r="I63" s="537">
        <v>-17.73082229445723</v>
      </c>
      <c r="J63" s="537">
        <v>-41.480542280308207</v>
      </c>
      <c r="K63" s="592">
        <v>-637.95000000000005</v>
      </c>
      <c r="L63" s="289">
        <v>7.95</v>
      </c>
      <c r="M63" t="s">
        <v>401</v>
      </c>
      <c r="N63">
        <v>1537.95</v>
      </c>
      <c r="O63" s="57"/>
      <c r="P63" s="57"/>
      <c r="Q63" s="57"/>
      <c r="R63" s="57"/>
      <c r="T63" s="57"/>
    </row>
    <row r="64" spans="1:20">
      <c r="A64">
        <v>448</v>
      </c>
      <c r="B64" t="s">
        <v>689</v>
      </c>
      <c r="C64" t="s">
        <v>689</v>
      </c>
      <c r="D64" s="533">
        <v>75</v>
      </c>
      <c r="E64">
        <v>15.3</v>
      </c>
      <c r="F64" s="57">
        <v>40162</v>
      </c>
      <c r="G64" s="267">
        <v>10</v>
      </c>
      <c r="H64" s="57">
        <v>41320</v>
      </c>
      <c r="I64" s="537">
        <v>-13.622000180648174</v>
      </c>
      <c r="J64" s="537">
        <v>-35.090224587822924</v>
      </c>
      <c r="K64" s="592">
        <v>-405.45</v>
      </c>
      <c r="L64" s="289">
        <v>7.95</v>
      </c>
      <c r="M64" t="s">
        <v>401</v>
      </c>
      <c r="N64">
        <v>1155.45</v>
      </c>
      <c r="O64" s="57"/>
      <c r="P64" s="57"/>
      <c r="Q64" s="57"/>
      <c r="R64" s="57"/>
      <c r="T64" s="57"/>
    </row>
    <row r="65" spans="1:26">
      <c r="A65">
        <v>450</v>
      </c>
      <c r="B65" t="s">
        <v>689</v>
      </c>
      <c r="C65" t="s">
        <v>689</v>
      </c>
      <c r="D65" s="533">
        <v>25</v>
      </c>
      <c r="E65">
        <v>8</v>
      </c>
      <c r="F65" s="57">
        <v>41032</v>
      </c>
      <c r="G65" s="267">
        <v>10</v>
      </c>
      <c r="H65" s="57">
        <v>41320</v>
      </c>
      <c r="I65" s="537">
        <v>23.340134326654141</v>
      </c>
      <c r="J65" s="537">
        <v>20.221207020918495</v>
      </c>
      <c r="K65" s="592">
        <v>42.05</v>
      </c>
      <c r="L65" s="289">
        <v>7.95</v>
      </c>
      <c r="M65" t="s">
        <v>401</v>
      </c>
      <c r="N65">
        <v>207.95</v>
      </c>
      <c r="O65" s="57"/>
      <c r="P65" s="57"/>
      <c r="Q65" s="57"/>
      <c r="R65" s="57"/>
      <c r="T65" s="57"/>
    </row>
    <row r="66" spans="1:26">
      <c r="A66">
        <v>452</v>
      </c>
      <c r="B66" t="s">
        <v>689</v>
      </c>
      <c r="C66" t="s">
        <v>1454</v>
      </c>
      <c r="D66" s="533">
        <v>100</v>
      </c>
      <c r="E66">
        <v>0</v>
      </c>
      <c r="F66" s="57">
        <v>41270</v>
      </c>
      <c r="G66" s="267">
        <v>1.5</v>
      </c>
      <c r="H66" s="57">
        <v>41320</v>
      </c>
      <c r="I66" s="537">
        <v>1572.5405141493138</v>
      </c>
      <c r="J66" s="537">
        <v>762.06896551724139</v>
      </c>
      <c r="K66" s="592">
        <v>132.6</v>
      </c>
      <c r="L66" s="289">
        <v>17.399999999999999</v>
      </c>
      <c r="M66" t="s">
        <v>51</v>
      </c>
      <c r="N66">
        <v>17.399999999999999</v>
      </c>
      <c r="O66" s="57"/>
      <c r="P66" s="57"/>
      <c r="Q66" s="57"/>
      <c r="R66" s="57"/>
      <c r="T66" s="57"/>
    </row>
    <row r="67" spans="1:26">
      <c r="A67">
        <v>138</v>
      </c>
      <c r="B67" t="s">
        <v>884</v>
      </c>
      <c r="C67" t="s">
        <v>843</v>
      </c>
      <c r="D67" s="533">
        <v>5000</v>
      </c>
      <c r="E67">
        <v>0.1</v>
      </c>
      <c r="F67" s="57">
        <v>40793</v>
      </c>
      <c r="G67" s="267">
        <v>1E-3</v>
      </c>
      <c r="H67" s="57">
        <v>40820</v>
      </c>
      <c r="I67" s="537">
        <v>-6343.1230696575121</v>
      </c>
      <c r="J67" s="537">
        <v>-99.083325694380804</v>
      </c>
      <c r="K67" s="592">
        <v>-540.45000000000005</v>
      </c>
      <c r="L67" s="289">
        <v>45.45</v>
      </c>
      <c r="M67" t="s">
        <v>889</v>
      </c>
      <c r="N67">
        <v>545.45000000000005</v>
      </c>
      <c r="O67" s="57"/>
      <c r="P67" s="57"/>
      <c r="Q67" s="57"/>
      <c r="R67" s="57"/>
      <c r="T67" s="57"/>
    </row>
    <row r="68" spans="1:26">
      <c r="A68">
        <v>455</v>
      </c>
      <c r="B68" t="s">
        <v>1461</v>
      </c>
      <c r="C68" t="s">
        <v>1461</v>
      </c>
      <c r="D68" s="533">
        <v>50</v>
      </c>
      <c r="E68">
        <v>67.069999999999993</v>
      </c>
      <c r="F68" s="57">
        <v>40085</v>
      </c>
      <c r="G68" s="267">
        <v>13</v>
      </c>
      <c r="H68" s="57">
        <v>41352</v>
      </c>
      <c r="I68" s="537">
        <v>-47.336361545209428</v>
      </c>
      <c r="J68" s="537">
        <v>-80.663106695027437</v>
      </c>
      <c r="K68" s="592">
        <v>-2711.45</v>
      </c>
      <c r="L68" s="289">
        <v>7.95</v>
      </c>
      <c r="M68" t="s">
        <v>401</v>
      </c>
      <c r="N68">
        <v>3361.45</v>
      </c>
      <c r="O68" s="57"/>
      <c r="P68" s="57"/>
      <c r="Q68" s="57"/>
      <c r="R68" s="57"/>
      <c r="T68" s="57"/>
    </row>
    <row r="69" spans="1:26">
      <c r="A69">
        <v>456</v>
      </c>
      <c r="B69" t="s">
        <v>1461</v>
      </c>
      <c r="C69" t="s">
        <v>1461</v>
      </c>
      <c r="D69" s="533">
        <v>50</v>
      </c>
      <c r="E69">
        <v>23.5</v>
      </c>
      <c r="F69" s="57">
        <v>40801</v>
      </c>
      <c r="G69" s="267">
        <v>13</v>
      </c>
      <c r="H69" s="57">
        <v>41352</v>
      </c>
      <c r="I69" s="537">
        <v>-39.666042775053427</v>
      </c>
      <c r="J69" s="537">
        <v>-45.052622680586666</v>
      </c>
      <c r="K69" s="592">
        <v>-532.95000000000005</v>
      </c>
      <c r="L69" s="289">
        <v>7.95</v>
      </c>
      <c r="M69" t="s">
        <v>401</v>
      </c>
      <c r="N69">
        <v>1182.95</v>
      </c>
      <c r="O69" s="57"/>
      <c r="P69" s="57"/>
      <c r="Q69" s="57"/>
      <c r="R69" s="57"/>
      <c r="T69" s="57"/>
    </row>
    <row r="70" spans="1:26">
      <c r="A70">
        <v>457</v>
      </c>
      <c r="B70" t="s">
        <v>1461</v>
      </c>
      <c r="C70" t="s">
        <v>1463</v>
      </c>
      <c r="D70" s="533">
        <v>100</v>
      </c>
      <c r="E70">
        <v>0</v>
      </c>
      <c r="F70" s="57">
        <v>41345</v>
      </c>
      <c r="G70" s="267">
        <v>1.7</v>
      </c>
      <c r="H70" s="57">
        <v>41352</v>
      </c>
      <c r="I70" s="537">
        <v>9275.6997101987217</v>
      </c>
      <c r="J70" s="537">
        <v>492.33449477351922</v>
      </c>
      <c r="K70" s="592">
        <v>141.30000000000001</v>
      </c>
      <c r="L70" s="289">
        <v>28.7</v>
      </c>
      <c r="M70" t="s">
        <v>888</v>
      </c>
      <c r="N70">
        <v>28.7</v>
      </c>
      <c r="O70" s="57"/>
      <c r="P70" s="57"/>
      <c r="Q70" s="57"/>
      <c r="R70" s="57"/>
      <c r="T70" s="57"/>
    </row>
    <row r="71" spans="1:26">
      <c r="A71">
        <v>314</v>
      </c>
      <c r="B71" t="s">
        <v>1248</v>
      </c>
      <c r="C71" t="s">
        <v>1249</v>
      </c>
      <c r="D71" s="533">
        <v>500</v>
      </c>
      <c r="E71">
        <v>0.05</v>
      </c>
      <c r="F71" s="57">
        <v>40911</v>
      </c>
      <c r="G71" s="267">
        <v>0.65</v>
      </c>
      <c r="H71" s="57">
        <v>41082</v>
      </c>
      <c r="I71" s="537">
        <v>408.86985855388838</v>
      </c>
      <c r="J71" s="537">
        <v>571.48760330578511</v>
      </c>
      <c r="K71" s="592">
        <v>276.60000000000002</v>
      </c>
      <c r="L71" s="289">
        <v>23.4</v>
      </c>
      <c r="M71" t="s">
        <v>51</v>
      </c>
      <c r="N71">
        <v>48.4</v>
      </c>
      <c r="O71" s="57"/>
      <c r="P71" s="57"/>
      <c r="Q71" s="57"/>
      <c r="R71" s="57"/>
      <c r="T71" s="57"/>
    </row>
    <row r="72" spans="1:26">
      <c r="A72">
        <v>442</v>
      </c>
      <c r="B72" t="s">
        <v>1248</v>
      </c>
      <c r="C72" t="s">
        <v>1248</v>
      </c>
      <c r="D72" s="533">
        <v>517</v>
      </c>
      <c r="E72">
        <v>2.915</v>
      </c>
      <c r="F72" s="57">
        <v>40785</v>
      </c>
      <c r="G72" s="267">
        <v>1.95</v>
      </c>
      <c r="H72" s="57">
        <v>41278</v>
      </c>
      <c r="I72" s="537">
        <v>-30.155202126196706</v>
      </c>
      <c r="J72" s="537">
        <v>-33.455665162821248</v>
      </c>
      <c r="K72" s="592">
        <v>-506.85500000000002</v>
      </c>
      <c r="L72" s="289">
        <v>7.95</v>
      </c>
      <c r="M72" t="s">
        <v>401</v>
      </c>
      <c r="N72">
        <v>1515.0050000000001</v>
      </c>
      <c r="O72" s="57"/>
      <c r="P72" s="57"/>
      <c r="Q72" s="57"/>
      <c r="R72" s="57"/>
      <c r="T72" s="57"/>
    </row>
    <row r="73" spans="1:26">
      <c r="A73">
        <v>147</v>
      </c>
      <c r="B73" t="s">
        <v>597</v>
      </c>
      <c r="C73" t="s">
        <v>886</v>
      </c>
      <c r="D73" s="533">
        <v>500</v>
      </c>
      <c r="E73">
        <v>0.8</v>
      </c>
      <c r="F73" s="57">
        <v>40829</v>
      </c>
      <c r="G73" s="267">
        <v>1.1000000000000001</v>
      </c>
      <c r="H73" s="57">
        <v>40857</v>
      </c>
      <c r="I73" s="537">
        <v>341.01548438178378</v>
      </c>
      <c r="J73" s="537">
        <v>29.900803023145968</v>
      </c>
      <c r="K73" s="592">
        <v>126.6</v>
      </c>
      <c r="L73" s="289">
        <v>23.4</v>
      </c>
      <c r="M73" t="s">
        <v>51</v>
      </c>
      <c r="N73">
        <v>423.4</v>
      </c>
      <c r="O73" s="57"/>
      <c r="P73" s="57"/>
      <c r="Q73" s="57"/>
      <c r="R73" s="57"/>
      <c r="T73" s="57"/>
    </row>
    <row r="74" spans="1:26">
      <c r="A74">
        <v>39</v>
      </c>
      <c r="B74" t="s">
        <v>157</v>
      </c>
      <c r="D74" s="533">
        <v>800</v>
      </c>
      <c r="E74">
        <v>12.04</v>
      </c>
      <c r="F74" s="57">
        <v>40088</v>
      </c>
      <c r="G74" s="267">
        <v>15</v>
      </c>
      <c r="H74" s="57">
        <v>40648</v>
      </c>
      <c r="I74" s="537">
        <v>14.273502800689466</v>
      </c>
      <c r="J74" s="537">
        <v>24.481973454219176</v>
      </c>
      <c r="K74" s="592">
        <v>2360.0500000000002</v>
      </c>
      <c r="L74" s="289">
        <v>7.95</v>
      </c>
      <c r="M74" t="s">
        <v>401</v>
      </c>
      <c r="N74">
        <v>9639.9500000000007</v>
      </c>
      <c r="O74" s="57"/>
      <c r="P74" s="57"/>
      <c r="Q74" s="57"/>
      <c r="R74" s="57"/>
      <c r="T74" s="57"/>
      <c r="W74" s="21"/>
      <c r="X74" s="21"/>
      <c r="Y74" s="21"/>
      <c r="Z74" s="21"/>
    </row>
    <row r="75" spans="1:26">
      <c r="A75">
        <v>71</v>
      </c>
      <c r="B75" t="s">
        <v>610</v>
      </c>
      <c r="C75" t="s">
        <v>764</v>
      </c>
      <c r="D75" s="533">
        <v>900</v>
      </c>
      <c r="E75">
        <v>0.02</v>
      </c>
      <c r="F75" s="57">
        <v>40549</v>
      </c>
      <c r="G75" s="267">
        <v>0.4</v>
      </c>
      <c r="H75" s="57">
        <v>40712</v>
      </c>
      <c r="I75" s="537">
        <v>456.80917160705587</v>
      </c>
      <c r="J75" s="537">
        <v>659.49367088607607</v>
      </c>
      <c r="K75" s="592">
        <v>312.60000000000002</v>
      </c>
      <c r="L75" s="289">
        <v>29.4</v>
      </c>
      <c r="M75" t="s">
        <v>51</v>
      </c>
      <c r="N75">
        <v>47.4</v>
      </c>
      <c r="O75" s="57"/>
      <c r="P75" s="57"/>
      <c r="Q75" s="57"/>
      <c r="R75" s="57"/>
      <c r="T75" s="57"/>
      <c r="W75" s="21"/>
      <c r="X75" s="21"/>
      <c r="Y75" s="21"/>
      <c r="Z75" s="21"/>
    </row>
    <row r="76" spans="1:26">
      <c r="A76">
        <v>98</v>
      </c>
      <c r="B76" t="s">
        <v>610</v>
      </c>
      <c r="C76" t="s">
        <v>814</v>
      </c>
      <c r="D76" s="533">
        <v>900</v>
      </c>
      <c r="E76">
        <v>0</v>
      </c>
      <c r="F76" s="57">
        <v>40721</v>
      </c>
      <c r="G76" s="267">
        <v>0.65</v>
      </c>
      <c r="H76" s="57">
        <v>40774</v>
      </c>
      <c r="I76" s="537">
        <v>2536.9320547324819</v>
      </c>
      <c r="J76" s="537">
        <v>3879.5918367346949</v>
      </c>
      <c r="K76" s="592">
        <v>570.29999999999995</v>
      </c>
      <c r="L76" s="289">
        <v>14.7</v>
      </c>
      <c r="M76" t="s">
        <v>887</v>
      </c>
      <c r="N76">
        <v>14.7</v>
      </c>
      <c r="O76" s="57"/>
      <c r="P76" s="57"/>
      <c r="Q76" s="57"/>
      <c r="R76" s="57"/>
      <c r="T76" s="57"/>
    </row>
    <row r="77" spans="1:26">
      <c r="A77">
        <v>105</v>
      </c>
      <c r="B77" t="s">
        <v>610</v>
      </c>
      <c r="D77" s="533">
        <v>900</v>
      </c>
      <c r="E77">
        <v>5.5</v>
      </c>
      <c r="F77" s="57">
        <v>40305</v>
      </c>
      <c r="G77" s="267">
        <v>3</v>
      </c>
      <c r="H77" s="57">
        <v>40802</v>
      </c>
      <c r="I77" s="537">
        <v>-44.632859191489899</v>
      </c>
      <c r="J77" s="538">
        <v>-45.54200828971652</v>
      </c>
      <c r="K77" s="592">
        <v>-2257.9499999999998</v>
      </c>
      <c r="L77" s="289">
        <v>7.95</v>
      </c>
      <c r="M77" t="s">
        <v>401</v>
      </c>
      <c r="N77">
        <v>4957.95</v>
      </c>
      <c r="O77" s="57"/>
      <c r="P77" s="57"/>
      <c r="Q77" s="57"/>
      <c r="R77" s="57"/>
      <c r="T77" s="57"/>
    </row>
    <row r="78" spans="1:26">
      <c r="A78">
        <v>106</v>
      </c>
      <c r="B78" t="s">
        <v>610</v>
      </c>
      <c r="C78" t="s">
        <v>852</v>
      </c>
      <c r="D78" s="533">
        <v>900</v>
      </c>
      <c r="E78">
        <v>0</v>
      </c>
      <c r="F78" s="57">
        <v>40784</v>
      </c>
      <c r="G78" s="267">
        <v>0.4</v>
      </c>
      <c r="H78" s="57">
        <v>40802</v>
      </c>
      <c r="I78" s="537">
        <v>4743.7110318973891</v>
      </c>
      <c r="J78" s="538">
        <v>937.46397694524524</v>
      </c>
      <c r="K78" s="592">
        <v>325.3</v>
      </c>
      <c r="L78" s="289">
        <v>34.700000000000003</v>
      </c>
      <c r="M78" t="s">
        <v>888</v>
      </c>
      <c r="N78">
        <v>34.700000000000003</v>
      </c>
      <c r="O78" s="57"/>
      <c r="P78" s="57"/>
      <c r="Q78" s="57"/>
      <c r="R78" s="57"/>
      <c r="T78" s="57"/>
    </row>
    <row r="79" spans="1:26">
      <c r="A79">
        <v>458</v>
      </c>
      <c r="B79" t="s">
        <v>527</v>
      </c>
      <c r="C79" t="s">
        <v>1439</v>
      </c>
      <c r="D79" s="533">
        <v>100</v>
      </c>
      <c r="E79">
        <v>3</v>
      </c>
      <c r="F79" s="57">
        <v>41243</v>
      </c>
      <c r="G79" s="267">
        <v>0.01</v>
      </c>
      <c r="H79" s="57">
        <v>41349</v>
      </c>
      <c r="I79" s="537">
        <v>-1992.680976190916</v>
      </c>
      <c r="J79" s="538">
        <v>-99.676060900550723</v>
      </c>
      <c r="K79" s="592">
        <v>-307.7</v>
      </c>
      <c r="L79" s="289">
        <v>8.6999999999999993</v>
      </c>
      <c r="M79" t="s">
        <v>610</v>
      </c>
      <c r="N79">
        <v>308.7</v>
      </c>
      <c r="O79" s="57"/>
      <c r="P79" s="57"/>
      <c r="Q79" s="57"/>
      <c r="R79" s="57"/>
      <c r="T79" s="57"/>
    </row>
    <row r="80" spans="1:26">
      <c r="A80">
        <v>118</v>
      </c>
      <c r="B80" t="s">
        <v>103</v>
      </c>
      <c r="C80" t="s">
        <v>850</v>
      </c>
      <c r="D80" s="533">
        <v>500</v>
      </c>
      <c r="E80">
        <v>2.5</v>
      </c>
      <c r="F80" s="57">
        <v>40786</v>
      </c>
      <c r="G80" s="267">
        <v>2</v>
      </c>
      <c r="H80" s="57">
        <v>40835</v>
      </c>
      <c r="I80" s="537">
        <v>-180.03475171283191</v>
      </c>
      <c r="J80" s="538">
        <v>-21.470080100518302</v>
      </c>
      <c r="K80" s="592">
        <v>-273.39999999999998</v>
      </c>
      <c r="L80" s="289">
        <v>23.4</v>
      </c>
      <c r="M80" t="s">
        <v>51</v>
      </c>
      <c r="N80">
        <v>1273.4000000000001</v>
      </c>
      <c r="O80" s="57"/>
      <c r="P80" s="57"/>
      <c r="Q80" s="57"/>
      <c r="R80" s="57"/>
      <c r="T80" s="57"/>
    </row>
    <row r="81" spans="1:24">
      <c r="A81">
        <v>156</v>
      </c>
      <c r="B81" t="s">
        <v>103</v>
      </c>
      <c r="C81" t="s">
        <v>877</v>
      </c>
      <c r="D81" s="533">
        <v>500</v>
      </c>
      <c r="E81">
        <v>0</v>
      </c>
      <c r="F81" s="57">
        <v>40837</v>
      </c>
      <c r="G81" s="267">
        <v>0.8</v>
      </c>
      <c r="H81" s="57">
        <v>40866</v>
      </c>
      <c r="I81" s="537">
        <v>4445.2918359864107</v>
      </c>
      <c r="J81" s="538">
        <v>3318.8034188034198</v>
      </c>
      <c r="K81" s="592">
        <v>388.3</v>
      </c>
      <c r="L81" s="289">
        <v>11.7</v>
      </c>
      <c r="M81" t="s">
        <v>887</v>
      </c>
      <c r="N81">
        <v>11.7</v>
      </c>
      <c r="O81" s="57"/>
      <c r="P81" s="57"/>
      <c r="Q81" s="57"/>
      <c r="R81" s="57"/>
      <c r="T81" s="57"/>
    </row>
    <row r="82" spans="1:24">
      <c r="A82">
        <v>244</v>
      </c>
      <c r="B82" t="s">
        <v>103</v>
      </c>
      <c r="C82" t="s">
        <v>937</v>
      </c>
      <c r="D82" s="533">
        <v>500</v>
      </c>
      <c r="E82">
        <v>0.45</v>
      </c>
      <c r="F82" s="57">
        <v>40877</v>
      </c>
      <c r="G82" s="267">
        <v>1.5</v>
      </c>
      <c r="H82" s="57">
        <v>40974</v>
      </c>
      <c r="I82" s="537">
        <v>415.81133258961535</v>
      </c>
      <c r="J82" s="538">
        <v>201.93236714975845</v>
      </c>
      <c r="K82" s="592">
        <v>501.6</v>
      </c>
      <c r="L82" s="289">
        <v>23.4</v>
      </c>
      <c r="M82" t="s">
        <v>51</v>
      </c>
      <c r="N82">
        <v>248.4</v>
      </c>
      <c r="O82" s="57"/>
      <c r="P82" s="57"/>
      <c r="Q82" s="57"/>
      <c r="R82" s="57"/>
      <c r="T82" s="57"/>
    </row>
    <row r="83" spans="1:24">
      <c r="A83">
        <v>272</v>
      </c>
      <c r="B83" t="s">
        <v>103</v>
      </c>
      <c r="C83" t="s">
        <v>1021</v>
      </c>
      <c r="D83" s="533">
        <v>500</v>
      </c>
      <c r="E83">
        <v>0.4</v>
      </c>
      <c r="F83" s="57">
        <v>40983</v>
      </c>
      <c r="G83" s="267">
        <v>1.2</v>
      </c>
      <c r="H83" s="57">
        <v>41009</v>
      </c>
      <c r="I83" s="537">
        <v>1386.9519443541606</v>
      </c>
      <c r="J83" s="538">
        <v>168.57654431512978</v>
      </c>
      <c r="K83" s="592">
        <v>376.6</v>
      </c>
      <c r="L83" s="289">
        <v>23.4</v>
      </c>
      <c r="M83" t="s">
        <v>51</v>
      </c>
      <c r="N83">
        <v>223.4</v>
      </c>
      <c r="O83" s="57"/>
      <c r="P83" s="57"/>
      <c r="Q83" s="57"/>
      <c r="R83" s="57"/>
      <c r="T83" s="57"/>
    </row>
    <row r="84" spans="1:24">
      <c r="A84">
        <v>343</v>
      </c>
      <c r="B84" t="s">
        <v>103</v>
      </c>
      <c r="C84" t="s">
        <v>103</v>
      </c>
      <c r="D84" s="533">
        <v>500</v>
      </c>
      <c r="E84">
        <v>9.25</v>
      </c>
      <c r="F84" s="57">
        <v>40758</v>
      </c>
      <c r="G84" s="267">
        <v>5</v>
      </c>
      <c r="H84" s="57">
        <v>41110</v>
      </c>
      <c r="I84" s="537">
        <v>-63.968643483227936</v>
      </c>
      <c r="J84" s="538">
        <v>-46.038701043611525</v>
      </c>
      <c r="K84" s="592">
        <v>-2132.9499999999998</v>
      </c>
      <c r="L84" s="289">
        <v>7.95</v>
      </c>
      <c r="M84" t="s">
        <v>401</v>
      </c>
      <c r="N84">
        <v>4632.95</v>
      </c>
      <c r="O84" s="57"/>
      <c r="P84" s="57"/>
      <c r="Q84" s="57"/>
      <c r="R84" s="57"/>
      <c r="T84" s="57"/>
      <c r="W84" s="21"/>
      <c r="X84" s="21"/>
    </row>
    <row r="85" spans="1:24">
      <c r="A85">
        <v>344</v>
      </c>
      <c r="B85" t="s">
        <v>103</v>
      </c>
      <c r="C85" t="s">
        <v>1259</v>
      </c>
      <c r="D85" s="533">
        <v>500</v>
      </c>
      <c r="E85">
        <v>0</v>
      </c>
      <c r="F85" s="57">
        <v>41073</v>
      </c>
      <c r="G85" s="267">
        <v>0.4</v>
      </c>
      <c r="H85" s="57">
        <v>41110</v>
      </c>
      <c r="I85" s="537">
        <v>1817.1087845071695</v>
      </c>
      <c r="J85" s="538">
        <v>530.91482649842283</v>
      </c>
      <c r="K85" s="592">
        <v>168.3</v>
      </c>
      <c r="L85" s="289">
        <v>31.7</v>
      </c>
      <c r="M85" t="s">
        <v>888</v>
      </c>
      <c r="N85">
        <v>31.7</v>
      </c>
      <c r="O85" s="57"/>
      <c r="P85" s="57"/>
      <c r="Q85" s="57"/>
      <c r="R85" s="57"/>
      <c r="T85" s="57"/>
      <c r="W85" s="21"/>
      <c r="X85" s="21"/>
    </row>
    <row r="86" spans="1:24">
      <c r="A86">
        <v>124</v>
      </c>
      <c r="B86" t="s">
        <v>661</v>
      </c>
      <c r="C86" t="s">
        <v>878</v>
      </c>
      <c r="D86" s="533">
        <v>400</v>
      </c>
      <c r="E86">
        <v>0</v>
      </c>
      <c r="F86" s="57">
        <v>40694</v>
      </c>
      <c r="G86" s="267">
        <v>0.4</v>
      </c>
      <c r="H86" s="57">
        <v>40838</v>
      </c>
      <c r="I86" s="537">
        <v>679.77051460036864</v>
      </c>
      <c r="J86" s="538">
        <v>1361.1872146118724</v>
      </c>
      <c r="K86" s="592">
        <v>149.05000000000001</v>
      </c>
      <c r="L86" s="289">
        <v>10.95</v>
      </c>
      <c r="M86" t="s">
        <v>887</v>
      </c>
      <c r="N86">
        <v>10.95</v>
      </c>
      <c r="O86" s="57"/>
      <c r="P86" s="57"/>
      <c r="Q86" s="57"/>
      <c r="R86" s="57"/>
      <c r="T86" s="57"/>
    </row>
    <row r="87" spans="1:24">
      <c r="A87">
        <v>436</v>
      </c>
      <c r="B87" t="s">
        <v>661</v>
      </c>
      <c r="C87" t="s">
        <v>661</v>
      </c>
      <c r="D87" s="533">
        <v>900</v>
      </c>
      <c r="E87">
        <v>2</v>
      </c>
      <c r="F87" s="57">
        <v>40315</v>
      </c>
      <c r="G87" s="267">
        <v>0.3</v>
      </c>
      <c r="H87" s="57">
        <v>41274</v>
      </c>
      <c r="I87" s="537">
        <v>-72.373026928779154</v>
      </c>
      <c r="J87" s="538">
        <v>-85.065958682485686</v>
      </c>
      <c r="K87" s="592">
        <v>-1537.95</v>
      </c>
      <c r="L87" s="289">
        <v>7.95</v>
      </c>
      <c r="M87" t="s">
        <v>401</v>
      </c>
      <c r="N87">
        <v>1807.95</v>
      </c>
      <c r="O87" s="57"/>
      <c r="P87" s="57"/>
      <c r="Q87" s="57"/>
      <c r="R87" s="57"/>
      <c r="T87" s="57"/>
    </row>
    <row r="88" spans="1:24">
      <c r="A88">
        <v>9</v>
      </c>
      <c r="B88" t="s">
        <v>159</v>
      </c>
      <c r="D88" s="533">
        <v>900</v>
      </c>
      <c r="E88">
        <v>4.95</v>
      </c>
      <c r="F88" s="57">
        <v>40088</v>
      </c>
      <c r="G88" s="267">
        <v>5.39</v>
      </c>
      <c r="H88" s="57">
        <v>40136</v>
      </c>
      <c r="I88" s="537">
        <v>63.39965358418705</v>
      </c>
      <c r="J88" s="538">
        <v>8.6949215205189265</v>
      </c>
      <c r="K88" s="592">
        <v>388.05</v>
      </c>
      <c r="L88" s="289">
        <v>7.95</v>
      </c>
      <c r="M88" t="s">
        <v>401</v>
      </c>
      <c r="N88">
        <v>4462.95</v>
      </c>
      <c r="O88" s="57"/>
      <c r="P88" s="57"/>
      <c r="Q88" s="57"/>
      <c r="R88" s="57"/>
      <c r="T88" s="57"/>
    </row>
    <row r="89" spans="1:24">
      <c r="A89">
        <v>125</v>
      </c>
      <c r="B89" t="s">
        <v>77</v>
      </c>
      <c r="C89" t="s">
        <v>879</v>
      </c>
      <c r="D89" s="533">
        <v>800</v>
      </c>
      <c r="E89">
        <v>0</v>
      </c>
      <c r="F89" s="57">
        <v>40704</v>
      </c>
      <c r="G89" s="267">
        <v>0.2</v>
      </c>
      <c r="H89" s="57">
        <v>40838</v>
      </c>
      <c r="I89" s="537">
        <v>664.54359853936944</v>
      </c>
      <c r="J89" s="538">
        <v>1046.9534050179211</v>
      </c>
      <c r="K89" s="592">
        <v>146.05000000000001</v>
      </c>
      <c r="L89" s="289">
        <v>13.95</v>
      </c>
      <c r="M89" t="s">
        <v>887</v>
      </c>
      <c r="N89">
        <v>13.95</v>
      </c>
      <c r="O89" s="57"/>
      <c r="P89" s="57"/>
      <c r="Q89" s="57"/>
      <c r="R89" s="57"/>
      <c r="T89" s="57"/>
    </row>
    <row r="90" spans="1:24">
      <c r="A90">
        <v>194</v>
      </c>
      <c r="B90" t="s">
        <v>77</v>
      </c>
      <c r="C90" t="s">
        <v>77</v>
      </c>
      <c r="D90" s="533">
        <v>800</v>
      </c>
      <c r="E90">
        <v>6</v>
      </c>
      <c r="F90" s="57">
        <v>40199</v>
      </c>
      <c r="G90" s="267">
        <v>0.65</v>
      </c>
      <c r="H90" s="57">
        <v>40906</v>
      </c>
      <c r="I90" s="537">
        <v>-114.827723029227</v>
      </c>
      <c r="J90" s="538">
        <v>-89.184579706527714</v>
      </c>
      <c r="K90" s="592">
        <v>-4287.95</v>
      </c>
      <c r="L90" s="289">
        <v>7.95</v>
      </c>
      <c r="M90" t="s">
        <v>401</v>
      </c>
      <c r="N90">
        <v>4807.95</v>
      </c>
      <c r="O90" s="57"/>
      <c r="P90" s="57"/>
      <c r="Q90" s="57"/>
      <c r="R90" s="57"/>
      <c r="T90" s="57"/>
    </row>
    <row r="91" spans="1:24">
      <c r="A91">
        <v>284</v>
      </c>
      <c r="B91" t="s">
        <v>177</v>
      </c>
      <c r="C91" t="s">
        <v>1012</v>
      </c>
      <c r="D91" s="533">
        <v>100</v>
      </c>
      <c r="E91">
        <v>3.25</v>
      </c>
      <c r="F91" s="57">
        <v>40962</v>
      </c>
      <c r="G91" s="267">
        <v>3.9</v>
      </c>
      <c r="H91" s="57">
        <v>41022</v>
      </c>
      <c r="I91" s="537">
        <v>80.527101055048036</v>
      </c>
      <c r="J91" s="538">
        <v>13.901869158878505</v>
      </c>
      <c r="K91" s="592">
        <v>47.6</v>
      </c>
      <c r="L91" s="289">
        <v>17.399999999999999</v>
      </c>
      <c r="M91" t="s">
        <v>693</v>
      </c>
      <c r="N91">
        <v>342.4</v>
      </c>
      <c r="O91" s="57"/>
      <c r="P91" s="57"/>
      <c r="Q91" s="57"/>
      <c r="R91" s="57"/>
      <c r="T91" s="57"/>
    </row>
    <row r="92" spans="1:24">
      <c r="A92">
        <v>434</v>
      </c>
      <c r="B92" t="s">
        <v>1261</v>
      </c>
      <c r="C92" t="s">
        <v>1261</v>
      </c>
      <c r="D92" s="533">
        <v>2000</v>
      </c>
      <c r="E92">
        <v>1.8</v>
      </c>
      <c r="F92" s="57">
        <v>40623</v>
      </c>
      <c r="G92" s="267">
        <v>0.4</v>
      </c>
      <c r="H92" s="57">
        <v>41274</v>
      </c>
      <c r="I92" s="537">
        <v>-84.453671704114328</v>
      </c>
      <c r="J92" s="538">
        <v>-77.826743718732246</v>
      </c>
      <c r="K92" s="592">
        <v>-2807.95</v>
      </c>
      <c r="L92" s="289">
        <v>7.95</v>
      </c>
      <c r="M92" t="s">
        <v>401</v>
      </c>
      <c r="N92">
        <v>3607.95</v>
      </c>
      <c r="O92" s="57"/>
      <c r="P92" s="57"/>
      <c r="Q92" s="57"/>
      <c r="R92" s="57"/>
      <c r="T92" s="57"/>
    </row>
    <row r="93" spans="1:24">
      <c r="A93">
        <v>24</v>
      </c>
      <c r="B93" t="s">
        <v>456</v>
      </c>
      <c r="D93" s="533">
        <v>500</v>
      </c>
      <c r="E93">
        <v>13.5</v>
      </c>
      <c r="F93" s="57">
        <v>40305</v>
      </c>
      <c r="G93" s="267">
        <v>14</v>
      </c>
      <c r="H93" s="57">
        <v>40450</v>
      </c>
      <c r="I93" s="537">
        <v>8.8583132356351797</v>
      </c>
      <c r="J93" s="538">
        <v>3.5817074704607146</v>
      </c>
      <c r="K93" s="592">
        <v>242.05</v>
      </c>
      <c r="L93" s="289">
        <v>7.95</v>
      </c>
      <c r="M93" t="s">
        <v>401</v>
      </c>
      <c r="N93">
        <v>6757.95</v>
      </c>
      <c r="O93" s="57"/>
      <c r="P93" s="57"/>
      <c r="Q93" s="57"/>
      <c r="R93" s="57"/>
      <c r="T93" s="57"/>
    </row>
    <row r="94" spans="1:24">
      <c r="A94">
        <v>121</v>
      </c>
      <c r="B94" t="s">
        <v>183</v>
      </c>
      <c r="C94" t="s">
        <v>183</v>
      </c>
      <c r="D94" s="533">
        <v>100</v>
      </c>
      <c r="E94">
        <v>32.89</v>
      </c>
      <c r="F94" s="57">
        <v>40809</v>
      </c>
      <c r="G94" s="267">
        <v>23</v>
      </c>
      <c r="H94" s="57">
        <v>40838</v>
      </c>
      <c r="I94" s="537">
        <v>-453.21505739400948</v>
      </c>
      <c r="J94" s="538">
        <v>-30.238553814889528</v>
      </c>
      <c r="K94" s="592">
        <v>-996.95</v>
      </c>
      <c r="L94" s="289">
        <v>7.95</v>
      </c>
      <c r="M94" t="s">
        <v>401</v>
      </c>
      <c r="N94">
        <v>3296.95</v>
      </c>
      <c r="O94" s="57"/>
      <c r="P94" s="57"/>
      <c r="Q94" s="57"/>
      <c r="R94" s="57"/>
      <c r="T94" s="57"/>
    </row>
    <row r="95" spans="1:24">
      <c r="A95">
        <v>133</v>
      </c>
      <c r="B95" t="s">
        <v>183</v>
      </c>
      <c r="C95" t="s">
        <v>882</v>
      </c>
      <c r="D95" s="533">
        <v>100</v>
      </c>
      <c r="E95">
        <v>0</v>
      </c>
      <c r="F95" s="57">
        <v>40828</v>
      </c>
      <c r="G95" s="267">
        <v>11.7</v>
      </c>
      <c r="H95" s="57">
        <v>40838</v>
      </c>
      <c r="I95" s="537">
        <v>13533.695953345728</v>
      </c>
      <c r="J95" s="538">
        <v>3976.655052264809</v>
      </c>
      <c r="K95" s="592">
        <v>1141.3</v>
      </c>
      <c r="L95" s="289">
        <v>28.7</v>
      </c>
      <c r="M95" t="s">
        <v>888</v>
      </c>
      <c r="N95">
        <v>28.7</v>
      </c>
      <c r="O95" s="57"/>
      <c r="P95" s="57"/>
      <c r="Q95" s="57"/>
      <c r="R95" s="57"/>
      <c r="T95" s="57"/>
    </row>
    <row r="96" spans="1:24">
      <c r="A96">
        <v>470</v>
      </c>
      <c r="B96" t="s">
        <v>183</v>
      </c>
      <c r="C96" t="s">
        <v>1472</v>
      </c>
      <c r="D96" s="533">
        <v>200</v>
      </c>
      <c r="E96">
        <v>0.35</v>
      </c>
      <c r="F96" s="57">
        <v>41558</v>
      </c>
      <c r="G96" s="267">
        <v>1.65</v>
      </c>
      <c r="H96" s="57">
        <v>41585</v>
      </c>
      <c r="I96" s="537">
        <v>1773.0625439197909</v>
      </c>
      <c r="J96" s="538">
        <v>271.20359955005625</v>
      </c>
      <c r="K96" s="592">
        <v>241.1</v>
      </c>
      <c r="L96" s="289">
        <v>18.899999999999999</v>
      </c>
      <c r="M96" t="s">
        <v>51</v>
      </c>
      <c r="N96">
        <v>88.9</v>
      </c>
      <c r="O96" s="57"/>
      <c r="P96" s="57"/>
      <c r="Q96" s="57"/>
      <c r="R96" s="57"/>
      <c r="T96" s="57"/>
    </row>
    <row r="97" spans="1:20">
      <c r="A97">
        <v>503</v>
      </c>
      <c r="B97" t="s">
        <v>183</v>
      </c>
      <c r="C97" t="s">
        <v>183</v>
      </c>
      <c r="D97" s="533">
        <v>200</v>
      </c>
      <c r="E97">
        <v>32.8797</v>
      </c>
      <c r="F97" s="57">
        <v>41557</v>
      </c>
      <c r="G97" s="267">
        <v>34</v>
      </c>
      <c r="H97" s="57">
        <v>41795</v>
      </c>
      <c r="I97" s="537">
        <v>4.953089278256221</v>
      </c>
      <c r="J97" s="538">
        <v>3.2824059940248165</v>
      </c>
      <c r="K97" s="592">
        <v>216.11</v>
      </c>
      <c r="L97" s="289">
        <v>7.95</v>
      </c>
      <c r="M97" t="s">
        <v>401</v>
      </c>
      <c r="N97">
        <v>6583.89</v>
      </c>
      <c r="O97" s="57"/>
      <c r="P97" s="57"/>
      <c r="Q97" s="57"/>
      <c r="R97" s="57"/>
      <c r="T97" s="57"/>
    </row>
    <row r="98" spans="1:20">
      <c r="A98">
        <v>504</v>
      </c>
      <c r="B98" t="s">
        <v>183</v>
      </c>
      <c r="C98" t="s">
        <v>3622</v>
      </c>
      <c r="D98" s="533">
        <v>200</v>
      </c>
      <c r="E98">
        <v>0</v>
      </c>
      <c r="F98" s="57">
        <v>41765</v>
      </c>
      <c r="G98" s="267">
        <v>1.2</v>
      </c>
      <c r="H98" s="57">
        <v>41795</v>
      </c>
      <c r="I98" s="537">
        <v>3092.1303515529462</v>
      </c>
      <c r="J98" s="538">
        <v>1169.8412698412701</v>
      </c>
      <c r="K98" s="592">
        <v>221.1</v>
      </c>
      <c r="L98" s="289">
        <v>18.899999999999999</v>
      </c>
      <c r="M98" t="s">
        <v>51</v>
      </c>
      <c r="N98">
        <v>18.899999999999999</v>
      </c>
      <c r="O98" s="57"/>
      <c r="P98" s="57"/>
      <c r="Q98" s="57"/>
      <c r="R98" s="57"/>
      <c r="T98" s="57"/>
    </row>
    <row r="99" spans="1:20">
      <c r="A99">
        <v>215</v>
      </c>
      <c r="B99" t="s">
        <v>228</v>
      </c>
      <c r="C99" t="s">
        <v>228</v>
      </c>
      <c r="D99" s="533">
        <v>115</v>
      </c>
      <c r="E99">
        <v>2.84</v>
      </c>
      <c r="F99" s="57">
        <v>40164</v>
      </c>
      <c r="G99" s="267">
        <v>1.1000000000000001</v>
      </c>
      <c r="H99" s="57">
        <v>40942</v>
      </c>
      <c r="I99" s="537">
        <v>-45.627066006086963</v>
      </c>
      <c r="J99" s="538">
        <v>-62.188013749813173</v>
      </c>
      <c r="K99" s="592">
        <v>-208.05</v>
      </c>
      <c r="L99" s="289">
        <v>7.95</v>
      </c>
      <c r="M99" t="s">
        <v>401</v>
      </c>
      <c r="N99">
        <v>334.55</v>
      </c>
      <c r="O99" s="57"/>
      <c r="P99" s="57"/>
      <c r="Q99" s="57"/>
      <c r="R99" s="57"/>
      <c r="T99" s="57"/>
    </row>
    <row r="100" spans="1:20">
      <c r="A100">
        <v>334</v>
      </c>
      <c r="B100" t="s">
        <v>1250</v>
      </c>
      <c r="C100" t="s">
        <v>1250</v>
      </c>
      <c r="D100" s="533">
        <v>200</v>
      </c>
      <c r="E100">
        <v>26</v>
      </c>
      <c r="F100" s="57">
        <v>41059</v>
      </c>
      <c r="G100" s="267">
        <v>25</v>
      </c>
      <c r="H100" s="57">
        <v>41103</v>
      </c>
      <c r="I100" s="537">
        <v>-33.802643207385081</v>
      </c>
      <c r="J100" s="538">
        <v>-3.992933879933569</v>
      </c>
      <c r="K100" s="592">
        <v>-207.95</v>
      </c>
      <c r="L100" s="289">
        <v>7.95</v>
      </c>
      <c r="M100" t="s">
        <v>401</v>
      </c>
      <c r="N100">
        <v>5207.95</v>
      </c>
      <c r="O100" s="57"/>
      <c r="P100" s="57"/>
      <c r="Q100" s="57"/>
      <c r="R100" s="57"/>
      <c r="T100" s="57"/>
    </row>
    <row r="101" spans="1:20">
      <c r="A101">
        <v>336</v>
      </c>
      <c r="B101" t="s">
        <v>1250</v>
      </c>
      <c r="C101" t="s">
        <v>1256</v>
      </c>
      <c r="D101" s="533">
        <v>200</v>
      </c>
      <c r="E101">
        <v>0</v>
      </c>
      <c r="F101" s="57">
        <v>41068</v>
      </c>
      <c r="G101" s="267">
        <v>1.6</v>
      </c>
      <c r="H101" s="57">
        <v>41103</v>
      </c>
      <c r="I101" s="537">
        <v>2487.8682465117272</v>
      </c>
      <c r="J101" s="538">
        <v>986.58743633276765</v>
      </c>
      <c r="K101" s="592">
        <v>290.55</v>
      </c>
      <c r="L101" s="289">
        <v>29.45</v>
      </c>
      <c r="M101" t="s">
        <v>888</v>
      </c>
      <c r="N101">
        <v>29.45</v>
      </c>
      <c r="O101" s="57"/>
      <c r="P101" s="57"/>
      <c r="Q101" s="57"/>
      <c r="R101" s="57"/>
      <c r="T101" s="57"/>
    </row>
    <row r="102" spans="1:20">
      <c r="A102">
        <v>188</v>
      </c>
      <c r="B102" t="s">
        <v>439</v>
      </c>
      <c r="C102" t="s">
        <v>936</v>
      </c>
      <c r="D102" s="533">
        <v>100</v>
      </c>
      <c r="E102">
        <v>0</v>
      </c>
      <c r="F102" s="57">
        <v>40875</v>
      </c>
      <c r="G102" s="267">
        <v>3.3</v>
      </c>
      <c r="H102" s="57">
        <v>40894</v>
      </c>
      <c r="I102" s="537">
        <v>6984.5048132210286</v>
      </c>
      <c r="J102" s="538">
        <v>3693.1034482758619</v>
      </c>
      <c r="K102" s="592">
        <v>321.3</v>
      </c>
      <c r="L102" s="289">
        <v>8.6999999999999993</v>
      </c>
      <c r="M102" t="s">
        <v>887</v>
      </c>
      <c r="N102">
        <v>8.6999999999999993</v>
      </c>
      <c r="O102" s="57"/>
      <c r="P102" s="57"/>
      <c r="Q102" s="57"/>
      <c r="R102" s="57"/>
      <c r="T102" s="57"/>
    </row>
    <row r="103" spans="1:20">
      <c r="A103">
        <v>209</v>
      </c>
      <c r="B103" t="s">
        <v>439</v>
      </c>
      <c r="C103" t="s">
        <v>439</v>
      </c>
      <c r="D103" s="533">
        <v>100</v>
      </c>
      <c r="E103">
        <v>74</v>
      </c>
      <c r="F103" s="57">
        <v>40872</v>
      </c>
      <c r="G103" s="267">
        <v>72.5</v>
      </c>
      <c r="H103" s="57">
        <v>40930</v>
      </c>
      <c r="I103" s="537">
        <v>-13.563072125832695</v>
      </c>
      <c r="J103" s="538">
        <v>-2.1321688186340295</v>
      </c>
      <c r="K103" s="592">
        <v>-157.94999999999999</v>
      </c>
      <c r="L103" s="289">
        <v>7.95</v>
      </c>
      <c r="M103" t="s">
        <v>401</v>
      </c>
      <c r="N103">
        <v>7407.95</v>
      </c>
      <c r="O103" s="57"/>
      <c r="P103" s="57"/>
      <c r="Q103" s="57"/>
      <c r="R103" s="57"/>
      <c r="T103" s="57"/>
    </row>
    <row r="104" spans="1:20">
      <c r="A104">
        <v>211</v>
      </c>
      <c r="B104" t="s">
        <v>439</v>
      </c>
      <c r="C104" t="s">
        <v>954</v>
      </c>
      <c r="D104" s="533">
        <v>100</v>
      </c>
      <c r="E104">
        <v>0</v>
      </c>
      <c r="F104" s="57">
        <v>40897</v>
      </c>
      <c r="G104" s="267">
        <v>4.5</v>
      </c>
      <c r="H104" s="57">
        <v>40930</v>
      </c>
      <c r="I104" s="537">
        <v>3044.2664178774494</v>
      </c>
      <c r="J104" s="538">
        <v>1467.9442508710804</v>
      </c>
      <c r="K104" s="592">
        <v>421.3</v>
      </c>
      <c r="L104" s="289">
        <v>28.7</v>
      </c>
      <c r="M104" t="s">
        <v>888</v>
      </c>
      <c r="N104">
        <v>28.7</v>
      </c>
      <c r="O104" s="57"/>
      <c r="P104" s="57"/>
      <c r="Q104" s="57"/>
      <c r="R104" s="57"/>
      <c r="T104" s="57"/>
    </row>
    <row r="105" spans="1:20">
      <c r="A105">
        <v>18</v>
      </c>
      <c r="B105" t="s">
        <v>305</v>
      </c>
      <c r="D105" s="533">
        <v>200</v>
      </c>
      <c r="E105">
        <v>26</v>
      </c>
      <c r="F105" s="57">
        <v>40199</v>
      </c>
      <c r="G105" s="267">
        <v>33.090000000000003</v>
      </c>
      <c r="H105" s="57">
        <v>40254</v>
      </c>
      <c r="I105" s="537">
        <v>161.95651929183782</v>
      </c>
      <c r="J105" s="538">
        <v>27.074952716519942</v>
      </c>
      <c r="K105" s="592">
        <v>1410.05</v>
      </c>
      <c r="L105" s="289">
        <v>7.95</v>
      </c>
      <c r="M105" t="s">
        <v>401</v>
      </c>
      <c r="N105">
        <v>5207.95</v>
      </c>
      <c r="O105" s="57"/>
      <c r="P105" s="57"/>
      <c r="Q105" s="57"/>
      <c r="R105" s="57"/>
      <c r="T105" s="57"/>
    </row>
    <row r="106" spans="1:20">
      <c r="A106">
        <v>19</v>
      </c>
      <c r="B106" t="s">
        <v>305</v>
      </c>
      <c r="D106" s="533">
        <v>200</v>
      </c>
      <c r="E106">
        <v>26</v>
      </c>
      <c r="F106" s="57">
        <v>40199</v>
      </c>
      <c r="G106" s="267">
        <v>33.1</v>
      </c>
      <c r="H106" s="57">
        <v>40246</v>
      </c>
      <c r="I106" s="537">
        <v>186.31235953544385</v>
      </c>
      <c r="J106" s="538">
        <v>27.113355542967959</v>
      </c>
      <c r="K106" s="592">
        <v>1412.05</v>
      </c>
      <c r="L106" s="289">
        <v>7.95</v>
      </c>
      <c r="M106" t="s">
        <v>401</v>
      </c>
      <c r="N106">
        <v>5207.95</v>
      </c>
      <c r="O106" s="57"/>
      <c r="P106" s="57"/>
      <c r="Q106" s="57"/>
      <c r="R106" s="57"/>
      <c r="T106" s="57"/>
    </row>
    <row r="107" spans="1:20">
      <c r="A107">
        <v>104</v>
      </c>
      <c r="B107" t="s">
        <v>301</v>
      </c>
      <c r="C107" t="s">
        <v>826</v>
      </c>
      <c r="D107" s="533">
        <v>1000</v>
      </c>
      <c r="E107">
        <v>1.22</v>
      </c>
      <c r="F107" s="57">
        <v>40764</v>
      </c>
      <c r="G107" s="267">
        <v>2</v>
      </c>
      <c r="H107" s="57">
        <v>40801</v>
      </c>
      <c r="I107" s="537">
        <v>462.94221415488153</v>
      </c>
      <c r="J107" s="538">
        <v>59.884882884323304</v>
      </c>
      <c r="K107" s="592">
        <v>749.1</v>
      </c>
      <c r="L107" s="289">
        <v>30.9</v>
      </c>
      <c r="M107" t="s">
        <v>748</v>
      </c>
      <c r="N107">
        <v>1250.9000000000001</v>
      </c>
      <c r="O107" s="57"/>
      <c r="P107" s="57"/>
      <c r="Q107" s="57"/>
      <c r="R107" s="57"/>
      <c r="T107" s="57"/>
    </row>
    <row r="108" spans="1:20">
      <c r="A108">
        <v>354</v>
      </c>
      <c r="B108" t="s">
        <v>301</v>
      </c>
      <c r="C108" t="s">
        <v>1304</v>
      </c>
      <c r="D108" s="533">
        <v>100</v>
      </c>
      <c r="E108">
        <v>3.1</v>
      </c>
      <c r="F108" s="57">
        <v>41117</v>
      </c>
      <c r="G108" s="267">
        <v>3.5</v>
      </c>
      <c r="H108" s="57">
        <v>41123</v>
      </c>
      <c r="I108" s="537">
        <v>406.06547807408469</v>
      </c>
      <c r="J108" s="538">
        <v>6.9028711056811236</v>
      </c>
      <c r="K108" s="592">
        <v>22.6</v>
      </c>
      <c r="L108" s="289">
        <v>17.399999999999999</v>
      </c>
      <c r="M108" t="s">
        <v>693</v>
      </c>
      <c r="N108">
        <v>327.39999999999998</v>
      </c>
      <c r="O108" s="57"/>
      <c r="P108" s="57"/>
      <c r="Q108" s="57"/>
      <c r="R108" s="57"/>
      <c r="T108" s="57"/>
    </row>
    <row r="109" spans="1:20">
      <c r="A109">
        <v>367</v>
      </c>
      <c r="B109" t="s">
        <v>908</v>
      </c>
      <c r="C109" t="s">
        <v>1373</v>
      </c>
      <c r="D109" s="533">
        <v>200</v>
      </c>
      <c r="E109">
        <v>1.2</v>
      </c>
      <c r="F109" s="57">
        <v>41151</v>
      </c>
      <c r="G109" s="267">
        <v>2.4</v>
      </c>
      <c r="H109" s="57">
        <v>41163</v>
      </c>
      <c r="I109" s="537">
        <v>1877.7553271476861</v>
      </c>
      <c r="J109" s="538">
        <v>85.399768250289682</v>
      </c>
      <c r="K109" s="592">
        <v>221.1</v>
      </c>
      <c r="L109" s="289">
        <v>18.899999999999999</v>
      </c>
      <c r="M109" t="s">
        <v>51</v>
      </c>
      <c r="N109">
        <v>258.89999999999998</v>
      </c>
      <c r="O109" s="57"/>
      <c r="P109" s="57"/>
      <c r="Q109" s="57"/>
      <c r="R109" s="57"/>
      <c r="T109" s="57"/>
    </row>
    <row r="110" spans="1:20">
      <c r="A110">
        <v>168</v>
      </c>
      <c r="B110" t="s">
        <v>745</v>
      </c>
      <c r="C110" t="s">
        <v>932</v>
      </c>
      <c r="D110" s="533">
        <v>500</v>
      </c>
      <c r="E110">
        <v>3.4</v>
      </c>
      <c r="F110" s="57">
        <v>40869</v>
      </c>
      <c r="G110" s="267">
        <v>4.6500000000000004</v>
      </c>
      <c r="H110" s="57">
        <v>40877</v>
      </c>
      <c r="I110" s="537">
        <v>1366.1081081720431</v>
      </c>
      <c r="J110" s="538">
        <v>34.90774051293954</v>
      </c>
      <c r="K110" s="592">
        <v>601.6</v>
      </c>
      <c r="L110" s="289">
        <v>23.4</v>
      </c>
      <c r="M110" t="s">
        <v>748</v>
      </c>
      <c r="N110">
        <v>1723.4</v>
      </c>
      <c r="O110" s="57"/>
      <c r="P110" s="57"/>
      <c r="Q110" s="57"/>
      <c r="R110" s="57"/>
      <c r="T110" s="57"/>
    </row>
    <row r="111" spans="1:20">
      <c r="A111">
        <v>40</v>
      </c>
      <c r="B111" t="s">
        <v>230</v>
      </c>
      <c r="D111" s="533">
        <v>500</v>
      </c>
      <c r="E111">
        <v>17.714099999999998</v>
      </c>
      <c r="F111" s="57">
        <v>40190</v>
      </c>
      <c r="G111" s="267">
        <v>12</v>
      </c>
      <c r="H111" s="57">
        <v>40648</v>
      </c>
      <c r="I111" s="537">
        <v>-31.176867977858286</v>
      </c>
      <c r="J111" s="538">
        <v>-32.318104906937378</v>
      </c>
      <c r="K111" s="592">
        <v>-2865</v>
      </c>
      <c r="L111" s="289">
        <v>7.95</v>
      </c>
      <c r="M111" t="s">
        <v>401</v>
      </c>
      <c r="N111">
        <v>8865</v>
      </c>
      <c r="O111" s="57"/>
      <c r="P111" s="57"/>
      <c r="Q111" s="57"/>
      <c r="R111" s="57"/>
      <c r="T111" s="57"/>
    </row>
    <row r="112" spans="1:20">
      <c r="A112">
        <v>43</v>
      </c>
      <c r="B112" t="s">
        <v>230</v>
      </c>
      <c r="C112" t="s">
        <v>631</v>
      </c>
      <c r="D112" s="533">
        <v>500</v>
      </c>
      <c r="E112">
        <v>0</v>
      </c>
      <c r="F112" s="57">
        <v>40504</v>
      </c>
      <c r="G112" s="267">
        <v>0.75</v>
      </c>
      <c r="H112" s="57">
        <v>40592</v>
      </c>
      <c r="I112" s="537">
        <v>1438.1569002509609</v>
      </c>
      <c r="J112" s="538">
        <v>3105.1282051282055</v>
      </c>
      <c r="K112" s="592">
        <v>363.3</v>
      </c>
      <c r="L112" s="289">
        <v>11.7</v>
      </c>
      <c r="M112" t="s">
        <v>887</v>
      </c>
      <c r="N112">
        <v>11.7</v>
      </c>
      <c r="O112" s="57"/>
      <c r="P112" s="57"/>
      <c r="Q112" s="57"/>
      <c r="R112" s="57"/>
      <c r="T112" s="57"/>
    </row>
    <row r="113" spans="1:20">
      <c r="A113">
        <v>44</v>
      </c>
      <c r="B113" t="s">
        <v>230</v>
      </c>
      <c r="C113" t="s">
        <v>664</v>
      </c>
      <c r="D113" s="533">
        <v>500</v>
      </c>
      <c r="E113">
        <v>0</v>
      </c>
      <c r="F113" s="57">
        <v>40604</v>
      </c>
      <c r="G113" s="267">
        <v>0.95</v>
      </c>
      <c r="H113" s="57">
        <v>40648</v>
      </c>
      <c r="I113" s="537">
        <v>3143.860409800674</v>
      </c>
      <c r="J113" s="538">
        <v>3959.82905982906</v>
      </c>
      <c r="K113" s="592">
        <v>463.3</v>
      </c>
      <c r="L113" s="289">
        <v>11.7</v>
      </c>
      <c r="M113" t="s">
        <v>887</v>
      </c>
      <c r="N113">
        <v>11.7</v>
      </c>
      <c r="O113" s="57"/>
      <c r="P113" s="57"/>
      <c r="Q113" s="57"/>
      <c r="R113" s="57"/>
      <c r="T113" s="57"/>
    </row>
    <row r="114" spans="1:20">
      <c r="A114">
        <v>78</v>
      </c>
      <c r="B114" t="s">
        <v>230</v>
      </c>
      <c r="D114" s="533">
        <v>100</v>
      </c>
      <c r="E114">
        <v>9.75</v>
      </c>
      <c r="F114" s="57">
        <v>40694</v>
      </c>
      <c r="G114" s="267">
        <v>7</v>
      </c>
      <c r="H114" s="57">
        <v>40739</v>
      </c>
      <c r="I114" s="537">
        <v>-275.35431216717103</v>
      </c>
      <c r="J114" s="538">
        <v>-28.785797853400471</v>
      </c>
      <c r="K114" s="592">
        <v>-282.95</v>
      </c>
      <c r="L114" s="289">
        <v>7.95</v>
      </c>
      <c r="M114" t="s">
        <v>401</v>
      </c>
      <c r="N114">
        <v>982.95</v>
      </c>
      <c r="O114" s="57"/>
      <c r="P114" s="57"/>
      <c r="Q114" s="57"/>
      <c r="R114" s="57"/>
      <c r="T114" s="57"/>
    </row>
    <row r="115" spans="1:20">
      <c r="A115">
        <v>79</v>
      </c>
      <c r="B115" t="s">
        <v>230</v>
      </c>
      <c r="C115" t="s">
        <v>791</v>
      </c>
      <c r="D115" s="533">
        <v>100</v>
      </c>
      <c r="E115">
        <v>0</v>
      </c>
      <c r="F115" s="57">
        <v>40714</v>
      </c>
      <c r="G115" s="267">
        <v>1</v>
      </c>
      <c r="H115" s="57">
        <v>40739</v>
      </c>
      <c r="I115" s="537">
        <v>1822.4786723048735</v>
      </c>
      <c r="J115" s="538">
        <v>248.43205574912895</v>
      </c>
      <c r="K115" s="592">
        <v>71.3</v>
      </c>
      <c r="L115" s="289">
        <v>28.7</v>
      </c>
      <c r="M115" t="s">
        <v>888</v>
      </c>
      <c r="N115">
        <v>28.7</v>
      </c>
      <c r="O115" s="57"/>
      <c r="P115" s="57"/>
      <c r="Q115" s="57"/>
      <c r="R115" s="57"/>
      <c r="T115" s="57"/>
    </row>
    <row r="116" spans="1:20">
      <c r="A116">
        <v>185</v>
      </c>
      <c r="B116" t="s">
        <v>230</v>
      </c>
      <c r="C116" t="s">
        <v>928</v>
      </c>
      <c r="D116" s="533">
        <v>100</v>
      </c>
      <c r="E116">
        <v>0</v>
      </c>
      <c r="F116" s="57">
        <v>40864</v>
      </c>
      <c r="G116" s="267">
        <v>0.6</v>
      </c>
      <c r="H116" s="57">
        <v>40894</v>
      </c>
      <c r="I116" s="537">
        <v>2349.4095361499008</v>
      </c>
      <c r="J116" s="538">
        <v>589.65517241379314</v>
      </c>
      <c r="K116" s="592">
        <v>51.3</v>
      </c>
      <c r="L116" s="289">
        <v>8.6999999999999993</v>
      </c>
      <c r="M116" t="s">
        <v>887</v>
      </c>
      <c r="N116">
        <v>8.6999999999999993</v>
      </c>
      <c r="O116" s="57"/>
      <c r="P116" s="57"/>
      <c r="Q116" s="57"/>
      <c r="R116" s="57"/>
      <c r="T116" s="57"/>
    </row>
    <row r="117" spans="1:20">
      <c r="A117">
        <v>235</v>
      </c>
      <c r="B117" t="s">
        <v>230</v>
      </c>
      <c r="C117" t="s">
        <v>230</v>
      </c>
      <c r="D117" s="533">
        <v>100</v>
      </c>
      <c r="E117">
        <v>6.75</v>
      </c>
      <c r="F117" s="57">
        <v>40858</v>
      </c>
      <c r="G117" s="267">
        <v>4</v>
      </c>
      <c r="H117" s="57">
        <v>40963</v>
      </c>
      <c r="I117" s="537">
        <v>-185.96127878041463</v>
      </c>
      <c r="J117" s="538">
        <v>-41.430558606047299</v>
      </c>
      <c r="K117" s="592">
        <v>-282.95</v>
      </c>
      <c r="L117" s="289">
        <v>7.95</v>
      </c>
      <c r="M117" t="s">
        <v>401</v>
      </c>
      <c r="N117">
        <v>682.95</v>
      </c>
      <c r="O117" s="57"/>
      <c r="P117" s="57"/>
      <c r="Q117" s="57"/>
      <c r="R117" s="57"/>
      <c r="T117" s="57"/>
    </row>
    <row r="118" spans="1:20">
      <c r="A118">
        <v>236</v>
      </c>
      <c r="B118" t="s">
        <v>230</v>
      </c>
      <c r="C118" t="s">
        <v>992</v>
      </c>
      <c r="D118" s="533">
        <v>100</v>
      </c>
      <c r="E118">
        <v>0</v>
      </c>
      <c r="F118" s="57">
        <v>40911</v>
      </c>
      <c r="G118" s="267">
        <v>1.25</v>
      </c>
      <c r="H118" s="57">
        <v>40963</v>
      </c>
      <c r="I118" s="537">
        <v>1384.0824785478144</v>
      </c>
      <c r="J118" s="538">
        <v>618.39080459770128</v>
      </c>
      <c r="K118" s="592">
        <v>107.6</v>
      </c>
      <c r="L118" s="289">
        <v>17.399999999999999</v>
      </c>
      <c r="M118" t="s">
        <v>51</v>
      </c>
      <c r="N118">
        <v>17.399999999999999</v>
      </c>
      <c r="O118" s="57"/>
      <c r="P118" s="57"/>
      <c r="Q118" s="57"/>
      <c r="R118" s="57"/>
      <c r="T118" s="57"/>
    </row>
    <row r="119" spans="1:20">
      <c r="A119">
        <v>289</v>
      </c>
      <c r="B119" t="s">
        <v>230</v>
      </c>
      <c r="C119" t="s">
        <v>230</v>
      </c>
      <c r="D119" s="533">
        <v>1</v>
      </c>
      <c r="E119">
        <v>8.1367999999999991</v>
      </c>
      <c r="F119" s="57">
        <v>40190</v>
      </c>
      <c r="G119" s="267">
        <v>7.49</v>
      </c>
      <c r="H119" s="57">
        <v>41030</v>
      </c>
      <c r="I119" s="537">
        <v>-33.255905336956964</v>
      </c>
      <c r="J119" s="538">
        <v>-53.440087525175919</v>
      </c>
      <c r="K119" s="592">
        <v>-8.5968</v>
      </c>
      <c r="L119" s="289">
        <v>7.95</v>
      </c>
      <c r="M119" t="s">
        <v>401</v>
      </c>
      <c r="N119">
        <v>16.0868</v>
      </c>
      <c r="O119" s="57"/>
      <c r="P119" s="57"/>
      <c r="Q119" s="57"/>
      <c r="R119" s="57"/>
      <c r="T119" s="57"/>
    </row>
    <row r="120" spans="1:20">
      <c r="A120">
        <v>155</v>
      </c>
      <c r="B120" t="s">
        <v>326</v>
      </c>
      <c r="C120" t="s">
        <v>897</v>
      </c>
      <c r="D120" s="533">
        <v>1000</v>
      </c>
      <c r="E120">
        <v>0</v>
      </c>
      <c r="F120" s="57">
        <v>40664</v>
      </c>
      <c r="G120" s="267">
        <v>2.25</v>
      </c>
      <c r="H120" s="57">
        <v>40866</v>
      </c>
      <c r="I120" s="537">
        <v>900.04599976582665</v>
      </c>
      <c r="J120" s="538">
        <v>14463.106796116506</v>
      </c>
      <c r="K120" s="592">
        <v>2234.5500000000002</v>
      </c>
      <c r="L120" s="289">
        <v>15.45</v>
      </c>
      <c r="M120" t="s">
        <v>887</v>
      </c>
      <c r="N120">
        <v>15.45</v>
      </c>
      <c r="O120" s="57"/>
      <c r="P120" s="57"/>
      <c r="Q120" s="57"/>
      <c r="R120" s="57"/>
      <c r="T120" s="57"/>
    </row>
    <row r="121" spans="1:20">
      <c r="A121">
        <v>285</v>
      </c>
      <c r="B121" t="s">
        <v>326</v>
      </c>
      <c r="C121" t="s">
        <v>946</v>
      </c>
      <c r="D121" s="533">
        <v>1000</v>
      </c>
      <c r="E121">
        <v>2</v>
      </c>
      <c r="F121" s="57">
        <v>40878</v>
      </c>
      <c r="G121" s="267">
        <v>2.5</v>
      </c>
      <c r="H121" s="57">
        <v>41022</v>
      </c>
      <c r="I121" s="537">
        <v>53.042843266285523</v>
      </c>
      <c r="J121" s="538">
        <v>23.098133832291108</v>
      </c>
      <c r="K121" s="592">
        <v>469.1</v>
      </c>
      <c r="L121" s="289">
        <v>30.9</v>
      </c>
      <c r="M121" t="s">
        <v>51</v>
      </c>
      <c r="N121">
        <v>2030.9</v>
      </c>
      <c r="O121" s="57"/>
      <c r="P121" s="57"/>
      <c r="Q121" s="57"/>
      <c r="R121" s="57"/>
      <c r="T121" s="57"/>
    </row>
    <row r="122" spans="1:20">
      <c r="A122">
        <v>323</v>
      </c>
      <c r="B122" t="s">
        <v>326</v>
      </c>
      <c r="C122" t="s">
        <v>326</v>
      </c>
      <c r="D122" s="533">
        <v>1000</v>
      </c>
      <c r="E122">
        <v>7.25</v>
      </c>
      <c r="F122" s="57">
        <v>40645</v>
      </c>
      <c r="G122" s="267">
        <v>3</v>
      </c>
      <c r="H122" s="57">
        <v>41092</v>
      </c>
      <c r="I122" s="537">
        <v>-72.141403326477487</v>
      </c>
      <c r="J122" s="538">
        <v>-58.666014508228912</v>
      </c>
      <c r="K122" s="592">
        <v>-4257.95</v>
      </c>
      <c r="L122" s="289">
        <v>7.95</v>
      </c>
      <c r="M122" t="s">
        <v>401</v>
      </c>
      <c r="N122">
        <v>7257.95</v>
      </c>
      <c r="O122" s="57"/>
      <c r="P122" s="57"/>
      <c r="Q122" s="57"/>
      <c r="R122" s="57"/>
      <c r="T122" s="57"/>
    </row>
    <row r="123" spans="1:20">
      <c r="A123">
        <v>324</v>
      </c>
      <c r="B123" t="s">
        <v>326</v>
      </c>
      <c r="C123" t="s">
        <v>1255</v>
      </c>
      <c r="D123" s="533">
        <v>1000</v>
      </c>
      <c r="E123">
        <v>0</v>
      </c>
      <c r="F123" s="57">
        <v>41067</v>
      </c>
      <c r="G123" s="267">
        <v>1.25</v>
      </c>
      <c r="H123" s="57">
        <v>41092</v>
      </c>
      <c r="I123" s="537">
        <v>5201.6523428845876</v>
      </c>
      <c r="J123" s="538">
        <v>3426.0930888575463</v>
      </c>
      <c r="K123" s="592">
        <v>1214.55</v>
      </c>
      <c r="L123" s="289">
        <v>35.450000000000003</v>
      </c>
      <c r="M123" t="s">
        <v>888</v>
      </c>
      <c r="N123">
        <v>35.450000000000003</v>
      </c>
      <c r="O123" s="57"/>
      <c r="P123" s="57"/>
      <c r="Q123" s="57"/>
      <c r="R123" s="57"/>
      <c r="T123" s="57"/>
    </row>
    <row r="124" spans="1:20">
      <c r="A124">
        <v>134</v>
      </c>
      <c r="B124" t="s">
        <v>629</v>
      </c>
      <c r="C124" t="s">
        <v>883</v>
      </c>
      <c r="D124" s="533">
        <v>100</v>
      </c>
      <c r="E124">
        <v>0</v>
      </c>
      <c r="F124" s="57">
        <v>40837</v>
      </c>
      <c r="G124" s="267">
        <v>16.5</v>
      </c>
      <c r="H124" s="57">
        <v>40838</v>
      </c>
      <c r="I124" s="537">
        <v>147884.62071071035</v>
      </c>
      <c r="J124" s="538">
        <v>5649.1289198606282</v>
      </c>
      <c r="K124" s="592">
        <v>1621.3</v>
      </c>
      <c r="L124" s="289">
        <v>28.7</v>
      </c>
      <c r="M124" t="s">
        <v>888</v>
      </c>
      <c r="N124">
        <v>28.7</v>
      </c>
      <c r="O124" s="57"/>
      <c r="P124" s="57"/>
      <c r="Q124" s="57"/>
      <c r="R124" s="57"/>
      <c r="T124" s="57"/>
    </row>
    <row r="125" spans="1:20">
      <c r="A125">
        <v>135</v>
      </c>
      <c r="B125" t="s">
        <v>629</v>
      </c>
      <c r="C125" t="s">
        <v>629</v>
      </c>
      <c r="D125" s="533">
        <v>102</v>
      </c>
      <c r="E125">
        <v>38.006100000000004</v>
      </c>
      <c r="F125" s="57">
        <v>40809</v>
      </c>
      <c r="G125" s="267">
        <v>25</v>
      </c>
      <c r="H125" s="57">
        <v>40838</v>
      </c>
      <c r="I125" s="537">
        <v>-529.77799484802756</v>
      </c>
      <c r="J125" s="538">
        <v>-34.35570588699575</v>
      </c>
      <c r="K125" s="592">
        <v>-1334.5722000000001</v>
      </c>
      <c r="L125" s="289">
        <v>7.95</v>
      </c>
      <c r="M125" t="s">
        <v>401</v>
      </c>
      <c r="N125">
        <v>3884.5722000000001</v>
      </c>
      <c r="O125" s="57"/>
      <c r="P125" s="57"/>
      <c r="Q125" s="57"/>
      <c r="R125" s="57"/>
      <c r="T125" s="57"/>
    </row>
    <row r="126" spans="1:20">
      <c r="A126">
        <v>139</v>
      </c>
      <c r="B126" t="s">
        <v>629</v>
      </c>
      <c r="C126" t="s">
        <v>629</v>
      </c>
      <c r="D126" s="533">
        <v>2</v>
      </c>
      <c r="E126">
        <v>38.006100000000004</v>
      </c>
      <c r="F126" s="57">
        <v>40809</v>
      </c>
      <c r="G126" s="267">
        <v>44.5</v>
      </c>
      <c r="H126" s="57">
        <v>40843</v>
      </c>
      <c r="I126" s="537">
        <v>62.554206887535784</v>
      </c>
      <c r="J126" s="538">
        <v>6.0000809888259115</v>
      </c>
      <c r="K126" s="592">
        <v>5.0377999999999998</v>
      </c>
      <c r="L126" s="289">
        <v>7.95</v>
      </c>
      <c r="M126" t="s">
        <v>401</v>
      </c>
      <c r="N126">
        <v>83.962199999999996</v>
      </c>
      <c r="O126" s="57"/>
      <c r="P126" s="57"/>
      <c r="Q126" s="57"/>
      <c r="R126" s="57"/>
      <c r="T126" s="57"/>
    </row>
    <row r="127" spans="1:20">
      <c r="A127">
        <v>207</v>
      </c>
      <c r="B127" t="s">
        <v>805</v>
      </c>
      <c r="C127" t="s">
        <v>986</v>
      </c>
      <c r="D127" s="533">
        <v>100</v>
      </c>
      <c r="E127">
        <v>10.1</v>
      </c>
      <c r="F127" s="57">
        <v>40906</v>
      </c>
      <c r="G127" s="267">
        <v>7</v>
      </c>
      <c r="H127" s="57">
        <v>40928</v>
      </c>
      <c r="I127" s="537">
        <v>-636.60360586937895</v>
      </c>
      <c r="J127" s="538">
        <v>-31.866848355071049</v>
      </c>
      <c r="K127" s="592">
        <v>-327.39999999999998</v>
      </c>
      <c r="L127" s="289">
        <v>17.399999999999999</v>
      </c>
      <c r="M127" t="s">
        <v>51</v>
      </c>
      <c r="N127">
        <v>1027.4000000000001</v>
      </c>
      <c r="O127" s="57"/>
      <c r="P127" s="57"/>
      <c r="Q127" s="57"/>
      <c r="R127" s="57"/>
      <c r="T127" s="57"/>
    </row>
    <row r="128" spans="1:20">
      <c r="A128">
        <v>221</v>
      </c>
      <c r="B128" t="s">
        <v>805</v>
      </c>
      <c r="C128" t="s">
        <v>1002</v>
      </c>
      <c r="D128" s="533">
        <v>100</v>
      </c>
      <c r="E128">
        <v>6.1</v>
      </c>
      <c r="F128" s="57">
        <v>40933</v>
      </c>
      <c r="G128" s="267">
        <v>3</v>
      </c>
      <c r="H128" s="57">
        <v>40966</v>
      </c>
      <c r="I128" s="537">
        <v>-816.05352939890145</v>
      </c>
      <c r="J128" s="538">
        <v>-52.183614918712145</v>
      </c>
      <c r="K128" s="592">
        <v>-327.39999999999998</v>
      </c>
      <c r="L128" s="289">
        <v>17.399999999999999</v>
      </c>
      <c r="M128" t="s">
        <v>51</v>
      </c>
      <c r="N128">
        <v>627.4</v>
      </c>
      <c r="O128" s="57"/>
      <c r="P128" s="57"/>
      <c r="Q128" s="57"/>
      <c r="R128" s="57"/>
      <c r="T128" s="57"/>
    </row>
    <row r="129" spans="1:20">
      <c r="A129">
        <v>240</v>
      </c>
      <c r="B129" t="s">
        <v>805</v>
      </c>
      <c r="C129" t="s">
        <v>1010</v>
      </c>
      <c r="D129" s="533">
        <v>100</v>
      </c>
      <c r="E129">
        <v>7.5</v>
      </c>
      <c r="F129" s="57">
        <v>40961</v>
      </c>
      <c r="G129" s="267">
        <v>9.5</v>
      </c>
      <c r="H129" s="57">
        <v>40970</v>
      </c>
      <c r="I129" s="537">
        <v>865.67377194814537</v>
      </c>
      <c r="J129" s="538">
        <v>23.794631222309089</v>
      </c>
      <c r="K129" s="592">
        <v>182.6</v>
      </c>
      <c r="L129" s="289">
        <v>17.399999999999999</v>
      </c>
      <c r="M129" t="s">
        <v>51</v>
      </c>
      <c r="N129">
        <v>767.4</v>
      </c>
      <c r="O129" s="57"/>
      <c r="P129" s="57"/>
      <c r="Q129" s="57"/>
      <c r="R129" s="57"/>
      <c r="T129" s="57"/>
    </row>
    <row r="130" spans="1:20">
      <c r="A130">
        <v>248</v>
      </c>
      <c r="B130" t="s">
        <v>805</v>
      </c>
      <c r="C130" t="s">
        <v>1017</v>
      </c>
      <c r="D130" s="533">
        <v>100</v>
      </c>
      <c r="E130">
        <v>4</v>
      </c>
      <c r="F130" s="57">
        <v>40976</v>
      </c>
      <c r="G130" s="267">
        <v>5.5</v>
      </c>
      <c r="H130" s="57">
        <v>40983</v>
      </c>
      <c r="I130" s="537">
        <v>1678.2291417991146</v>
      </c>
      <c r="J130" s="538">
        <v>31.768088164829887</v>
      </c>
      <c r="K130" s="592">
        <v>132.6</v>
      </c>
      <c r="L130" s="289">
        <v>17.399999999999999</v>
      </c>
      <c r="M130" t="s">
        <v>51</v>
      </c>
      <c r="N130">
        <v>417.4</v>
      </c>
      <c r="O130" s="57"/>
      <c r="P130" s="57"/>
      <c r="Q130" s="57"/>
      <c r="R130" s="57"/>
      <c r="T130" s="57"/>
    </row>
    <row r="131" spans="1:20">
      <c r="A131">
        <v>271</v>
      </c>
      <c r="B131" t="s">
        <v>805</v>
      </c>
      <c r="C131" t="s">
        <v>1025</v>
      </c>
      <c r="D131" s="533">
        <v>100</v>
      </c>
      <c r="E131">
        <v>2</v>
      </c>
      <c r="F131" s="57">
        <v>40984</v>
      </c>
      <c r="G131" s="267">
        <v>7.2</v>
      </c>
      <c r="H131" s="57">
        <v>40997</v>
      </c>
      <c r="I131" s="537">
        <v>3362.2458970991697</v>
      </c>
      <c r="J131" s="538">
        <v>231.1867525298988</v>
      </c>
      <c r="K131" s="592">
        <v>502.6</v>
      </c>
      <c r="L131" s="289">
        <v>17.399999999999999</v>
      </c>
      <c r="M131" t="s">
        <v>51</v>
      </c>
      <c r="N131">
        <v>217.4</v>
      </c>
      <c r="O131" s="57"/>
      <c r="P131" s="57"/>
      <c r="Q131" s="57"/>
      <c r="R131" s="57"/>
      <c r="T131" s="57"/>
    </row>
    <row r="132" spans="1:20">
      <c r="A132">
        <v>276</v>
      </c>
      <c r="B132" t="s">
        <v>805</v>
      </c>
      <c r="C132" t="s">
        <v>1164</v>
      </c>
      <c r="D132" s="533">
        <v>100</v>
      </c>
      <c r="E132">
        <v>0.25</v>
      </c>
      <c r="F132" s="57">
        <v>41002</v>
      </c>
      <c r="G132" s="267">
        <v>3.5</v>
      </c>
      <c r="H132" s="57">
        <v>41015</v>
      </c>
      <c r="I132" s="537">
        <v>5926.4342243817282</v>
      </c>
      <c r="J132" s="538">
        <v>725.47169811320759</v>
      </c>
      <c r="K132" s="592">
        <v>307.60000000000002</v>
      </c>
      <c r="L132" s="289">
        <v>17.399999999999999</v>
      </c>
      <c r="M132" t="s">
        <v>51</v>
      </c>
      <c r="N132">
        <v>42.4</v>
      </c>
      <c r="O132" s="57"/>
      <c r="P132" s="57"/>
      <c r="Q132" s="57"/>
      <c r="R132" s="57"/>
      <c r="T132" s="57"/>
    </row>
    <row r="133" spans="1:20">
      <c r="A133">
        <v>291</v>
      </c>
      <c r="B133" t="s">
        <v>805</v>
      </c>
      <c r="C133" t="s">
        <v>1194</v>
      </c>
      <c r="D133" s="533">
        <v>100</v>
      </c>
      <c r="E133">
        <v>3</v>
      </c>
      <c r="F133" s="57">
        <v>41017</v>
      </c>
      <c r="G133" s="267">
        <v>5</v>
      </c>
      <c r="H133" s="57">
        <v>41033</v>
      </c>
      <c r="I133" s="537">
        <v>1036.7033185650455</v>
      </c>
      <c r="J133" s="538">
        <v>57.529930686830497</v>
      </c>
      <c r="K133" s="592">
        <v>182.6</v>
      </c>
      <c r="L133" s="289">
        <v>17.399999999999999</v>
      </c>
      <c r="M133" t="s">
        <v>51</v>
      </c>
      <c r="N133">
        <v>317.39999999999998</v>
      </c>
      <c r="O133" s="57"/>
      <c r="P133" s="57"/>
      <c r="Q133" s="57"/>
      <c r="R133" s="57"/>
      <c r="T133" s="57"/>
    </row>
    <row r="134" spans="1:20">
      <c r="A134">
        <v>304</v>
      </c>
      <c r="B134" t="s">
        <v>805</v>
      </c>
      <c r="C134" t="s">
        <v>1244</v>
      </c>
      <c r="D134" s="533">
        <v>100</v>
      </c>
      <c r="E134">
        <v>1</v>
      </c>
      <c r="F134" s="57">
        <v>41051</v>
      </c>
      <c r="G134" s="267">
        <v>4.5</v>
      </c>
      <c r="H134" s="57">
        <v>41061</v>
      </c>
      <c r="I134" s="537">
        <v>4904.3614651018488</v>
      </c>
      <c r="J134" s="538">
        <v>283.30494037478707</v>
      </c>
      <c r="K134" s="592">
        <v>332.6</v>
      </c>
      <c r="L134" s="289">
        <v>17.399999999999999</v>
      </c>
      <c r="M134" t="s">
        <v>51</v>
      </c>
      <c r="N134">
        <v>117.4</v>
      </c>
      <c r="O134" s="57"/>
      <c r="P134" s="57"/>
      <c r="Q134" s="57"/>
      <c r="R134" s="57"/>
      <c r="T134" s="57"/>
    </row>
    <row r="135" spans="1:20">
      <c r="A135">
        <v>345</v>
      </c>
      <c r="B135" t="s">
        <v>805</v>
      </c>
      <c r="C135" t="s">
        <v>1299</v>
      </c>
      <c r="D135" s="533">
        <v>100</v>
      </c>
      <c r="E135">
        <v>8.1</v>
      </c>
      <c r="F135" s="57">
        <v>41075</v>
      </c>
      <c r="G135" s="267">
        <v>4.5</v>
      </c>
      <c r="H135" s="57">
        <v>41110</v>
      </c>
      <c r="I135" s="537">
        <v>-635.14241431707183</v>
      </c>
      <c r="J135" s="538">
        <v>-45.612762871646119</v>
      </c>
      <c r="K135" s="592">
        <v>-377.4</v>
      </c>
      <c r="L135" s="289">
        <v>17.399999999999999</v>
      </c>
      <c r="M135" t="s">
        <v>51</v>
      </c>
      <c r="N135">
        <v>827.4</v>
      </c>
      <c r="O135" s="57"/>
      <c r="P135" s="57"/>
      <c r="Q135" s="57"/>
      <c r="R135" s="57"/>
      <c r="T135" s="57"/>
    </row>
    <row r="136" spans="1:20">
      <c r="A136">
        <v>370</v>
      </c>
      <c r="B136" t="s">
        <v>805</v>
      </c>
      <c r="C136" t="s">
        <v>1306</v>
      </c>
      <c r="D136" s="533">
        <v>100</v>
      </c>
      <c r="E136">
        <v>21.5</v>
      </c>
      <c r="F136" s="57">
        <v>41117</v>
      </c>
      <c r="G136" s="267">
        <v>8.6</v>
      </c>
      <c r="H136" s="57">
        <v>41169</v>
      </c>
      <c r="I136" s="537">
        <v>-648.82342599632614</v>
      </c>
      <c r="J136" s="538">
        <v>-60.321122081756947</v>
      </c>
      <c r="K136" s="592">
        <v>-1307.4000000000001</v>
      </c>
      <c r="L136" s="289">
        <v>17.399999999999999</v>
      </c>
      <c r="M136" t="s">
        <v>51</v>
      </c>
      <c r="N136">
        <v>2167.4</v>
      </c>
      <c r="O136" s="57"/>
      <c r="P136" s="57"/>
      <c r="Q136" s="57"/>
      <c r="R136" s="57"/>
      <c r="T136" s="57"/>
    </row>
    <row r="137" spans="1:20">
      <c r="A137">
        <v>393</v>
      </c>
      <c r="B137" t="s">
        <v>805</v>
      </c>
      <c r="C137" t="s">
        <v>1388</v>
      </c>
      <c r="D137" s="533">
        <v>100</v>
      </c>
      <c r="E137">
        <v>4.5999999999999996</v>
      </c>
      <c r="F137" s="57">
        <v>41179</v>
      </c>
      <c r="G137" s="267">
        <v>9</v>
      </c>
      <c r="H137" s="57">
        <v>41205</v>
      </c>
      <c r="I137" s="537">
        <v>890.09468476210407</v>
      </c>
      <c r="J137" s="538">
        <v>88.521156263091754</v>
      </c>
      <c r="K137" s="592">
        <v>422.6</v>
      </c>
      <c r="L137" s="289">
        <v>17.399999999999999</v>
      </c>
      <c r="M137" t="s">
        <v>51</v>
      </c>
      <c r="N137">
        <v>477.4</v>
      </c>
      <c r="O137" s="57"/>
      <c r="P137" s="57"/>
      <c r="Q137" s="57"/>
      <c r="R137" s="57"/>
      <c r="T137" s="57"/>
    </row>
    <row r="138" spans="1:20">
      <c r="A138">
        <v>398</v>
      </c>
      <c r="B138" t="s">
        <v>805</v>
      </c>
      <c r="C138" t="s">
        <v>1400</v>
      </c>
      <c r="D138" s="533">
        <v>100</v>
      </c>
      <c r="E138">
        <v>0.3</v>
      </c>
      <c r="F138" s="57">
        <v>41214</v>
      </c>
      <c r="G138" s="267">
        <v>2.5</v>
      </c>
      <c r="H138" s="57">
        <v>41221</v>
      </c>
      <c r="I138" s="537">
        <v>8670.5160220549114</v>
      </c>
      <c r="J138" s="538">
        <v>427.42616033755269</v>
      </c>
      <c r="K138" s="592">
        <v>202.6</v>
      </c>
      <c r="L138" s="289">
        <v>17.399999999999999</v>
      </c>
      <c r="M138" t="s">
        <v>51</v>
      </c>
      <c r="N138">
        <v>47.4</v>
      </c>
      <c r="O138" s="57"/>
      <c r="P138" s="57"/>
      <c r="Q138" s="57"/>
      <c r="R138" s="57"/>
      <c r="T138" s="57"/>
    </row>
    <row r="139" spans="1:20">
      <c r="A139">
        <v>419</v>
      </c>
      <c r="B139" t="s">
        <v>805</v>
      </c>
      <c r="C139" t="s">
        <v>1420</v>
      </c>
      <c r="D139" s="533">
        <v>100</v>
      </c>
      <c r="E139">
        <v>5.4</v>
      </c>
      <c r="F139" s="57">
        <v>41232</v>
      </c>
      <c r="G139" s="267">
        <v>4</v>
      </c>
      <c r="H139" s="57">
        <v>41264</v>
      </c>
      <c r="I139" s="537">
        <v>-378.48055405640957</v>
      </c>
      <c r="J139" s="538">
        <v>-28.238249013275933</v>
      </c>
      <c r="K139" s="592">
        <v>-157.4</v>
      </c>
      <c r="L139" s="289">
        <v>17.399999999999999</v>
      </c>
      <c r="M139" t="s">
        <v>51</v>
      </c>
      <c r="N139">
        <v>557.4</v>
      </c>
      <c r="O139" s="57"/>
      <c r="P139" s="57"/>
      <c r="Q139" s="57"/>
      <c r="R139" s="57"/>
      <c r="T139" s="57"/>
    </row>
    <row r="140" spans="1:20">
      <c r="A140">
        <v>430</v>
      </c>
      <c r="B140" t="s">
        <v>805</v>
      </c>
      <c r="C140" t="s">
        <v>805</v>
      </c>
      <c r="D140" s="533">
        <v>100</v>
      </c>
      <c r="E140">
        <v>86.55</v>
      </c>
      <c r="F140" s="57">
        <v>40745</v>
      </c>
      <c r="G140" s="267">
        <v>46</v>
      </c>
      <c r="H140" s="57">
        <v>41274</v>
      </c>
      <c r="I140" s="537">
        <v>-43.675734937455275</v>
      </c>
      <c r="J140" s="538">
        <v>-46.900305323244389</v>
      </c>
      <c r="K140" s="592">
        <v>-4062.95</v>
      </c>
      <c r="L140" s="289">
        <v>7.95</v>
      </c>
      <c r="M140" t="s">
        <v>401</v>
      </c>
      <c r="N140">
        <v>8662.9500000000007</v>
      </c>
      <c r="O140" s="57"/>
      <c r="P140" s="57"/>
      <c r="Q140" s="57"/>
      <c r="R140" s="57"/>
      <c r="T140" s="57"/>
    </row>
    <row r="141" spans="1:20">
      <c r="A141">
        <v>322</v>
      </c>
      <c r="B141" t="s">
        <v>1242</v>
      </c>
      <c r="C141" t="s">
        <v>1254</v>
      </c>
      <c r="D141" s="533">
        <v>200</v>
      </c>
      <c r="E141">
        <v>4.3</v>
      </c>
      <c r="F141" s="57">
        <v>41067</v>
      </c>
      <c r="G141" s="267">
        <v>2.5</v>
      </c>
      <c r="H141" s="57">
        <v>41089</v>
      </c>
      <c r="I141" s="537">
        <v>-935.83184049622184</v>
      </c>
      <c r="J141" s="538">
        <v>-43.110706565024458</v>
      </c>
      <c r="K141" s="592">
        <v>-378.9</v>
      </c>
      <c r="L141" s="289">
        <v>18.899999999999999</v>
      </c>
      <c r="M141" t="s">
        <v>51</v>
      </c>
      <c r="N141">
        <v>878.9</v>
      </c>
      <c r="O141" s="57"/>
      <c r="P141" s="57"/>
      <c r="Q141" s="57"/>
      <c r="R141" s="57"/>
      <c r="T141" s="57"/>
    </row>
    <row r="142" spans="1:20">
      <c r="A142">
        <v>348</v>
      </c>
      <c r="B142" t="s">
        <v>1242</v>
      </c>
      <c r="C142" t="s">
        <v>1277</v>
      </c>
      <c r="D142" s="533">
        <v>200</v>
      </c>
      <c r="E142">
        <v>3</v>
      </c>
      <c r="F142" s="57">
        <v>41089</v>
      </c>
      <c r="G142" s="267">
        <v>5.5</v>
      </c>
      <c r="H142" s="57">
        <v>41114</v>
      </c>
      <c r="I142" s="537">
        <v>839.67775506007331</v>
      </c>
      <c r="J142" s="538">
        <v>77.734690580061397</v>
      </c>
      <c r="K142" s="592">
        <v>481.1</v>
      </c>
      <c r="L142" s="289">
        <v>18.899999999999999</v>
      </c>
      <c r="M142" t="s">
        <v>51</v>
      </c>
      <c r="N142">
        <v>618.9</v>
      </c>
      <c r="O142" s="57"/>
      <c r="P142" s="57"/>
      <c r="Q142" s="57"/>
      <c r="R142" s="57"/>
      <c r="T142" s="57"/>
    </row>
    <row r="143" spans="1:20">
      <c r="A143">
        <v>365</v>
      </c>
      <c r="B143" t="s">
        <v>1242</v>
      </c>
      <c r="C143" t="s">
        <v>1368</v>
      </c>
      <c r="D143" s="533">
        <v>200</v>
      </c>
      <c r="E143">
        <v>0.75</v>
      </c>
      <c r="F143" s="57">
        <v>41137</v>
      </c>
      <c r="G143" s="267">
        <v>2.5499999999999998</v>
      </c>
      <c r="H143" s="57">
        <v>41156</v>
      </c>
      <c r="I143" s="537">
        <v>2122.9627589220272</v>
      </c>
      <c r="J143" s="538">
        <v>201.95381882770869</v>
      </c>
      <c r="K143" s="592">
        <v>341.1</v>
      </c>
      <c r="L143" s="289">
        <v>18.899999999999999</v>
      </c>
      <c r="M143" t="s">
        <v>51</v>
      </c>
      <c r="N143">
        <v>168.9</v>
      </c>
      <c r="O143" s="57"/>
      <c r="P143" s="57"/>
      <c r="Q143" s="57"/>
      <c r="R143" s="57"/>
      <c r="T143" s="57"/>
    </row>
    <row r="144" spans="1:20">
      <c r="A144">
        <v>397</v>
      </c>
      <c r="B144" t="s">
        <v>1242</v>
      </c>
      <c r="C144" t="s">
        <v>1381</v>
      </c>
      <c r="D144" s="533">
        <v>200</v>
      </c>
      <c r="E144">
        <v>1.5</v>
      </c>
      <c r="F144" s="57">
        <v>41163</v>
      </c>
      <c r="G144" s="267">
        <v>2</v>
      </c>
      <c r="H144" s="57">
        <v>41221</v>
      </c>
      <c r="I144" s="537">
        <v>142.59352616994667</v>
      </c>
      <c r="J144" s="538">
        <v>25.431169645656944</v>
      </c>
      <c r="K144" s="592">
        <v>81.099999999999994</v>
      </c>
      <c r="L144" s="289">
        <v>18.899999999999999</v>
      </c>
      <c r="M144" t="s">
        <v>51</v>
      </c>
      <c r="N144">
        <v>318.89999999999998</v>
      </c>
      <c r="O144" s="57"/>
      <c r="P144" s="57"/>
      <c r="Q144" s="57"/>
      <c r="R144" s="57"/>
      <c r="T144" s="57"/>
    </row>
    <row r="145" spans="1:20">
      <c r="A145">
        <v>420</v>
      </c>
      <c r="B145" t="s">
        <v>1242</v>
      </c>
      <c r="C145" t="s">
        <v>1415</v>
      </c>
      <c r="D145" s="533">
        <v>200</v>
      </c>
      <c r="E145">
        <v>5.7</v>
      </c>
      <c r="F145" s="57">
        <v>41229</v>
      </c>
      <c r="G145" s="267">
        <v>2.1</v>
      </c>
      <c r="H145" s="57">
        <v>41264</v>
      </c>
      <c r="I145" s="537">
        <v>-1058.4706405084858</v>
      </c>
      <c r="J145" s="538">
        <v>-63.758736733108975</v>
      </c>
      <c r="K145" s="592">
        <v>-738.9</v>
      </c>
      <c r="L145" s="289">
        <v>18.899999999999999</v>
      </c>
      <c r="M145" t="s">
        <v>51</v>
      </c>
      <c r="N145">
        <v>1158.9000000000001</v>
      </c>
      <c r="O145" s="57"/>
      <c r="P145" s="57"/>
      <c r="Q145" s="57"/>
      <c r="R145" s="57"/>
      <c r="T145" s="57"/>
    </row>
    <row r="146" spans="1:20">
      <c r="A146">
        <v>438</v>
      </c>
      <c r="B146" t="s">
        <v>1242</v>
      </c>
      <c r="C146" t="s">
        <v>1242</v>
      </c>
      <c r="D146" s="533">
        <v>200</v>
      </c>
      <c r="E146">
        <v>40</v>
      </c>
      <c r="F146" s="57">
        <v>41047</v>
      </c>
      <c r="G146" s="267">
        <v>26.5</v>
      </c>
      <c r="H146" s="57">
        <v>41274</v>
      </c>
      <c r="I146" s="537">
        <v>-66.363749714922534</v>
      </c>
      <c r="J146" s="538">
        <v>-33.815770577988125</v>
      </c>
      <c r="K146" s="592">
        <v>-2707.95</v>
      </c>
      <c r="L146" s="289">
        <v>7.95</v>
      </c>
      <c r="M146" t="s">
        <v>401</v>
      </c>
      <c r="N146">
        <v>8007.95</v>
      </c>
      <c r="O146" s="57"/>
      <c r="P146" s="57"/>
      <c r="Q146" s="57"/>
      <c r="R146" s="57"/>
      <c r="T146" s="57"/>
    </row>
    <row r="147" spans="1:20">
      <c r="A147">
        <v>22</v>
      </c>
      <c r="B147" t="s">
        <v>513</v>
      </c>
      <c r="D147" s="533">
        <v>100</v>
      </c>
      <c r="E147">
        <v>120</v>
      </c>
      <c r="F147" s="57">
        <v>40312</v>
      </c>
      <c r="G147" s="267">
        <v>140</v>
      </c>
      <c r="H147" s="57">
        <v>40382</v>
      </c>
      <c r="I147" s="537">
        <v>80.033236717114036</v>
      </c>
      <c r="J147" s="538">
        <v>16.589426171827835</v>
      </c>
      <c r="K147" s="592">
        <v>1992.05</v>
      </c>
      <c r="L147" s="289">
        <v>7.95</v>
      </c>
      <c r="M147" t="s">
        <v>401</v>
      </c>
      <c r="N147">
        <v>12007.95</v>
      </c>
      <c r="O147" s="57"/>
      <c r="P147" s="57"/>
      <c r="Q147" s="57"/>
      <c r="R147" s="57"/>
      <c r="T147" s="57"/>
    </row>
    <row r="148" spans="1:20">
      <c r="A148">
        <v>309</v>
      </c>
      <c r="B148" t="s">
        <v>905</v>
      </c>
      <c r="C148" t="s">
        <v>905</v>
      </c>
      <c r="D148" s="533">
        <v>200</v>
      </c>
      <c r="E148">
        <v>22</v>
      </c>
      <c r="F148" s="57">
        <v>41046</v>
      </c>
      <c r="G148" s="267">
        <v>21</v>
      </c>
      <c r="H148" s="57">
        <v>41075</v>
      </c>
      <c r="I148" s="537">
        <v>-60.823100937078536</v>
      </c>
      <c r="J148" s="538">
        <v>-4.7176124956045395</v>
      </c>
      <c r="K148" s="592">
        <v>-207.95</v>
      </c>
      <c r="L148" s="289">
        <v>7.95</v>
      </c>
      <c r="M148" t="s">
        <v>401</v>
      </c>
      <c r="N148">
        <v>4407.95</v>
      </c>
      <c r="O148" s="57"/>
      <c r="P148" s="57"/>
      <c r="Q148" s="57"/>
      <c r="R148" s="57"/>
      <c r="T148" s="57"/>
    </row>
    <row r="149" spans="1:20">
      <c r="A149">
        <v>313</v>
      </c>
      <c r="B149" t="s">
        <v>905</v>
      </c>
      <c r="C149" t="s">
        <v>1247</v>
      </c>
      <c r="D149" s="533">
        <v>200</v>
      </c>
      <c r="E149">
        <v>0</v>
      </c>
      <c r="F149" s="57">
        <v>41058</v>
      </c>
      <c r="G149" s="267">
        <v>3.5</v>
      </c>
      <c r="H149" s="57">
        <v>41075</v>
      </c>
      <c r="I149" s="537">
        <v>6802.7120300307079</v>
      </c>
      <c r="J149" s="538">
        <v>2276.9100169779285</v>
      </c>
      <c r="K149" s="592">
        <v>670.55</v>
      </c>
      <c r="L149" s="289">
        <v>29.45</v>
      </c>
      <c r="M149" t="s">
        <v>888</v>
      </c>
      <c r="N149">
        <v>29.45</v>
      </c>
      <c r="O149" s="57"/>
      <c r="P149" s="57"/>
      <c r="Q149" s="57"/>
      <c r="R149" s="57"/>
      <c r="T149" s="57"/>
    </row>
    <row r="150" spans="1:20">
      <c r="A150">
        <v>273</v>
      </c>
      <c r="B150" t="s">
        <v>907</v>
      </c>
      <c r="C150" t="s">
        <v>907</v>
      </c>
      <c r="D150" s="533">
        <v>100</v>
      </c>
      <c r="E150">
        <v>16.93</v>
      </c>
      <c r="F150" s="57">
        <v>40858</v>
      </c>
      <c r="G150" s="267">
        <v>19</v>
      </c>
      <c r="H150" s="57">
        <v>41009</v>
      </c>
      <c r="I150" s="537">
        <v>26.928962131703535</v>
      </c>
      <c r="J150" s="538">
        <v>11.702284017754788</v>
      </c>
      <c r="K150" s="592">
        <v>199.05</v>
      </c>
      <c r="L150" s="289">
        <v>7.95</v>
      </c>
      <c r="M150" t="s">
        <v>401</v>
      </c>
      <c r="N150">
        <v>1700.95</v>
      </c>
      <c r="O150" s="57"/>
      <c r="P150" s="57"/>
      <c r="Q150" s="57"/>
      <c r="R150" s="57"/>
      <c r="T150" s="57"/>
    </row>
    <row r="151" spans="1:20">
      <c r="A151">
        <v>274</v>
      </c>
      <c r="B151" t="s">
        <v>907</v>
      </c>
      <c r="C151" t="s">
        <v>1165</v>
      </c>
      <c r="D151" s="533">
        <v>100</v>
      </c>
      <c r="E151">
        <v>0.01</v>
      </c>
      <c r="F151" s="57">
        <v>41007</v>
      </c>
      <c r="G151" s="267">
        <v>2.15</v>
      </c>
      <c r="H151" s="57">
        <v>41009</v>
      </c>
      <c r="I151" s="537">
        <v>36125.710427321908</v>
      </c>
      <c r="J151" s="538">
        <v>623.90572390572402</v>
      </c>
      <c r="K151" s="592">
        <v>185.3</v>
      </c>
      <c r="L151" s="289">
        <v>28.7</v>
      </c>
      <c r="M151" t="s">
        <v>888</v>
      </c>
      <c r="N151">
        <v>29.7</v>
      </c>
      <c r="O151" s="57"/>
      <c r="P151" s="57"/>
      <c r="Q151" s="57"/>
      <c r="R151" s="57"/>
      <c r="T151" s="57"/>
    </row>
    <row r="152" spans="1:20">
      <c r="A152">
        <v>407</v>
      </c>
      <c r="B152" t="s">
        <v>907</v>
      </c>
      <c r="C152" t="s">
        <v>907</v>
      </c>
      <c r="D152" s="533">
        <v>100</v>
      </c>
      <c r="E152">
        <v>18</v>
      </c>
      <c r="F152" s="57">
        <v>41117</v>
      </c>
      <c r="G152" s="267">
        <v>15</v>
      </c>
      <c r="H152" s="57">
        <v>41230</v>
      </c>
      <c r="I152" s="537">
        <v>-60.314957516317442</v>
      </c>
      <c r="J152" s="538">
        <v>-17.033103791587152</v>
      </c>
      <c r="K152" s="592">
        <v>-307.95</v>
      </c>
      <c r="L152" s="289">
        <v>7.95</v>
      </c>
      <c r="M152" t="s">
        <v>401</v>
      </c>
      <c r="N152">
        <v>1807.95</v>
      </c>
      <c r="O152" s="57"/>
      <c r="P152" s="57"/>
      <c r="Q152" s="57"/>
      <c r="R152" s="57"/>
      <c r="T152" s="57"/>
    </row>
    <row r="153" spans="1:20">
      <c r="A153">
        <v>408</v>
      </c>
      <c r="B153" t="s">
        <v>907</v>
      </c>
      <c r="C153" t="s">
        <v>907</v>
      </c>
      <c r="D153" s="533">
        <v>100</v>
      </c>
      <c r="E153">
        <v>14.984999999999999</v>
      </c>
      <c r="F153" s="57">
        <v>41159</v>
      </c>
      <c r="G153" s="267">
        <v>15</v>
      </c>
      <c r="H153" s="57">
        <v>41230</v>
      </c>
      <c r="I153" s="537">
        <v>-2.2058242496648046</v>
      </c>
      <c r="J153" s="538">
        <v>-0.4281589166583617</v>
      </c>
      <c r="K153" s="592">
        <v>-6.45</v>
      </c>
      <c r="L153" s="289">
        <v>7.95</v>
      </c>
      <c r="M153" t="s">
        <v>401</v>
      </c>
      <c r="N153">
        <v>1506.45</v>
      </c>
      <c r="O153" s="57"/>
      <c r="P153" s="57"/>
      <c r="Q153" s="57"/>
      <c r="R153" s="57"/>
      <c r="T153" s="57"/>
    </row>
    <row r="154" spans="1:20">
      <c r="A154">
        <v>409</v>
      </c>
      <c r="B154" t="s">
        <v>907</v>
      </c>
      <c r="C154" t="s">
        <v>1410</v>
      </c>
      <c r="D154" s="533">
        <v>200</v>
      </c>
      <c r="E154">
        <v>0</v>
      </c>
      <c r="F154" s="57">
        <v>41221</v>
      </c>
      <c r="G154" s="267">
        <v>2</v>
      </c>
      <c r="H154" s="57">
        <v>41230</v>
      </c>
      <c r="I154" s="537">
        <v>10580.014250097678</v>
      </c>
      <c r="J154" s="538">
        <v>1258.2342954159592</v>
      </c>
      <c r="K154" s="592">
        <v>370.55</v>
      </c>
      <c r="L154" s="289">
        <v>29.45</v>
      </c>
      <c r="M154" t="s">
        <v>888</v>
      </c>
      <c r="N154">
        <v>29.45</v>
      </c>
      <c r="O154" s="57"/>
      <c r="P154" s="57"/>
      <c r="Q154" s="57"/>
      <c r="R154" s="57"/>
      <c r="T154" s="57"/>
    </row>
    <row r="155" spans="1:20">
      <c r="A155">
        <v>107</v>
      </c>
      <c r="B155" t="s">
        <v>113</v>
      </c>
      <c r="D155" s="533">
        <v>100</v>
      </c>
      <c r="E155">
        <v>33</v>
      </c>
      <c r="F155" s="57">
        <v>40694</v>
      </c>
      <c r="G155" s="267">
        <v>30</v>
      </c>
      <c r="H155" s="57">
        <v>40802</v>
      </c>
      <c r="I155" s="537">
        <v>-33.024515120106763</v>
      </c>
      <c r="J155" s="538">
        <v>-9.3093910125606563</v>
      </c>
      <c r="K155" s="592">
        <v>-307.95</v>
      </c>
      <c r="L155" s="289">
        <v>7.95</v>
      </c>
      <c r="M155" t="s">
        <v>401</v>
      </c>
      <c r="N155">
        <v>3307.95</v>
      </c>
      <c r="O155" s="57"/>
      <c r="P155" s="57"/>
      <c r="Q155" s="57"/>
      <c r="R155" s="57"/>
      <c r="T155" s="57"/>
    </row>
    <row r="156" spans="1:20">
      <c r="A156">
        <v>108</v>
      </c>
      <c r="B156" t="s">
        <v>113</v>
      </c>
      <c r="C156" t="s">
        <v>853</v>
      </c>
      <c r="D156" s="533">
        <v>100</v>
      </c>
      <c r="E156">
        <v>0</v>
      </c>
      <c r="F156" s="57">
        <v>40696</v>
      </c>
      <c r="G156" s="267">
        <v>4.9000000000000004</v>
      </c>
      <c r="H156" s="57">
        <v>40802</v>
      </c>
      <c r="I156" s="537">
        <v>977.06652636204763</v>
      </c>
      <c r="J156" s="538">
        <v>1607.3170731707321</v>
      </c>
      <c r="K156" s="592">
        <v>461.3</v>
      </c>
      <c r="L156" s="289">
        <v>28.7</v>
      </c>
      <c r="M156" t="s">
        <v>888</v>
      </c>
      <c r="N156">
        <v>28.7</v>
      </c>
      <c r="O156" s="57"/>
      <c r="P156" s="57"/>
      <c r="Q156" s="57"/>
      <c r="R156" s="57"/>
      <c r="T156" s="57"/>
    </row>
    <row r="157" spans="1:20">
      <c r="A157">
        <v>120</v>
      </c>
      <c r="B157" t="s">
        <v>862</v>
      </c>
      <c r="C157" t="s">
        <v>862</v>
      </c>
      <c r="D157" s="533">
        <v>200</v>
      </c>
      <c r="E157">
        <v>19.57</v>
      </c>
      <c r="F157" s="57">
        <v>40812</v>
      </c>
      <c r="G157" s="267">
        <v>18</v>
      </c>
      <c r="H157" s="57">
        <v>40838</v>
      </c>
      <c r="I157" s="537">
        <v>-120.24662990810675</v>
      </c>
      <c r="J157" s="538">
        <v>-8.2089266818801967</v>
      </c>
      <c r="K157" s="592">
        <v>-321.95</v>
      </c>
      <c r="L157" s="289">
        <v>7.95</v>
      </c>
      <c r="M157" t="s">
        <v>401</v>
      </c>
      <c r="N157">
        <v>3921.95</v>
      </c>
      <c r="O157" s="57"/>
      <c r="P157" s="57"/>
      <c r="Q157" s="57"/>
      <c r="R157" s="57"/>
      <c r="T157" s="57"/>
    </row>
    <row r="158" spans="1:20">
      <c r="A158">
        <v>129</v>
      </c>
      <c r="B158" t="s">
        <v>862</v>
      </c>
      <c r="C158" t="s">
        <v>874</v>
      </c>
      <c r="D158" s="533">
        <v>200</v>
      </c>
      <c r="E158">
        <v>0</v>
      </c>
      <c r="F158" s="57">
        <v>40814</v>
      </c>
      <c r="G158" s="267">
        <v>1.6</v>
      </c>
      <c r="H158" s="57">
        <v>40838</v>
      </c>
      <c r="I158" s="537">
        <v>3628.1411928296025</v>
      </c>
      <c r="J158" s="538">
        <v>986.58743633276765</v>
      </c>
      <c r="K158" s="592">
        <v>290.55</v>
      </c>
      <c r="L158" s="289">
        <v>29.45</v>
      </c>
      <c r="M158" t="s">
        <v>888</v>
      </c>
      <c r="N158">
        <v>29.45</v>
      </c>
      <c r="O158" s="57"/>
      <c r="P158" s="57"/>
      <c r="Q158" s="57"/>
      <c r="R158" s="57"/>
      <c r="T158" s="57"/>
    </row>
    <row r="159" spans="1:20">
      <c r="A159">
        <v>25</v>
      </c>
      <c r="B159" t="s">
        <v>162</v>
      </c>
      <c r="D159" s="533">
        <v>20</v>
      </c>
      <c r="E159">
        <v>490.5</v>
      </c>
      <c r="F159" s="57">
        <v>40086</v>
      </c>
      <c r="G159" s="267">
        <v>615</v>
      </c>
      <c r="H159" s="57">
        <v>40471</v>
      </c>
      <c r="I159" s="537">
        <v>21.367850804277637</v>
      </c>
      <c r="J159" s="538">
        <v>25.280735795150719</v>
      </c>
      <c r="K159" s="592">
        <v>2482.0500000000002</v>
      </c>
      <c r="L159" s="289">
        <v>7.95</v>
      </c>
      <c r="M159" t="s">
        <v>401</v>
      </c>
      <c r="N159">
        <v>9817.9500000000007</v>
      </c>
      <c r="O159" s="57"/>
      <c r="P159" s="57"/>
      <c r="Q159" s="57"/>
      <c r="R159" s="57"/>
      <c r="T159" s="57"/>
    </row>
    <row r="160" spans="1:20">
      <c r="A160">
        <v>33</v>
      </c>
      <c r="B160" t="s">
        <v>162</v>
      </c>
      <c r="D160" s="533">
        <v>7</v>
      </c>
      <c r="E160">
        <v>450</v>
      </c>
      <c r="F160" s="57">
        <v>40417</v>
      </c>
      <c r="G160" s="267">
        <v>605.62</v>
      </c>
      <c r="H160" s="57">
        <v>40546</v>
      </c>
      <c r="I160" s="537">
        <v>83.323137639060093</v>
      </c>
      <c r="J160" s="538">
        <v>34.243417406862044</v>
      </c>
      <c r="K160" s="592">
        <v>1081.3900000000001</v>
      </c>
      <c r="L160" s="289">
        <v>7.95</v>
      </c>
      <c r="M160" t="s">
        <v>401</v>
      </c>
      <c r="N160">
        <v>3157.95</v>
      </c>
      <c r="O160" s="57"/>
      <c r="P160" s="57"/>
      <c r="Q160" s="57"/>
      <c r="R160" s="57"/>
      <c r="T160" s="57"/>
    </row>
    <row r="161" spans="1:20">
      <c r="A161">
        <v>36</v>
      </c>
      <c r="B161" t="s">
        <v>162</v>
      </c>
      <c r="D161" s="533">
        <v>23</v>
      </c>
      <c r="E161">
        <v>450</v>
      </c>
      <c r="F161" s="57">
        <v>40417</v>
      </c>
      <c r="G161" s="267">
        <v>640</v>
      </c>
      <c r="H161" s="57">
        <v>40564</v>
      </c>
      <c r="I161" s="537">
        <v>87.265484327584957</v>
      </c>
      <c r="J161" s="538">
        <v>42.113062913028159</v>
      </c>
      <c r="K161" s="592">
        <v>4362.05</v>
      </c>
      <c r="L161" s="289">
        <v>7.95</v>
      </c>
      <c r="M161" t="s">
        <v>401</v>
      </c>
      <c r="N161">
        <v>10357.950000000001</v>
      </c>
      <c r="O161" s="57"/>
      <c r="P161" s="57"/>
      <c r="Q161" s="57"/>
      <c r="R161" s="57"/>
      <c r="T161" s="57"/>
    </row>
    <row r="162" spans="1:20">
      <c r="A162">
        <v>77</v>
      </c>
      <c r="B162" t="s">
        <v>162</v>
      </c>
      <c r="C162" t="s">
        <v>776</v>
      </c>
      <c r="D162" s="533">
        <v>200</v>
      </c>
      <c r="E162">
        <v>41</v>
      </c>
      <c r="F162" s="57">
        <v>40648</v>
      </c>
      <c r="G162" s="267">
        <v>68.3</v>
      </c>
      <c r="H162" s="57">
        <v>40739</v>
      </c>
      <c r="I162" s="537">
        <v>203.77247033287097</v>
      </c>
      <c r="J162" s="538">
        <v>66.202289844139742</v>
      </c>
      <c r="K162" s="592">
        <v>5441.1</v>
      </c>
      <c r="L162" s="289">
        <v>18.899999999999999</v>
      </c>
      <c r="M162" t="s">
        <v>748</v>
      </c>
      <c r="N162">
        <v>8218.9</v>
      </c>
      <c r="O162" s="57"/>
      <c r="P162" s="57"/>
      <c r="Q162" s="57"/>
      <c r="R162" s="57"/>
      <c r="T162" s="57"/>
    </row>
    <row r="163" spans="1:20">
      <c r="A163">
        <v>99</v>
      </c>
      <c r="B163" t="s">
        <v>162</v>
      </c>
      <c r="C163" t="s">
        <v>815</v>
      </c>
      <c r="D163" s="533">
        <v>100</v>
      </c>
      <c r="E163">
        <v>55.4</v>
      </c>
      <c r="F163" s="57">
        <v>40773</v>
      </c>
      <c r="G163" s="267">
        <v>75.900000000000006</v>
      </c>
      <c r="H163" s="57">
        <v>40785</v>
      </c>
      <c r="I163" s="537">
        <v>948.09120601356005</v>
      </c>
      <c r="J163" s="538">
        <v>36.574657213805033</v>
      </c>
      <c r="K163" s="592">
        <v>2032.6</v>
      </c>
      <c r="L163" s="289">
        <v>17.399999999999999</v>
      </c>
      <c r="M163" t="s">
        <v>748</v>
      </c>
      <c r="N163">
        <v>5557.4</v>
      </c>
      <c r="O163" s="57"/>
      <c r="P163" s="57"/>
      <c r="Q163" s="57"/>
      <c r="R163" s="57"/>
      <c r="T163" s="57"/>
    </row>
    <row r="164" spans="1:20">
      <c r="A164">
        <v>140</v>
      </c>
      <c r="B164" t="s">
        <v>162</v>
      </c>
      <c r="C164" t="s">
        <v>858</v>
      </c>
      <c r="D164" s="533">
        <v>100</v>
      </c>
      <c r="E164">
        <v>12.1</v>
      </c>
      <c r="F164" s="57">
        <v>40769</v>
      </c>
      <c r="G164" s="267">
        <v>5.7</v>
      </c>
      <c r="H164" s="57">
        <v>40843</v>
      </c>
      <c r="I164" s="537">
        <v>-378.325967069103</v>
      </c>
      <c r="J164" s="538">
        <v>-53.560371517027853</v>
      </c>
      <c r="K164" s="592">
        <v>-657.4</v>
      </c>
      <c r="L164" s="289">
        <v>17.399999999999999</v>
      </c>
      <c r="M164" t="s">
        <v>748</v>
      </c>
      <c r="N164">
        <v>1227.4000000000001</v>
      </c>
      <c r="O164" s="57"/>
      <c r="P164" s="57"/>
      <c r="Q164" s="57"/>
      <c r="R164" s="57"/>
      <c r="T164" s="57"/>
    </row>
    <row r="165" spans="1:20">
      <c r="A165">
        <v>144</v>
      </c>
      <c r="B165" t="s">
        <v>162</v>
      </c>
      <c r="C165" t="s">
        <v>858</v>
      </c>
      <c r="D165" s="533">
        <v>200</v>
      </c>
      <c r="E165">
        <v>12.1</v>
      </c>
      <c r="F165" s="57">
        <v>40769</v>
      </c>
      <c r="G165" s="267">
        <v>5.4</v>
      </c>
      <c r="H165" s="57">
        <v>40854</v>
      </c>
      <c r="I165" s="537">
        <v>-349.79284476375938</v>
      </c>
      <c r="J165" s="538">
        <v>-55.717741604821839</v>
      </c>
      <c r="K165" s="592">
        <v>-1358.9</v>
      </c>
      <c r="L165" s="289">
        <v>18.899999999999999</v>
      </c>
      <c r="M165" t="s">
        <v>748</v>
      </c>
      <c r="N165">
        <v>2438.9</v>
      </c>
      <c r="O165" s="57"/>
      <c r="P165" s="57"/>
      <c r="Q165" s="57"/>
      <c r="R165" s="57"/>
      <c r="T165" s="57"/>
    </row>
    <row r="166" spans="1:20">
      <c r="A166">
        <v>166</v>
      </c>
      <c r="B166" t="s">
        <v>162</v>
      </c>
      <c r="C166" t="s">
        <v>858</v>
      </c>
      <c r="D166" s="533">
        <v>200</v>
      </c>
      <c r="E166">
        <v>12.1</v>
      </c>
      <c r="F166" s="57">
        <v>40769</v>
      </c>
      <c r="G166" s="267">
        <v>0.5</v>
      </c>
      <c r="H166" s="57">
        <v>40875</v>
      </c>
      <c r="I166" s="537">
        <v>-1099.8662801950086</v>
      </c>
      <c r="J166" s="538">
        <v>-95.899790889335364</v>
      </c>
      <c r="K166" s="592">
        <v>-2338.9</v>
      </c>
      <c r="L166" s="289">
        <v>18.899999999999999</v>
      </c>
      <c r="M166" t="s">
        <v>748</v>
      </c>
      <c r="N166">
        <v>2438.9</v>
      </c>
      <c r="O166" s="57"/>
      <c r="P166" s="57"/>
      <c r="Q166" s="57"/>
      <c r="R166" s="57"/>
      <c r="T166" s="57"/>
    </row>
    <row r="167" spans="1:20">
      <c r="A167">
        <v>170</v>
      </c>
      <c r="B167" t="s">
        <v>162</v>
      </c>
      <c r="C167" t="s">
        <v>930</v>
      </c>
      <c r="D167" s="533">
        <v>100</v>
      </c>
      <c r="E167">
        <v>40</v>
      </c>
      <c r="F167" s="57">
        <v>40869</v>
      </c>
      <c r="G167" s="267">
        <v>49</v>
      </c>
      <c r="H167" s="57">
        <v>40878</v>
      </c>
      <c r="I167" s="537">
        <v>805.43446036520663</v>
      </c>
      <c r="J167" s="538">
        <v>21.96943296659531</v>
      </c>
      <c r="K167" s="592">
        <v>882.6</v>
      </c>
      <c r="L167" s="289">
        <v>17.399999999999999</v>
      </c>
      <c r="M167" t="s">
        <v>748</v>
      </c>
      <c r="N167">
        <v>4017.4</v>
      </c>
      <c r="O167" s="57"/>
      <c r="P167" s="57"/>
      <c r="Q167" s="57"/>
      <c r="R167" s="57"/>
      <c r="T167" s="57"/>
    </row>
    <row r="168" spans="1:20">
      <c r="A168">
        <v>459</v>
      </c>
      <c r="B168" t="s">
        <v>162</v>
      </c>
      <c r="C168" t="s">
        <v>1458</v>
      </c>
      <c r="D168" s="533">
        <v>100</v>
      </c>
      <c r="E168">
        <v>49</v>
      </c>
      <c r="F168" s="57">
        <v>41277</v>
      </c>
      <c r="G168" s="267">
        <v>1E-3</v>
      </c>
      <c r="H168" s="57">
        <v>41447</v>
      </c>
      <c r="I168" s="537">
        <v>-2332.8358415525299</v>
      </c>
      <c r="J168" s="538">
        <v>-99.997962800741561</v>
      </c>
      <c r="K168" s="592">
        <v>-4908.6000000000004</v>
      </c>
      <c r="L168" s="289">
        <v>8.6999999999999993</v>
      </c>
      <c r="M168" t="s">
        <v>610</v>
      </c>
      <c r="N168">
        <v>4908.7</v>
      </c>
      <c r="O168" s="57"/>
      <c r="P168" s="57"/>
      <c r="Q168" s="57"/>
      <c r="R168" s="57"/>
      <c r="T168" s="57"/>
    </row>
    <row r="169" spans="1:20">
      <c r="A169">
        <v>465</v>
      </c>
      <c r="B169" t="s">
        <v>915</v>
      </c>
      <c r="C169" t="s">
        <v>1470</v>
      </c>
      <c r="D169" s="533">
        <v>200</v>
      </c>
      <c r="E169">
        <v>0.3</v>
      </c>
      <c r="F169" s="57">
        <v>41549</v>
      </c>
      <c r="G169" s="267">
        <v>0.82</v>
      </c>
      <c r="H169" s="57">
        <v>41565</v>
      </c>
      <c r="I169" s="537">
        <v>1669.1568624369686</v>
      </c>
      <c r="J169" s="538">
        <v>107.85804816223067</v>
      </c>
      <c r="K169" s="592">
        <v>85.1</v>
      </c>
      <c r="L169" s="289">
        <v>18.899999999999999</v>
      </c>
      <c r="M169" t="s">
        <v>51</v>
      </c>
      <c r="N169">
        <v>78.900000000000006</v>
      </c>
      <c r="O169" s="57"/>
      <c r="P169" s="57"/>
      <c r="Q169" s="57"/>
      <c r="R169" s="57"/>
      <c r="T169" s="57"/>
    </row>
    <row r="170" spans="1:20">
      <c r="A170">
        <v>477</v>
      </c>
      <c r="B170" t="s">
        <v>915</v>
      </c>
      <c r="C170" t="s">
        <v>1496</v>
      </c>
      <c r="D170" s="533">
        <v>200</v>
      </c>
      <c r="E170">
        <v>2.65</v>
      </c>
      <c r="F170" s="57">
        <v>41585</v>
      </c>
      <c r="G170" s="267">
        <v>1.25</v>
      </c>
      <c r="H170" s="57">
        <v>41629</v>
      </c>
      <c r="I170" s="537">
        <v>-652.40046717764301</v>
      </c>
      <c r="J170" s="538">
        <v>-54.454363271998538</v>
      </c>
      <c r="K170" s="592">
        <v>-298.89999999999998</v>
      </c>
      <c r="L170" s="289">
        <v>18.899999999999999</v>
      </c>
      <c r="M170" t="s">
        <v>51</v>
      </c>
      <c r="N170">
        <v>548.9</v>
      </c>
      <c r="O170" s="57"/>
      <c r="P170" s="57"/>
      <c r="Q170" s="57"/>
      <c r="R170" s="57"/>
      <c r="T170" s="57"/>
    </row>
    <row r="171" spans="1:20">
      <c r="A171">
        <v>487</v>
      </c>
      <c r="B171" t="s">
        <v>915</v>
      </c>
      <c r="C171" t="s">
        <v>3582</v>
      </c>
      <c r="D171" s="533">
        <v>200</v>
      </c>
      <c r="E171">
        <v>1</v>
      </c>
      <c r="F171" s="57">
        <v>41639</v>
      </c>
      <c r="G171" s="267">
        <v>2</v>
      </c>
      <c r="H171" s="57">
        <v>41674</v>
      </c>
      <c r="I171" s="537">
        <v>628.68595154684328</v>
      </c>
      <c r="J171" s="538">
        <v>82.731841023298301</v>
      </c>
      <c r="K171" s="592">
        <v>181.1</v>
      </c>
      <c r="L171" s="289">
        <v>18.899999999999999</v>
      </c>
      <c r="M171" t="s">
        <v>51</v>
      </c>
      <c r="N171">
        <v>218.9</v>
      </c>
      <c r="O171" s="57"/>
      <c r="P171" s="57"/>
      <c r="Q171" s="57"/>
      <c r="R171" s="57"/>
      <c r="T171" s="57"/>
    </row>
    <row r="172" spans="1:20">
      <c r="A172">
        <v>4</v>
      </c>
      <c r="B172" t="s">
        <v>696</v>
      </c>
      <c r="D172" s="533">
        <v>20</v>
      </c>
      <c r="E172">
        <v>159.18</v>
      </c>
      <c r="F172" s="57">
        <v>40042</v>
      </c>
      <c r="G172" s="267">
        <v>167.02</v>
      </c>
      <c r="H172" s="57">
        <v>40064</v>
      </c>
      <c r="I172" s="537">
        <v>75.627781151371721</v>
      </c>
      <c r="J172" s="538">
        <v>4.663878052983657</v>
      </c>
      <c r="K172" s="592">
        <v>148.85</v>
      </c>
      <c r="L172" s="289">
        <v>7.95</v>
      </c>
      <c r="M172" t="s">
        <v>401</v>
      </c>
      <c r="N172">
        <v>3191.55</v>
      </c>
      <c r="O172" s="57"/>
      <c r="P172" s="57"/>
      <c r="Q172" s="57"/>
      <c r="R172" s="57"/>
      <c r="T172" s="57"/>
    </row>
    <row r="173" spans="1:20">
      <c r="A173">
        <v>65</v>
      </c>
      <c r="B173" t="s">
        <v>635</v>
      </c>
      <c r="C173" t="s">
        <v>114</v>
      </c>
      <c r="D173" s="533">
        <v>1000</v>
      </c>
      <c r="E173">
        <v>2.1999999999999999E-2</v>
      </c>
      <c r="F173" s="57">
        <v>40633</v>
      </c>
      <c r="G173" s="267">
        <v>0.3</v>
      </c>
      <c r="H173" s="57">
        <v>40684</v>
      </c>
      <c r="I173" s="537">
        <v>1241.9870285569818</v>
      </c>
      <c r="J173" s="538">
        <v>467.10775047258977</v>
      </c>
      <c r="K173" s="592">
        <v>247.1</v>
      </c>
      <c r="L173" s="289">
        <v>30.9</v>
      </c>
      <c r="M173" t="s">
        <v>51</v>
      </c>
      <c r="N173">
        <v>52.9</v>
      </c>
      <c r="O173" s="57"/>
      <c r="P173" s="57"/>
      <c r="Q173" s="57"/>
      <c r="R173" s="57"/>
      <c r="T173" s="57"/>
    </row>
    <row r="174" spans="1:20">
      <c r="A174">
        <v>76</v>
      </c>
      <c r="B174" t="s">
        <v>635</v>
      </c>
      <c r="D174" s="533">
        <v>1000</v>
      </c>
      <c r="E174">
        <v>29.4</v>
      </c>
      <c r="F174" s="57">
        <v>40630</v>
      </c>
      <c r="G174" s="267">
        <v>29.58</v>
      </c>
      <c r="H174" s="57">
        <v>40717</v>
      </c>
      <c r="I174" s="537">
        <v>2.4473507297521975</v>
      </c>
      <c r="J174" s="538">
        <v>0.58504588045069006</v>
      </c>
      <c r="K174" s="592">
        <v>172.05</v>
      </c>
      <c r="L174" s="289">
        <v>7.95</v>
      </c>
      <c r="M174" t="s">
        <v>401</v>
      </c>
      <c r="N174">
        <v>29407.95</v>
      </c>
      <c r="O174" s="57"/>
      <c r="P174" s="57"/>
      <c r="Q174" s="57"/>
      <c r="R174" s="57"/>
      <c r="T174" s="57"/>
    </row>
    <row r="175" spans="1:20">
      <c r="A175">
        <v>15</v>
      </c>
      <c r="B175" t="s">
        <v>237</v>
      </c>
      <c r="D175" s="533">
        <v>300</v>
      </c>
      <c r="E175">
        <v>16.600000000000001</v>
      </c>
      <c r="F175" s="57">
        <v>40177</v>
      </c>
      <c r="G175" s="267">
        <v>20</v>
      </c>
      <c r="H175" s="57">
        <v>40254</v>
      </c>
      <c r="I175" s="537">
        <v>88.721157781788619</v>
      </c>
      <c r="J175" s="538">
        <v>20.289898655760386</v>
      </c>
      <c r="K175" s="592">
        <v>1012.05</v>
      </c>
      <c r="L175" s="289">
        <v>7.95</v>
      </c>
      <c r="M175" t="s">
        <v>401</v>
      </c>
      <c r="N175">
        <v>4987.95</v>
      </c>
      <c r="O175" s="57"/>
      <c r="P175" s="57"/>
      <c r="Q175" s="57"/>
      <c r="R175" s="57"/>
      <c r="T175" s="57"/>
    </row>
    <row r="176" spans="1:20">
      <c r="A176">
        <v>2</v>
      </c>
      <c r="B176" t="s">
        <v>498</v>
      </c>
      <c r="D176" s="533">
        <v>15</v>
      </c>
      <c r="E176">
        <v>92.52</v>
      </c>
      <c r="F176" s="57">
        <v>40023</v>
      </c>
      <c r="G176" s="267">
        <v>99.25</v>
      </c>
      <c r="H176" s="57">
        <v>40029</v>
      </c>
      <c r="I176" s="537">
        <v>392.40503024749336</v>
      </c>
      <c r="J176" s="538">
        <v>6.6630843632455692</v>
      </c>
      <c r="K176" s="592">
        <v>93</v>
      </c>
      <c r="L176" s="289">
        <v>7.95</v>
      </c>
      <c r="M176" t="s">
        <v>401</v>
      </c>
      <c r="N176">
        <v>1395.75</v>
      </c>
      <c r="O176" s="57"/>
      <c r="P176" s="57"/>
      <c r="Q176" s="57"/>
      <c r="R176" s="57"/>
      <c r="T176" s="57"/>
    </row>
    <row r="177" spans="1:20">
      <c r="A177">
        <v>3</v>
      </c>
      <c r="B177" t="s">
        <v>498</v>
      </c>
      <c r="D177" s="533">
        <v>50</v>
      </c>
      <c r="E177">
        <v>96.9</v>
      </c>
      <c r="F177" s="57">
        <v>40058</v>
      </c>
      <c r="G177" s="267">
        <v>103</v>
      </c>
      <c r="H177" s="57">
        <v>40065</v>
      </c>
      <c r="I177" s="537">
        <v>309.78043902909985</v>
      </c>
      <c r="J177" s="538">
        <v>6.1210191739045188</v>
      </c>
      <c r="K177" s="592">
        <v>297.05</v>
      </c>
      <c r="L177" s="289">
        <v>7.95</v>
      </c>
      <c r="M177" t="s">
        <v>401</v>
      </c>
      <c r="N177">
        <v>4852.95</v>
      </c>
      <c r="O177" s="57"/>
      <c r="P177" s="57"/>
      <c r="Q177" s="57"/>
      <c r="R177" s="57"/>
      <c r="T177" s="57"/>
    </row>
    <row r="178" spans="1:20">
      <c r="A178">
        <v>41</v>
      </c>
      <c r="B178" t="s">
        <v>238</v>
      </c>
      <c r="D178" s="533">
        <v>900</v>
      </c>
      <c r="E178">
        <v>4.75</v>
      </c>
      <c r="F178" s="57">
        <v>40099</v>
      </c>
      <c r="G178" s="267">
        <v>5.15</v>
      </c>
      <c r="H178" s="57">
        <v>40226</v>
      </c>
      <c r="I178" s="537">
        <v>22.703050155300986</v>
      </c>
      <c r="J178" s="538">
        <v>8.2198017721430361</v>
      </c>
      <c r="K178" s="592">
        <v>352.05</v>
      </c>
      <c r="L178" s="289">
        <v>7.95</v>
      </c>
      <c r="M178" t="s">
        <v>401</v>
      </c>
      <c r="N178">
        <v>4282.95</v>
      </c>
      <c r="O178" s="57"/>
      <c r="P178" s="57"/>
      <c r="Q178" s="57"/>
      <c r="R178" s="57"/>
      <c r="T178" s="57"/>
    </row>
    <row r="179" spans="1:20">
      <c r="A179">
        <v>30</v>
      </c>
      <c r="B179" t="s">
        <v>239</v>
      </c>
      <c r="D179" s="533">
        <v>150</v>
      </c>
      <c r="E179">
        <v>32</v>
      </c>
      <c r="F179" s="57">
        <v>40200</v>
      </c>
      <c r="G179" s="267">
        <v>36</v>
      </c>
      <c r="H179" s="57">
        <v>40238</v>
      </c>
      <c r="I179" s="537">
        <v>111.5441495787658</v>
      </c>
      <c r="J179" s="538">
        <v>12.313979970673582</v>
      </c>
      <c r="K179" s="592">
        <v>592.04999999999995</v>
      </c>
      <c r="L179" s="289">
        <v>7.95</v>
      </c>
      <c r="M179" t="s">
        <v>401</v>
      </c>
      <c r="N179">
        <v>4807.95</v>
      </c>
      <c r="O179" s="57"/>
      <c r="P179" s="57"/>
      <c r="Q179" s="57"/>
      <c r="R179" s="57"/>
      <c r="T179" s="57"/>
    </row>
    <row r="180" spans="1:20">
      <c r="A180">
        <v>462</v>
      </c>
      <c r="B180" t="s">
        <v>266</v>
      </c>
      <c r="C180" t="s">
        <v>1473</v>
      </c>
      <c r="D180" s="533">
        <v>100</v>
      </c>
      <c r="E180">
        <v>1E-4</v>
      </c>
      <c r="F180" s="57">
        <v>41561</v>
      </c>
      <c r="G180" s="267">
        <v>4</v>
      </c>
      <c r="H180" s="57">
        <v>41565</v>
      </c>
      <c r="I180" s="537">
        <v>34921.308900722579</v>
      </c>
      <c r="J180" s="538">
        <v>4492.4225028702649</v>
      </c>
      <c r="K180" s="592">
        <v>391.29</v>
      </c>
      <c r="L180" s="289">
        <v>8.6999999999999993</v>
      </c>
      <c r="M180" t="s">
        <v>887</v>
      </c>
      <c r="N180">
        <v>8.7100000000000009</v>
      </c>
      <c r="O180" s="57"/>
      <c r="P180" s="57"/>
      <c r="Q180" s="57"/>
      <c r="R180" s="57"/>
      <c r="T180" s="57"/>
    </row>
    <row r="181" spans="1:20">
      <c r="A181">
        <v>474</v>
      </c>
      <c r="B181" t="s">
        <v>266</v>
      </c>
      <c r="C181" t="s">
        <v>1497</v>
      </c>
      <c r="D181" s="533">
        <v>100</v>
      </c>
      <c r="E181">
        <v>1E-4</v>
      </c>
      <c r="F181" s="57">
        <v>41585</v>
      </c>
      <c r="G181" s="267">
        <v>2.7</v>
      </c>
      <c r="H181" s="57">
        <v>41607</v>
      </c>
      <c r="I181" s="537">
        <v>5697.2355062222578</v>
      </c>
      <c r="J181" s="538">
        <v>2999.8851894374284</v>
      </c>
      <c r="K181" s="592">
        <v>261.29000000000002</v>
      </c>
      <c r="L181" s="289">
        <v>8.6999999999999993</v>
      </c>
      <c r="M181" t="s">
        <v>887</v>
      </c>
      <c r="N181">
        <v>8.7100000000000009</v>
      </c>
      <c r="O181" s="57"/>
      <c r="P181" s="57"/>
      <c r="Q181" s="57"/>
      <c r="R181" s="57"/>
      <c r="T181" s="57"/>
    </row>
    <row r="182" spans="1:20">
      <c r="A182">
        <v>481</v>
      </c>
      <c r="B182" t="s">
        <v>266</v>
      </c>
      <c r="C182" t="s">
        <v>266</v>
      </c>
      <c r="D182" s="533">
        <v>100</v>
      </c>
      <c r="E182">
        <v>181.5325</v>
      </c>
      <c r="F182" s="57">
        <v>41556</v>
      </c>
      <c r="G182" s="267">
        <v>175</v>
      </c>
      <c r="H182" s="57">
        <v>41657</v>
      </c>
      <c r="I182" s="537">
        <v>-13.402572093888905</v>
      </c>
      <c r="J182" s="538">
        <v>-3.6407285862167669</v>
      </c>
      <c r="K182" s="592">
        <v>-661.2</v>
      </c>
      <c r="L182" s="289">
        <v>7.95</v>
      </c>
      <c r="M182" t="s">
        <v>401</v>
      </c>
      <c r="N182">
        <v>18161.2</v>
      </c>
      <c r="O182" s="57"/>
      <c r="P182" s="57"/>
      <c r="Q182" s="57"/>
      <c r="R182" s="57"/>
      <c r="T182" s="57"/>
    </row>
    <row r="183" spans="1:20">
      <c r="A183">
        <v>482</v>
      </c>
      <c r="B183" t="s">
        <v>266</v>
      </c>
      <c r="C183" t="s">
        <v>3583</v>
      </c>
      <c r="D183" s="533">
        <v>100</v>
      </c>
      <c r="E183">
        <v>0</v>
      </c>
      <c r="F183" s="57">
        <v>41634</v>
      </c>
      <c r="G183" s="267">
        <v>10</v>
      </c>
      <c r="H183" s="57">
        <v>41657</v>
      </c>
      <c r="I183" s="537">
        <v>6429.213267643494</v>
      </c>
      <c r="J183" s="538">
        <v>5647.1264367816093</v>
      </c>
      <c r="K183" s="592">
        <v>982.6</v>
      </c>
      <c r="L183" s="289">
        <v>17.399999999999999</v>
      </c>
      <c r="M183" t="s">
        <v>51</v>
      </c>
      <c r="N183">
        <v>17.399999999999999</v>
      </c>
      <c r="O183" s="57"/>
      <c r="P183" s="57"/>
      <c r="Q183" s="57"/>
      <c r="R183" s="57"/>
      <c r="T183" s="57"/>
    </row>
    <row r="184" spans="1:20">
      <c r="A184">
        <v>7</v>
      </c>
      <c r="B184" t="s">
        <v>698</v>
      </c>
      <c r="D184" s="533">
        <v>200</v>
      </c>
      <c r="E184">
        <v>31</v>
      </c>
      <c r="F184" s="57">
        <v>40039</v>
      </c>
      <c r="G184" s="267">
        <v>33</v>
      </c>
      <c r="H184" s="57">
        <v>40065</v>
      </c>
      <c r="I184" s="537">
        <v>85.970022739526883</v>
      </c>
      <c r="J184" s="538">
        <v>6.3152892661828739</v>
      </c>
      <c r="K184" s="592">
        <v>392.05</v>
      </c>
      <c r="L184" s="289">
        <v>7.95</v>
      </c>
      <c r="M184" t="s">
        <v>401</v>
      </c>
      <c r="N184">
        <v>6207.95</v>
      </c>
      <c r="O184" s="57"/>
      <c r="P184" s="57"/>
      <c r="Q184" s="57"/>
      <c r="R184" s="57"/>
      <c r="T184" s="57"/>
    </row>
    <row r="185" spans="1:20">
      <c r="A185">
        <v>23</v>
      </c>
      <c r="B185" t="s">
        <v>698</v>
      </c>
      <c r="D185" s="533">
        <v>285</v>
      </c>
      <c r="E185">
        <v>35.28</v>
      </c>
      <c r="F185" s="57">
        <v>40113</v>
      </c>
      <c r="G185" s="267">
        <v>41</v>
      </c>
      <c r="H185" s="57">
        <v>40246</v>
      </c>
      <c r="I185" s="537">
        <v>41.018722183840339</v>
      </c>
      <c r="J185" s="538">
        <v>16.121338600283213</v>
      </c>
      <c r="K185" s="592">
        <v>1622.25</v>
      </c>
      <c r="L185" s="289">
        <v>7.95</v>
      </c>
      <c r="M185" t="s">
        <v>401</v>
      </c>
      <c r="N185">
        <v>10062.75</v>
      </c>
      <c r="O185" s="57"/>
      <c r="P185" s="57"/>
      <c r="Q185" s="57"/>
      <c r="R185" s="57"/>
      <c r="T185" s="57"/>
    </row>
    <row r="186" spans="1:20">
      <c r="A186">
        <v>249</v>
      </c>
      <c r="B186" t="s">
        <v>698</v>
      </c>
      <c r="C186" t="s">
        <v>698</v>
      </c>
      <c r="D186" s="533">
        <v>50</v>
      </c>
      <c r="E186">
        <v>31.48</v>
      </c>
      <c r="F186" s="57">
        <v>39973</v>
      </c>
      <c r="G186" s="267">
        <v>37.03</v>
      </c>
      <c r="H186" s="57">
        <v>40983</v>
      </c>
      <c r="I186" s="537">
        <v>5.6859720992239078</v>
      </c>
      <c r="J186" s="538">
        <v>17.03909731660293</v>
      </c>
      <c r="K186" s="592">
        <v>269.55</v>
      </c>
      <c r="L186" s="289">
        <v>7.95</v>
      </c>
      <c r="M186" t="s">
        <v>401</v>
      </c>
      <c r="N186">
        <v>1581.95</v>
      </c>
      <c r="O186" s="57"/>
      <c r="P186" s="57"/>
      <c r="Q186" s="57"/>
      <c r="R186" s="57"/>
      <c r="T186" s="57"/>
    </row>
    <row r="187" spans="1:20">
      <c r="A187">
        <v>16</v>
      </c>
      <c r="B187" t="s">
        <v>518</v>
      </c>
      <c r="D187" s="533">
        <v>900</v>
      </c>
      <c r="E187">
        <v>8.52</v>
      </c>
      <c r="F187" s="57">
        <v>40093</v>
      </c>
      <c r="G187" s="267">
        <v>10</v>
      </c>
      <c r="H187" s="57">
        <v>40260</v>
      </c>
      <c r="I187" s="537">
        <v>34.780459432789591</v>
      </c>
      <c r="J187" s="538">
        <v>17.24933070173725</v>
      </c>
      <c r="K187" s="592">
        <v>1324.05</v>
      </c>
      <c r="L187" s="289">
        <v>7.95</v>
      </c>
      <c r="M187" t="s">
        <v>401</v>
      </c>
      <c r="N187">
        <v>7675.95</v>
      </c>
      <c r="O187" s="57"/>
      <c r="P187" s="57"/>
      <c r="Q187" s="57"/>
      <c r="R187" s="57"/>
      <c r="T187" s="57"/>
    </row>
    <row r="188" spans="1:20">
      <c r="A188">
        <v>21</v>
      </c>
      <c r="B188" t="s">
        <v>518</v>
      </c>
      <c r="D188" s="533">
        <v>10</v>
      </c>
      <c r="E188">
        <v>8.2438000000000002</v>
      </c>
      <c r="F188" s="57">
        <v>40099</v>
      </c>
      <c r="G188" s="267">
        <v>14</v>
      </c>
      <c r="H188" s="57">
        <v>40372</v>
      </c>
      <c r="I188" s="537">
        <v>58.49772204966763</v>
      </c>
      <c r="J188" s="538">
        <v>54.887816966853997</v>
      </c>
      <c r="K188" s="592">
        <v>49.612000000000002</v>
      </c>
      <c r="L188" s="289">
        <v>7.95</v>
      </c>
      <c r="M188" t="s">
        <v>401</v>
      </c>
      <c r="N188">
        <v>90.388000000000005</v>
      </c>
      <c r="O188" s="57"/>
      <c r="P188" s="57"/>
      <c r="Q188" s="57"/>
      <c r="R188" s="57"/>
      <c r="T188" s="57"/>
    </row>
    <row r="189" spans="1:20">
      <c r="A189">
        <v>1</v>
      </c>
      <c r="B189" t="s">
        <v>368</v>
      </c>
      <c r="D189" s="533">
        <v>200</v>
      </c>
      <c r="E189">
        <v>45.05</v>
      </c>
      <c r="F189" s="57">
        <v>40093</v>
      </c>
      <c r="G189" s="267">
        <v>46</v>
      </c>
      <c r="H189" s="57">
        <v>40123</v>
      </c>
      <c r="I189" s="537">
        <v>24.316845721349221</v>
      </c>
      <c r="J189" s="538">
        <v>2.0187514900836776</v>
      </c>
      <c r="K189" s="592">
        <v>182.05</v>
      </c>
      <c r="L189" s="289">
        <v>7.95</v>
      </c>
      <c r="M189" t="s">
        <v>401</v>
      </c>
      <c r="N189">
        <v>9017.9500000000007</v>
      </c>
      <c r="O189" s="57"/>
      <c r="P189" s="57"/>
      <c r="Q189" s="57"/>
      <c r="R189" s="57"/>
      <c r="T189" s="57"/>
    </row>
    <row r="190" spans="1:20">
      <c r="A190">
        <v>184</v>
      </c>
      <c r="B190" t="s">
        <v>924</v>
      </c>
      <c r="C190" t="s">
        <v>926</v>
      </c>
      <c r="D190" s="533">
        <v>200</v>
      </c>
      <c r="E190">
        <v>0</v>
      </c>
      <c r="F190" s="57">
        <v>40862</v>
      </c>
      <c r="G190" s="267">
        <v>0.6</v>
      </c>
      <c r="H190" s="57">
        <v>40894</v>
      </c>
      <c r="I190" s="537">
        <v>2898.8722045808877</v>
      </c>
      <c r="J190" s="538">
        <v>1169.8412698412701</v>
      </c>
      <c r="K190" s="592">
        <v>110.55</v>
      </c>
      <c r="L190" s="289">
        <v>9.4499999999999993</v>
      </c>
      <c r="M190" t="s">
        <v>887</v>
      </c>
      <c r="N190">
        <v>9.4499999999999993</v>
      </c>
      <c r="O190" s="57"/>
      <c r="P190" s="57"/>
      <c r="Q190" s="57"/>
      <c r="R190" s="57"/>
      <c r="T190" s="57"/>
    </row>
    <row r="191" spans="1:20">
      <c r="A191">
        <v>225</v>
      </c>
      <c r="B191" t="s">
        <v>924</v>
      </c>
      <c r="C191" t="s">
        <v>924</v>
      </c>
      <c r="D191" s="533">
        <v>200</v>
      </c>
      <c r="E191">
        <v>14</v>
      </c>
      <c r="F191" s="57">
        <v>40861</v>
      </c>
      <c r="G191" s="267">
        <v>12</v>
      </c>
      <c r="H191" s="57">
        <v>40956</v>
      </c>
      <c r="I191" s="537">
        <v>-60.315651547277525</v>
      </c>
      <c r="J191" s="538">
        <v>-14.528392599583324</v>
      </c>
      <c r="K191" s="592">
        <v>-407.95</v>
      </c>
      <c r="L191" s="289">
        <v>7.95</v>
      </c>
      <c r="M191" t="s">
        <v>401</v>
      </c>
      <c r="N191">
        <v>2807.95</v>
      </c>
      <c r="O191" s="57"/>
      <c r="P191" s="57"/>
      <c r="Q191" s="57"/>
      <c r="R191" s="57"/>
      <c r="T191" s="57"/>
    </row>
    <row r="192" spans="1:20">
      <c r="A192">
        <v>228</v>
      </c>
      <c r="B192" t="s">
        <v>924</v>
      </c>
      <c r="C192" t="s">
        <v>991</v>
      </c>
      <c r="D192" s="533">
        <v>200</v>
      </c>
      <c r="E192">
        <v>0</v>
      </c>
      <c r="F192" s="57">
        <v>40911</v>
      </c>
      <c r="G192" s="267">
        <v>2.25</v>
      </c>
      <c r="H192" s="57">
        <v>40956</v>
      </c>
      <c r="I192" s="537">
        <v>2211.5379789408244</v>
      </c>
      <c r="J192" s="538">
        <v>1428.0135823429539</v>
      </c>
      <c r="K192" s="592">
        <v>420.55</v>
      </c>
      <c r="L192" s="289">
        <v>29.45</v>
      </c>
      <c r="M192" t="s">
        <v>888</v>
      </c>
      <c r="N192">
        <v>29.45</v>
      </c>
      <c r="O192" s="57"/>
      <c r="P192" s="57"/>
      <c r="Q192" s="57"/>
      <c r="R192" s="57"/>
      <c r="T192" s="57"/>
    </row>
    <row r="193" spans="1:20">
      <c r="A193">
        <v>250</v>
      </c>
      <c r="B193" t="s">
        <v>924</v>
      </c>
      <c r="C193" t="s">
        <v>924</v>
      </c>
      <c r="D193" s="533">
        <v>8</v>
      </c>
      <c r="E193">
        <v>14</v>
      </c>
      <c r="F193" s="57">
        <v>40861</v>
      </c>
      <c r="G193" s="267">
        <v>18.100000000000001</v>
      </c>
      <c r="H193" s="57">
        <v>40983</v>
      </c>
      <c r="I193" s="537">
        <v>56.7947513165769</v>
      </c>
      <c r="J193" s="538">
        <v>20.716965402250946</v>
      </c>
      <c r="K193" s="592">
        <v>24.85</v>
      </c>
      <c r="L193" s="289">
        <v>7.95</v>
      </c>
      <c r="M193" t="s">
        <v>401</v>
      </c>
      <c r="N193">
        <v>119.95</v>
      </c>
      <c r="O193" s="57"/>
      <c r="P193" s="57"/>
      <c r="Q193" s="57"/>
      <c r="R193" s="57"/>
      <c r="T193" s="57"/>
    </row>
    <row r="194" spans="1:20">
      <c r="A194">
        <v>496</v>
      </c>
      <c r="B194" t="s">
        <v>924</v>
      </c>
      <c r="C194" t="s">
        <v>924</v>
      </c>
      <c r="D194" s="533">
        <v>200</v>
      </c>
      <c r="E194">
        <v>15.22</v>
      </c>
      <c r="F194" s="57">
        <v>41561</v>
      </c>
      <c r="G194" s="267">
        <v>16</v>
      </c>
      <c r="H194" s="57">
        <v>41723</v>
      </c>
      <c r="I194" s="537">
        <v>10.672888218766056</v>
      </c>
      <c r="J194" s="538">
        <v>4.850996903618995</v>
      </c>
      <c r="K194" s="592">
        <v>148.05000000000001</v>
      </c>
      <c r="L194" s="289">
        <v>7.95</v>
      </c>
      <c r="M194" t="s">
        <v>401</v>
      </c>
      <c r="N194">
        <v>3051.95</v>
      </c>
      <c r="O194" s="57"/>
      <c r="P194" s="57"/>
      <c r="Q194" s="57"/>
      <c r="R194" s="57"/>
      <c r="T194" s="57"/>
    </row>
    <row r="195" spans="1:20">
      <c r="A195">
        <v>497</v>
      </c>
      <c r="B195" t="s">
        <v>924</v>
      </c>
      <c r="C195" t="s">
        <v>3609</v>
      </c>
      <c r="D195" s="533">
        <v>200</v>
      </c>
      <c r="E195">
        <v>0</v>
      </c>
      <c r="F195" s="57">
        <v>41710</v>
      </c>
      <c r="G195" s="267">
        <v>1</v>
      </c>
      <c r="H195" s="57">
        <v>41723</v>
      </c>
      <c r="I195" s="537">
        <v>5378.4812431108539</v>
      </c>
      <c r="J195" s="538">
        <v>579.11714770797971</v>
      </c>
      <c r="K195" s="592">
        <v>170.55</v>
      </c>
      <c r="L195" s="289">
        <v>29.45</v>
      </c>
      <c r="M195" t="s">
        <v>888</v>
      </c>
      <c r="N195">
        <v>29.45</v>
      </c>
      <c r="O195" s="57"/>
      <c r="P195" s="57"/>
      <c r="Q195" s="57"/>
      <c r="R195" s="57"/>
      <c r="T195" s="57"/>
    </row>
    <row r="196" spans="1:20">
      <c r="A196">
        <v>224</v>
      </c>
      <c r="B196" t="s">
        <v>270</v>
      </c>
      <c r="C196" t="s">
        <v>270</v>
      </c>
      <c r="D196" s="533">
        <v>100</v>
      </c>
      <c r="E196">
        <v>50</v>
      </c>
      <c r="F196" s="57">
        <v>40199</v>
      </c>
      <c r="G196" s="267">
        <v>49</v>
      </c>
      <c r="H196" s="57">
        <v>40956</v>
      </c>
      <c r="I196" s="537">
        <v>-1.0507103409673868</v>
      </c>
      <c r="J196" s="538">
        <v>-2.155572639503196</v>
      </c>
      <c r="K196" s="592">
        <v>-107.95</v>
      </c>
      <c r="L196" s="289">
        <v>7.95</v>
      </c>
      <c r="M196" t="s">
        <v>401</v>
      </c>
      <c r="N196">
        <v>5007.95</v>
      </c>
      <c r="O196" s="57"/>
      <c r="P196" s="57"/>
      <c r="Q196" s="57"/>
      <c r="R196" s="57"/>
      <c r="T196" s="57"/>
    </row>
    <row r="197" spans="1:20">
      <c r="A197">
        <v>231</v>
      </c>
      <c r="B197" t="s">
        <v>270</v>
      </c>
      <c r="C197" t="s">
        <v>993</v>
      </c>
      <c r="D197" s="533">
        <v>100</v>
      </c>
      <c r="E197">
        <v>0</v>
      </c>
      <c r="F197" s="57">
        <v>40918</v>
      </c>
      <c r="G197" s="267">
        <v>10.5</v>
      </c>
      <c r="H197" s="57">
        <v>40956</v>
      </c>
      <c r="I197" s="537">
        <v>3457.5569393181249</v>
      </c>
      <c r="J197" s="538">
        <v>3558.5365853658536</v>
      </c>
      <c r="K197" s="592">
        <v>1021.3</v>
      </c>
      <c r="L197" s="289">
        <v>28.7</v>
      </c>
      <c r="M197" t="s">
        <v>888</v>
      </c>
      <c r="N197">
        <v>28.7</v>
      </c>
      <c r="O197" s="57"/>
      <c r="P197" s="57"/>
      <c r="Q197" s="57"/>
      <c r="R197" s="57"/>
      <c r="T197" s="57"/>
    </row>
    <row r="198" spans="1:20">
      <c r="A198">
        <v>93</v>
      </c>
      <c r="B198" t="s">
        <v>341</v>
      </c>
      <c r="C198" t="s">
        <v>813</v>
      </c>
      <c r="D198" s="533">
        <v>2000</v>
      </c>
      <c r="E198">
        <v>0.25</v>
      </c>
      <c r="F198" s="57">
        <v>40764</v>
      </c>
      <c r="G198" s="267">
        <v>0.55000000000000004</v>
      </c>
      <c r="H198" s="57">
        <v>40769</v>
      </c>
      <c r="I198" s="537">
        <v>5114.5964449908752</v>
      </c>
      <c r="J198" s="538">
        <v>101.50210661293276</v>
      </c>
      <c r="K198" s="592">
        <v>554.1</v>
      </c>
      <c r="L198" s="289">
        <v>45.9</v>
      </c>
      <c r="M198" t="s">
        <v>748</v>
      </c>
      <c r="N198">
        <v>545.9</v>
      </c>
      <c r="O198" s="57"/>
      <c r="P198" s="57"/>
      <c r="Q198" s="57"/>
      <c r="R198" s="57"/>
      <c r="T198" s="57"/>
    </row>
    <row r="199" spans="1:20">
      <c r="A199">
        <v>174</v>
      </c>
      <c r="B199" t="s">
        <v>341</v>
      </c>
      <c r="C199" t="s">
        <v>933</v>
      </c>
      <c r="D199" s="533">
        <v>300</v>
      </c>
      <c r="E199">
        <v>7</v>
      </c>
      <c r="F199" s="57">
        <v>40869</v>
      </c>
      <c r="G199" s="267">
        <v>8.75</v>
      </c>
      <c r="H199" s="57">
        <v>40886</v>
      </c>
      <c r="I199" s="537">
        <v>458.34584269356878</v>
      </c>
      <c r="J199" s="538">
        <v>23.79739671760046</v>
      </c>
      <c r="K199" s="592">
        <v>504.6</v>
      </c>
      <c r="L199" s="289">
        <v>20.399999999999999</v>
      </c>
      <c r="M199" t="s">
        <v>748</v>
      </c>
      <c r="N199">
        <v>2120.4</v>
      </c>
      <c r="O199" s="57"/>
      <c r="P199" s="57"/>
      <c r="Q199" s="57"/>
      <c r="R199" s="57"/>
      <c r="T199" s="57"/>
    </row>
    <row r="200" spans="1:20">
      <c r="A200">
        <v>161</v>
      </c>
      <c r="B200" t="s">
        <v>863</v>
      </c>
      <c r="C200" t="s">
        <v>890</v>
      </c>
      <c r="D200" s="533">
        <v>100</v>
      </c>
      <c r="E200">
        <v>0</v>
      </c>
      <c r="F200" s="57">
        <v>40814</v>
      </c>
      <c r="G200" s="267">
        <v>1.6</v>
      </c>
      <c r="H200" s="57">
        <v>40866</v>
      </c>
      <c r="I200" s="537">
        <v>2043.8952657581735</v>
      </c>
      <c r="J200" s="538">
        <v>1739.0804597701151</v>
      </c>
      <c r="K200" s="592">
        <v>151.30000000000001</v>
      </c>
      <c r="L200" s="289">
        <v>8.6999999999999993</v>
      </c>
      <c r="M200" t="s">
        <v>887</v>
      </c>
      <c r="N200">
        <v>8.6999999999999993</v>
      </c>
      <c r="O200" s="57"/>
      <c r="P200" s="57"/>
      <c r="Q200" s="57"/>
      <c r="R200" s="57"/>
      <c r="T200" s="57"/>
    </row>
    <row r="201" spans="1:20">
      <c r="A201">
        <v>189</v>
      </c>
      <c r="B201" t="s">
        <v>863</v>
      </c>
      <c r="C201" t="s">
        <v>863</v>
      </c>
      <c r="D201" s="533">
        <v>100</v>
      </c>
      <c r="E201">
        <v>47.3</v>
      </c>
      <c r="F201" s="57">
        <v>40808</v>
      </c>
      <c r="G201" s="267">
        <v>30</v>
      </c>
      <c r="H201" s="57">
        <v>40900</v>
      </c>
      <c r="I201" s="537">
        <v>-181.30671344940711</v>
      </c>
      <c r="J201" s="538">
        <v>-36.681476165852317</v>
      </c>
      <c r="K201" s="592">
        <v>-1737.95</v>
      </c>
      <c r="L201" s="289">
        <v>7.95</v>
      </c>
      <c r="M201" t="s">
        <v>401</v>
      </c>
      <c r="N201">
        <v>4737.95</v>
      </c>
      <c r="O201" s="57"/>
      <c r="P201" s="57"/>
      <c r="Q201" s="57"/>
      <c r="R201" s="57"/>
      <c r="T201" s="57"/>
    </row>
    <row r="202" spans="1:20">
      <c r="A202">
        <v>190</v>
      </c>
      <c r="B202" t="s">
        <v>863</v>
      </c>
      <c r="C202" t="s">
        <v>970</v>
      </c>
      <c r="D202" s="533">
        <v>100</v>
      </c>
      <c r="E202">
        <v>0</v>
      </c>
      <c r="F202" s="57">
        <v>40899</v>
      </c>
      <c r="G202" s="267">
        <v>13</v>
      </c>
      <c r="H202" s="57">
        <v>40900</v>
      </c>
      <c r="I202" s="537">
        <v>139182.61835496791</v>
      </c>
      <c r="J202" s="538">
        <v>4429.6167247386766</v>
      </c>
      <c r="K202" s="592">
        <v>1271.3</v>
      </c>
      <c r="L202" s="289">
        <v>28.7</v>
      </c>
      <c r="M202" t="s">
        <v>888</v>
      </c>
      <c r="N202">
        <v>28.7</v>
      </c>
      <c r="O202" s="57"/>
      <c r="P202" s="57"/>
      <c r="Q202" s="57"/>
      <c r="R202" s="57"/>
      <c r="T202" s="57"/>
    </row>
    <row r="203" spans="1:20">
      <c r="A203">
        <v>115</v>
      </c>
      <c r="B203" t="s">
        <v>672</v>
      </c>
      <c r="C203" t="s">
        <v>845</v>
      </c>
      <c r="D203" s="533">
        <v>1000</v>
      </c>
      <c r="E203">
        <v>1.77</v>
      </c>
      <c r="F203" s="57">
        <v>40695</v>
      </c>
      <c r="G203" s="267">
        <v>0.32</v>
      </c>
      <c r="H203" s="57">
        <v>40816</v>
      </c>
      <c r="I203" s="537">
        <v>-521.17198383737957</v>
      </c>
      <c r="J203" s="538">
        <v>-82.231106668887762</v>
      </c>
      <c r="K203" s="592">
        <v>-1480.9</v>
      </c>
      <c r="L203" s="289">
        <v>30.9</v>
      </c>
      <c r="M203" t="s">
        <v>748</v>
      </c>
      <c r="N203">
        <v>1800.9</v>
      </c>
      <c r="O203" s="57"/>
      <c r="P203" s="57"/>
      <c r="Q203" s="57"/>
      <c r="R203" s="57"/>
      <c r="T203" s="57"/>
    </row>
    <row r="204" spans="1:20">
      <c r="A204">
        <v>54</v>
      </c>
      <c r="B204" t="s">
        <v>55</v>
      </c>
      <c r="C204" t="s">
        <v>536</v>
      </c>
      <c r="D204" s="533">
        <v>1000</v>
      </c>
      <c r="E204">
        <v>2.4024000000000001</v>
      </c>
      <c r="F204" s="57">
        <v>40645</v>
      </c>
      <c r="G204" s="267">
        <v>2.98</v>
      </c>
      <c r="H204" s="57">
        <v>40647</v>
      </c>
      <c r="I204" s="537">
        <v>3698.8176505295055</v>
      </c>
      <c r="J204" s="538">
        <v>22.467431060699461</v>
      </c>
      <c r="K204" s="592">
        <v>546.70000000000005</v>
      </c>
      <c r="L204" s="289">
        <v>30.9</v>
      </c>
      <c r="M204" t="s">
        <v>693</v>
      </c>
      <c r="N204">
        <v>2433.3000000000002</v>
      </c>
      <c r="O204" s="57"/>
      <c r="P204" s="57"/>
      <c r="Q204" s="57"/>
      <c r="R204" s="57"/>
      <c r="T204" s="57"/>
    </row>
    <row r="205" spans="1:20">
      <c r="A205">
        <v>66</v>
      </c>
      <c r="B205" t="s">
        <v>241</v>
      </c>
      <c r="D205" s="533">
        <v>500</v>
      </c>
      <c r="E205">
        <v>2.2000000000000002</v>
      </c>
      <c r="F205" s="57">
        <v>40105</v>
      </c>
      <c r="G205" s="267">
        <v>5.5</v>
      </c>
      <c r="H205" s="57">
        <v>40694</v>
      </c>
      <c r="I205" s="537">
        <v>56.33576392440952</v>
      </c>
      <c r="J205" s="538">
        <v>148.20614648675482</v>
      </c>
      <c r="K205" s="592">
        <v>1642.05</v>
      </c>
      <c r="L205" s="289">
        <v>7.95</v>
      </c>
      <c r="M205" t="s">
        <v>401</v>
      </c>
      <c r="N205">
        <v>1107.95</v>
      </c>
      <c r="O205" s="57"/>
      <c r="P205" s="57"/>
      <c r="Q205" s="57"/>
      <c r="R205" s="57"/>
      <c r="T205" s="57"/>
    </row>
    <row r="206" spans="1:20">
      <c r="A206">
        <v>475</v>
      </c>
      <c r="B206" t="s">
        <v>667</v>
      </c>
      <c r="C206" t="s">
        <v>3574</v>
      </c>
      <c r="D206" s="533">
        <v>100</v>
      </c>
      <c r="E206">
        <v>0.95</v>
      </c>
      <c r="F206" s="57">
        <v>41628</v>
      </c>
      <c r="G206" s="267">
        <v>0.8</v>
      </c>
      <c r="H206" s="57">
        <v>41629</v>
      </c>
      <c r="I206" s="537">
        <v>-12411.361551678374</v>
      </c>
      <c r="J206" s="538">
        <v>-28.825622775800699</v>
      </c>
      <c r="K206" s="592">
        <v>-32.4</v>
      </c>
      <c r="L206" s="289">
        <v>17.399999999999999</v>
      </c>
      <c r="M206" t="s">
        <v>51</v>
      </c>
      <c r="N206">
        <v>112.4</v>
      </c>
      <c r="O206" s="57"/>
      <c r="P206" s="57"/>
      <c r="Q206" s="57"/>
      <c r="R206" s="57"/>
      <c r="T206" s="57"/>
    </row>
    <row r="207" spans="1:20">
      <c r="A207">
        <v>479</v>
      </c>
      <c r="B207" t="s">
        <v>667</v>
      </c>
      <c r="C207" t="s">
        <v>3577</v>
      </c>
      <c r="D207" s="533">
        <v>100</v>
      </c>
      <c r="E207">
        <v>0.5</v>
      </c>
      <c r="F207" s="57">
        <v>41631</v>
      </c>
      <c r="G207" s="267">
        <v>1.6</v>
      </c>
      <c r="H207" s="57">
        <v>41656</v>
      </c>
      <c r="I207" s="537">
        <v>1262.2120440807259</v>
      </c>
      <c r="J207" s="538">
        <v>137.38872403560836</v>
      </c>
      <c r="K207" s="592">
        <v>92.6</v>
      </c>
      <c r="L207" s="289">
        <v>17.399999999999999</v>
      </c>
      <c r="M207" t="s">
        <v>51</v>
      </c>
      <c r="N207">
        <v>67.400000000000006</v>
      </c>
      <c r="O207" s="57"/>
      <c r="P207" s="57"/>
      <c r="Q207" s="57"/>
      <c r="R207" s="57"/>
      <c r="T207" s="57"/>
    </row>
    <row r="208" spans="1:20">
      <c r="A208">
        <v>491</v>
      </c>
      <c r="B208" t="s">
        <v>667</v>
      </c>
      <c r="C208" t="s">
        <v>3599</v>
      </c>
      <c r="D208" s="533">
        <v>100</v>
      </c>
      <c r="E208">
        <v>1.66</v>
      </c>
      <c r="F208" s="57">
        <v>41667</v>
      </c>
      <c r="G208" s="267">
        <v>1.2</v>
      </c>
      <c r="H208" s="57">
        <v>41719</v>
      </c>
      <c r="I208" s="537">
        <v>-303.57824160728677</v>
      </c>
      <c r="J208" s="538">
        <v>-34.56924754634678</v>
      </c>
      <c r="K208" s="592">
        <v>-63.4</v>
      </c>
      <c r="L208" s="289">
        <v>17.399999999999999</v>
      </c>
      <c r="M208" t="s">
        <v>51</v>
      </c>
      <c r="N208">
        <v>183.4</v>
      </c>
      <c r="O208" s="57"/>
      <c r="P208" s="57"/>
      <c r="Q208" s="57"/>
      <c r="R208" s="57"/>
      <c r="T208" s="57"/>
    </row>
    <row r="209" spans="1:20">
      <c r="A209">
        <v>371</v>
      </c>
      <c r="B209" t="s">
        <v>352</v>
      </c>
      <c r="C209" t="s">
        <v>1200</v>
      </c>
      <c r="D209" s="533">
        <v>200</v>
      </c>
      <c r="E209">
        <v>3.25</v>
      </c>
      <c r="F209" s="57">
        <v>41026</v>
      </c>
      <c r="G209" s="267">
        <v>2.6</v>
      </c>
      <c r="H209" s="57">
        <v>41170</v>
      </c>
      <c r="I209" s="537">
        <v>-63.825765694683753</v>
      </c>
      <c r="J209" s="538">
        <v>-22.260427567648374</v>
      </c>
      <c r="K209" s="592">
        <v>-148.9</v>
      </c>
      <c r="L209" s="289">
        <v>18.899999999999999</v>
      </c>
      <c r="M209" t="s">
        <v>693</v>
      </c>
      <c r="N209">
        <v>668.9</v>
      </c>
      <c r="O209" s="57"/>
      <c r="P209" s="57"/>
      <c r="Q209" s="57"/>
      <c r="R209" s="57"/>
      <c r="T209" s="57"/>
    </row>
    <row r="210" spans="1:20">
      <c r="A210">
        <v>200</v>
      </c>
      <c r="B210" t="s">
        <v>918</v>
      </c>
      <c r="C210" t="s">
        <v>918</v>
      </c>
      <c r="D210" s="533">
        <v>102</v>
      </c>
      <c r="E210">
        <v>14.8241</v>
      </c>
      <c r="F210" s="57">
        <v>40869</v>
      </c>
      <c r="G210" s="267">
        <v>16</v>
      </c>
      <c r="H210" s="57">
        <v>40925</v>
      </c>
      <c r="I210" s="537">
        <v>46.335789894509801</v>
      </c>
      <c r="J210" s="538">
        <v>7.3678418313795948</v>
      </c>
      <c r="K210" s="592">
        <v>111.9918</v>
      </c>
      <c r="L210" s="289">
        <v>7.95</v>
      </c>
      <c r="M210" t="s">
        <v>401</v>
      </c>
      <c r="N210">
        <v>1520.0082</v>
      </c>
      <c r="O210" s="57"/>
      <c r="P210" s="57"/>
      <c r="Q210" s="57"/>
      <c r="R210" s="57"/>
      <c r="T210" s="57"/>
    </row>
    <row r="211" spans="1:20">
      <c r="A211">
        <v>42</v>
      </c>
      <c r="B211" t="s">
        <v>306</v>
      </c>
      <c r="C211" t="s">
        <v>519</v>
      </c>
      <c r="D211" s="533">
        <v>900</v>
      </c>
      <c r="E211">
        <v>5.5236000000000001</v>
      </c>
      <c r="F211" s="57">
        <v>40562</v>
      </c>
      <c r="G211" s="267">
        <v>6.1</v>
      </c>
      <c r="H211" s="57">
        <v>40596</v>
      </c>
      <c r="I211" s="537">
        <v>100.22723004912804</v>
      </c>
      <c r="J211" s="538">
        <v>9.7859473987329544</v>
      </c>
      <c r="K211" s="592">
        <v>489.36</v>
      </c>
      <c r="L211" s="289">
        <v>29.4</v>
      </c>
      <c r="M211" t="s">
        <v>748</v>
      </c>
      <c r="N211">
        <v>5000.6400000000003</v>
      </c>
      <c r="O211" s="57"/>
      <c r="P211" s="57"/>
      <c r="Q211" s="57"/>
      <c r="R211" s="57"/>
      <c r="T211" s="57"/>
    </row>
    <row r="212" spans="1:20">
      <c r="A212">
        <v>64</v>
      </c>
      <c r="B212" t="s">
        <v>306</v>
      </c>
      <c r="C212" t="s">
        <v>463</v>
      </c>
      <c r="D212" s="533">
        <v>900</v>
      </c>
      <c r="E212">
        <v>2.3E-2</v>
      </c>
      <c r="F212" s="57">
        <v>40623</v>
      </c>
      <c r="G212" s="267">
        <v>0.9</v>
      </c>
      <c r="H212" s="57">
        <v>40684</v>
      </c>
      <c r="I212" s="537">
        <v>1665.2456269592101</v>
      </c>
      <c r="J212" s="538">
        <v>1516.7664670658685</v>
      </c>
      <c r="K212" s="592">
        <v>759.9</v>
      </c>
      <c r="L212" s="289">
        <v>29.4</v>
      </c>
      <c r="M212" t="s">
        <v>51</v>
      </c>
      <c r="N212">
        <v>50.1</v>
      </c>
      <c r="O212" s="57"/>
      <c r="P212" s="57"/>
      <c r="Q212" s="57"/>
      <c r="R212" s="57"/>
      <c r="T212" s="57"/>
    </row>
    <row r="213" spans="1:20">
      <c r="A213">
        <v>75</v>
      </c>
      <c r="B213" t="s">
        <v>306</v>
      </c>
      <c r="C213" t="s">
        <v>766</v>
      </c>
      <c r="D213" s="533">
        <v>900</v>
      </c>
      <c r="E213">
        <v>0</v>
      </c>
      <c r="F213" s="57">
        <v>40688</v>
      </c>
      <c r="G213" s="267">
        <v>0.65</v>
      </c>
      <c r="H213" s="57">
        <v>40712</v>
      </c>
      <c r="I213" s="537">
        <v>5602.3916208675655</v>
      </c>
      <c r="J213" s="538">
        <v>3879.5918367346949</v>
      </c>
      <c r="K213" s="592">
        <v>570.29999999999995</v>
      </c>
      <c r="L213" s="289">
        <v>14.7</v>
      </c>
      <c r="M213" t="s">
        <v>887</v>
      </c>
      <c r="N213">
        <v>14.7</v>
      </c>
      <c r="O213" s="57"/>
      <c r="P213" s="57"/>
      <c r="Q213" s="57"/>
      <c r="R213" s="57"/>
      <c r="T213" s="57"/>
    </row>
    <row r="214" spans="1:20">
      <c r="A214">
        <v>85</v>
      </c>
      <c r="B214" t="s">
        <v>306</v>
      </c>
      <c r="D214" s="533">
        <v>900</v>
      </c>
      <c r="E214">
        <v>9</v>
      </c>
      <c r="F214" s="57">
        <v>40616</v>
      </c>
      <c r="G214" s="267">
        <v>5</v>
      </c>
      <c r="H214" s="57">
        <v>40743</v>
      </c>
      <c r="I214" s="537">
        <v>-169.21275412727155</v>
      </c>
      <c r="J214" s="538">
        <v>-44.498917728895712</v>
      </c>
      <c r="K214" s="592">
        <v>-3607.95</v>
      </c>
      <c r="L214" s="289">
        <v>7.95</v>
      </c>
      <c r="M214" t="s">
        <v>401</v>
      </c>
      <c r="N214">
        <v>8107.95</v>
      </c>
      <c r="O214" s="57"/>
      <c r="P214" s="57"/>
      <c r="Q214" s="57"/>
      <c r="R214" s="57"/>
      <c r="T214" s="57"/>
    </row>
    <row r="215" spans="1:20">
      <c r="A215">
        <v>86</v>
      </c>
      <c r="B215" t="s">
        <v>306</v>
      </c>
      <c r="C215" t="s">
        <v>775</v>
      </c>
      <c r="D215" s="533">
        <v>900</v>
      </c>
      <c r="E215">
        <v>0</v>
      </c>
      <c r="F215" s="57">
        <v>40715</v>
      </c>
      <c r="G215" s="267">
        <v>1.95</v>
      </c>
      <c r="H215" s="57">
        <v>40743</v>
      </c>
      <c r="I215" s="537">
        <v>5114.5422280918247</v>
      </c>
      <c r="J215" s="538">
        <v>4957.6368876080696</v>
      </c>
      <c r="K215" s="592">
        <v>1720.3</v>
      </c>
      <c r="L215" s="289">
        <v>34.700000000000003</v>
      </c>
      <c r="M215" t="s">
        <v>888</v>
      </c>
      <c r="N215">
        <v>34.700000000000003</v>
      </c>
      <c r="O215" s="57"/>
      <c r="P215" s="57"/>
      <c r="Q215" s="57"/>
      <c r="R215" s="57"/>
      <c r="T215" s="57"/>
    </row>
    <row r="216" spans="1:20">
      <c r="A216">
        <v>29</v>
      </c>
      <c r="B216" t="s">
        <v>242</v>
      </c>
      <c r="D216" s="533">
        <v>25</v>
      </c>
      <c r="E216">
        <v>1.35</v>
      </c>
      <c r="F216" s="57">
        <v>40200</v>
      </c>
      <c r="G216" s="267">
        <v>2.23</v>
      </c>
      <c r="H216" s="57">
        <v>40483</v>
      </c>
      <c r="I216" s="537">
        <v>37.584164099449431</v>
      </c>
      <c r="J216" s="538">
        <v>33.693045563549148</v>
      </c>
      <c r="K216" s="592">
        <v>14.05</v>
      </c>
      <c r="L216" s="289">
        <v>7.95</v>
      </c>
      <c r="M216" t="s">
        <v>401</v>
      </c>
      <c r="N216">
        <v>41.7</v>
      </c>
      <c r="O216" s="57"/>
      <c r="P216" s="57"/>
      <c r="Q216" s="57"/>
      <c r="R216" s="57"/>
      <c r="T216" s="57"/>
    </row>
    <row r="217" spans="1:20">
      <c r="A217">
        <v>53</v>
      </c>
      <c r="B217" t="s">
        <v>148</v>
      </c>
      <c r="C217" t="s">
        <v>462</v>
      </c>
      <c r="D217" s="533">
        <v>500</v>
      </c>
      <c r="E217">
        <v>3.3323999999999998</v>
      </c>
      <c r="F217" s="57">
        <v>40553</v>
      </c>
      <c r="G217" s="267">
        <v>3.4</v>
      </c>
      <c r="H217" s="57">
        <v>40676</v>
      </c>
      <c r="I217" s="537">
        <v>1.8359010936993845</v>
      </c>
      <c r="J217" s="538">
        <v>0.61553030303030098</v>
      </c>
      <c r="K217" s="592">
        <v>10.4</v>
      </c>
      <c r="L217" s="289">
        <v>23.4</v>
      </c>
      <c r="M217" t="s">
        <v>693</v>
      </c>
      <c r="N217">
        <v>1689.6</v>
      </c>
      <c r="O217" s="57"/>
      <c r="P217" s="57"/>
      <c r="Q217" s="57"/>
      <c r="R217" s="57"/>
      <c r="T217" s="57"/>
    </row>
    <row r="218" spans="1:20">
      <c r="A218">
        <v>172</v>
      </c>
      <c r="B218" t="s">
        <v>906</v>
      </c>
      <c r="C218" t="s">
        <v>906</v>
      </c>
      <c r="D218" s="533">
        <v>100</v>
      </c>
      <c r="E218">
        <v>19.61</v>
      </c>
      <c r="F218" s="57">
        <v>40870</v>
      </c>
      <c r="G218" s="267">
        <v>23.770399999999999</v>
      </c>
      <c r="H218" s="57">
        <v>40882</v>
      </c>
      <c r="I218" s="537">
        <v>572.91498174613901</v>
      </c>
      <c r="J218" s="538">
        <v>20.726275425988472</v>
      </c>
      <c r="K218" s="592">
        <v>408.09</v>
      </c>
      <c r="L218" s="289">
        <v>7.95</v>
      </c>
      <c r="M218" t="s">
        <v>401</v>
      </c>
      <c r="N218">
        <v>1968.95</v>
      </c>
      <c r="O218" s="57"/>
      <c r="P218" s="57"/>
      <c r="Q218" s="57"/>
      <c r="R218" s="57"/>
      <c r="T218" s="57"/>
    </row>
    <row r="219" spans="1:20">
      <c r="A219">
        <v>292</v>
      </c>
      <c r="B219" t="s">
        <v>734</v>
      </c>
      <c r="C219" t="s">
        <v>1202</v>
      </c>
      <c r="D219" s="533">
        <v>100</v>
      </c>
      <c r="E219">
        <v>2</v>
      </c>
      <c r="F219" s="57">
        <v>41029</v>
      </c>
      <c r="G219" s="267">
        <v>3</v>
      </c>
      <c r="H219" s="57">
        <v>41033</v>
      </c>
      <c r="I219" s="537">
        <v>2938.6469372179649</v>
      </c>
      <c r="J219" s="538">
        <v>37.994480220791175</v>
      </c>
      <c r="K219" s="592">
        <v>82.6</v>
      </c>
      <c r="L219" s="289">
        <v>17.399999999999999</v>
      </c>
      <c r="M219" t="s">
        <v>51</v>
      </c>
      <c r="N219">
        <v>217.4</v>
      </c>
      <c r="O219" s="57"/>
      <c r="P219" s="57"/>
      <c r="Q219" s="57"/>
      <c r="R219" s="57"/>
      <c r="T219" s="57"/>
    </row>
    <row r="220" spans="1:20">
      <c r="A220">
        <v>339</v>
      </c>
      <c r="B220" t="s">
        <v>734</v>
      </c>
      <c r="C220" t="s">
        <v>1253</v>
      </c>
      <c r="D220" s="533">
        <v>100</v>
      </c>
      <c r="E220">
        <v>7</v>
      </c>
      <c r="F220" s="57">
        <v>41066</v>
      </c>
      <c r="G220" s="267">
        <v>4.5</v>
      </c>
      <c r="H220" s="57">
        <v>41106</v>
      </c>
      <c r="I220" s="537">
        <v>-425.57720887960784</v>
      </c>
      <c r="J220" s="538">
        <v>-37.273487594089772</v>
      </c>
      <c r="K220" s="592">
        <v>-267.39999999999998</v>
      </c>
      <c r="L220" s="289">
        <v>17.399999999999999</v>
      </c>
      <c r="M220" t="s">
        <v>51</v>
      </c>
      <c r="N220">
        <v>717.4</v>
      </c>
      <c r="O220" s="57"/>
      <c r="P220" s="57"/>
      <c r="Q220" s="57"/>
      <c r="R220" s="57"/>
      <c r="T220" s="57"/>
    </row>
    <row r="221" spans="1:20">
      <c r="A221">
        <v>346</v>
      </c>
      <c r="B221" t="s">
        <v>734</v>
      </c>
      <c r="C221" t="s">
        <v>1289</v>
      </c>
      <c r="D221" s="533">
        <v>100</v>
      </c>
      <c r="E221">
        <v>3</v>
      </c>
      <c r="F221" s="57">
        <v>41107</v>
      </c>
      <c r="G221" s="267">
        <v>5.35</v>
      </c>
      <c r="H221" s="57">
        <v>41113</v>
      </c>
      <c r="I221" s="537">
        <v>3176.1322943891623</v>
      </c>
      <c r="J221" s="538">
        <v>68.557025834908629</v>
      </c>
      <c r="K221" s="592">
        <v>217.6</v>
      </c>
      <c r="L221" s="289">
        <v>17.399999999999999</v>
      </c>
      <c r="M221" t="s">
        <v>51</v>
      </c>
      <c r="N221">
        <v>317.39999999999998</v>
      </c>
      <c r="O221" s="57"/>
      <c r="P221" s="57"/>
      <c r="Q221" s="57"/>
      <c r="R221" s="57"/>
      <c r="T221" s="57"/>
    </row>
    <row r="222" spans="1:20">
      <c r="A222">
        <v>388</v>
      </c>
      <c r="B222" t="s">
        <v>734</v>
      </c>
      <c r="C222" t="s">
        <v>1377</v>
      </c>
      <c r="D222" s="533">
        <v>100</v>
      </c>
      <c r="E222">
        <v>0.2</v>
      </c>
      <c r="F222" s="57">
        <v>41158</v>
      </c>
      <c r="G222" s="267">
        <v>1.49</v>
      </c>
      <c r="H222" s="57">
        <v>41201</v>
      </c>
      <c r="I222" s="537">
        <v>1173.3269640851515</v>
      </c>
      <c r="J222" s="538">
        <v>298.39572192513373</v>
      </c>
      <c r="K222" s="592">
        <v>111.6</v>
      </c>
      <c r="L222" s="289">
        <v>17.399999999999999</v>
      </c>
      <c r="M222" t="s">
        <v>51</v>
      </c>
      <c r="N222">
        <v>37.4</v>
      </c>
      <c r="O222" s="57"/>
      <c r="P222" s="57"/>
      <c r="Q222" s="57"/>
      <c r="R222" s="57"/>
      <c r="T222" s="57"/>
    </row>
    <row r="223" spans="1:20">
      <c r="A223">
        <v>431</v>
      </c>
      <c r="B223" t="s">
        <v>734</v>
      </c>
      <c r="C223" t="s">
        <v>1442</v>
      </c>
      <c r="D223" s="533">
        <v>100</v>
      </c>
      <c r="E223">
        <v>3</v>
      </c>
      <c r="F223" s="57">
        <v>41248</v>
      </c>
      <c r="G223" s="267">
        <v>3.5</v>
      </c>
      <c r="H223" s="57">
        <v>41274</v>
      </c>
      <c r="I223" s="537">
        <v>137.25452474142298</v>
      </c>
      <c r="J223" s="538">
        <v>10.270951480781353</v>
      </c>
      <c r="K223" s="592">
        <v>32.6</v>
      </c>
      <c r="L223" s="289">
        <v>17.399999999999999</v>
      </c>
      <c r="M223" t="s">
        <v>51</v>
      </c>
      <c r="N223">
        <v>317.39999999999998</v>
      </c>
      <c r="O223" s="57"/>
      <c r="P223" s="57"/>
      <c r="Q223" s="57"/>
      <c r="R223" s="57"/>
      <c r="T223" s="57"/>
    </row>
    <row r="224" spans="1:20">
      <c r="A224">
        <v>443</v>
      </c>
      <c r="B224" t="s">
        <v>734</v>
      </c>
      <c r="C224" t="s">
        <v>1460</v>
      </c>
      <c r="D224" s="533">
        <v>100</v>
      </c>
      <c r="E224">
        <v>4.74</v>
      </c>
      <c r="F224" s="57">
        <v>41276</v>
      </c>
      <c r="G224" s="267">
        <v>2.75</v>
      </c>
      <c r="H224" s="57">
        <v>41292</v>
      </c>
      <c r="I224" s="539">
        <v>-1324.2367955217826</v>
      </c>
      <c r="J224" s="538">
        <v>-44.037444037444047</v>
      </c>
      <c r="K224" s="592">
        <v>-216.4</v>
      </c>
      <c r="L224" s="289">
        <v>17.399999999999999</v>
      </c>
      <c r="M224" t="s">
        <v>51</v>
      </c>
      <c r="N224">
        <v>491.4</v>
      </c>
      <c r="O224" s="57"/>
      <c r="P224" s="57"/>
      <c r="Q224" s="57"/>
      <c r="R224" s="57"/>
      <c r="T224" s="57"/>
    </row>
    <row r="225" spans="1:20">
      <c r="A225">
        <v>453</v>
      </c>
      <c r="B225" t="s">
        <v>734</v>
      </c>
      <c r="C225" t="s">
        <v>734</v>
      </c>
      <c r="D225" s="533">
        <v>100</v>
      </c>
      <c r="E225">
        <v>95</v>
      </c>
      <c r="F225" s="57">
        <v>41018</v>
      </c>
      <c r="G225" s="267">
        <v>92.5</v>
      </c>
      <c r="H225" s="57">
        <v>41332</v>
      </c>
      <c r="I225" s="537">
        <v>-3.1972069487445434</v>
      </c>
      <c r="J225" s="538">
        <v>-2.7129928112789781</v>
      </c>
      <c r="K225" s="592">
        <v>-257.95</v>
      </c>
      <c r="L225" s="289">
        <v>7.95</v>
      </c>
      <c r="M225" t="s">
        <v>401</v>
      </c>
      <c r="N225">
        <v>9507.9500000000007</v>
      </c>
      <c r="O225" s="57"/>
      <c r="P225" s="57"/>
      <c r="Q225" s="57"/>
      <c r="R225" s="57"/>
      <c r="T225" s="57"/>
    </row>
    <row r="226" spans="1:20">
      <c r="A226">
        <v>454</v>
      </c>
      <c r="B226" t="s">
        <v>734</v>
      </c>
      <c r="C226" t="s">
        <v>1462</v>
      </c>
      <c r="D226" s="533">
        <v>100</v>
      </c>
      <c r="E226">
        <v>0</v>
      </c>
      <c r="F226" s="57">
        <v>41330</v>
      </c>
      <c r="G226" s="267">
        <v>2</v>
      </c>
      <c r="H226" s="57">
        <v>41332</v>
      </c>
      <c r="I226" s="537">
        <v>35430.91944902992</v>
      </c>
      <c r="J226" s="538">
        <v>596.8641114982579</v>
      </c>
      <c r="K226" s="592">
        <v>171.3</v>
      </c>
      <c r="L226" s="289">
        <v>28.7</v>
      </c>
      <c r="M226" t="s">
        <v>888</v>
      </c>
      <c r="N226">
        <v>28.7</v>
      </c>
      <c r="O226" s="57"/>
      <c r="P226" s="57"/>
      <c r="Q226" s="57"/>
      <c r="R226" s="57"/>
      <c r="T226" s="57"/>
    </row>
    <row r="227" spans="1:20">
      <c r="A227">
        <v>463</v>
      </c>
      <c r="B227" t="s">
        <v>734</v>
      </c>
      <c r="C227" t="s">
        <v>734</v>
      </c>
      <c r="D227" s="533">
        <v>2</v>
      </c>
      <c r="E227">
        <v>95</v>
      </c>
      <c r="F227" s="57">
        <v>41018</v>
      </c>
      <c r="G227" s="267">
        <v>102</v>
      </c>
      <c r="H227" s="57">
        <v>41409</v>
      </c>
      <c r="I227" s="537">
        <v>2.810361868697711</v>
      </c>
      <c r="J227" s="538">
        <v>3.0563273553927819</v>
      </c>
      <c r="K227" s="592">
        <v>6.05</v>
      </c>
      <c r="L227" s="289">
        <v>7.95</v>
      </c>
      <c r="M227" t="s">
        <v>401</v>
      </c>
      <c r="N227">
        <v>197.95</v>
      </c>
      <c r="O227" s="57"/>
      <c r="P227" s="57"/>
      <c r="Q227" s="57"/>
      <c r="R227" s="57"/>
      <c r="T227" s="57"/>
    </row>
    <row r="228" spans="1:20">
      <c r="A228">
        <v>464</v>
      </c>
      <c r="B228" t="s">
        <v>734</v>
      </c>
      <c r="C228" t="s">
        <v>734</v>
      </c>
      <c r="D228" s="533">
        <v>98</v>
      </c>
      <c r="E228">
        <v>94.56</v>
      </c>
      <c r="F228" s="57">
        <v>41551</v>
      </c>
      <c r="G228" s="267">
        <v>95.35</v>
      </c>
      <c r="H228" s="57">
        <v>41564</v>
      </c>
      <c r="I228" s="537">
        <v>20.951708241253883</v>
      </c>
      <c r="J228" s="538">
        <v>0.74901642402070889</v>
      </c>
      <c r="K228" s="592">
        <v>69.47</v>
      </c>
      <c r="L228" s="289">
        <v>7.95</v>
      </c>
      <c r="M228" t="s">
        <v>401</v>
      </c>
      <c r="N228">
        <v>9274.83</v>
      </c>
      <c r="O228" s="57"/>
      <c r="P228" s="57"/>
      <c r="Q228" s="57"/>
      <c r="R228" s="57"/>
      <c r="T228" s="57"/>
    </row>
    <row r="229" spans="1:20">
      <c r="A229">
        <v>290</v>
      </c>
      <c r="B229" t="s">
        <v>108</v>
      </c>
      <c r="C229" t="s">
        <v>1193</v>
      </c>
      <c r="D229" s="533">
        <v>100</v>
      </c>
      <c r="E229">
        <v>2.75</v>
      </c>
      <c r="F229" s="57">
        <v>41016</v>
      </c>
      <c r="G229" s="267">
        <v>3.5</v>
      </c>
      <c r="H229" s="57">
        <v>41032</v>
      </c>
      <c r="I229" s="537">
        <v>410.1925356991257</v>
      </c>
      <c r="J229" s="538">
        <v>19.699042407660741</v>
      </c>
      <c r="K229" s="592">
        <v>57.6</v>
      </c>
      <c r="L229" s="289">
        <v>17.399999999999999</v>
      </c>
      <c r="M229" t="s">
        <v>693</v>
      </c>
      <c r="N229">
        <v>292.39999999999998</v>
      </c>
      <c r="O229" s="57"/>
      <c r="P229" s="57"/>
      <c r="Q229" s="57"/>
      <c r="R229" s="57"/>
      <c r="T229" s="57"/>
    </row>
    <row r="230" spans="1:20">
      <c r="A230">
        <v>214</v>
      </c>
      <c r="B230" t="s">
        <v>415</v>
      </c>
      <c r="C230" t="s">
        <v>415</v>
      </c>
      <c r="D230" s="533">
        <v>760</v>
      </c>
      <c r="E230">
        <v>10.5222</v>
      </c>
      <c r="F230" s="57">
        <v>40189</v>
      </c>
      <c r="G230" s="267">
        <v>12.29</v>
      </c>
      <c r="H230" s="57">
        <v>40935</v>
      </c>
      <c r="I230" s="537">
        <v>7.5983905656466737</v>
      </c>
      <c r="J230" s="538">
        <v>16.800669061603081</v>
      </c>
      <c r="K230" s="592">
        <v>1343.528</v>
      </c>
      <c r="L230" s="289">
        <v>0</v>
      </c>
      <c r="M230" t="s">
        <v>804</v>
      </c>
      <c r="N230">
        <v>7996.8720000000003</v>
      </c>
      <c r="O230" s="57"/>
      <c r="P230" s="57"/>
      <c r="Q230" s="57"/>
      <c r="R230" s="57"/>
      <c r="T230" s="57"/>
    </row>
    <row r="231" spans="1:20">
      <c r="A231">
        <v>394</v>
      </c>
      <c r="B231" t="s">
        <v>767</v>
      </c>
      <c r="C231" t="s">
        <v>767</v>
      </c>
      <c r="D231" s="533">
        <v>243</v>
      </c>
      <c r="E231">
        <v>13.8041</v>
      </c>
      <c r="F231" s="57">
        <v>40687</v>
      </c>
      <c r="G231" s="267">
        <v>10.43</v>
      </c>
      <c r="H231" s="57">
        <v>41218</v>
      </c>
      <c r="I231" s="537">
        <v>-19.265908450651217</v>
      </c>
      <c r="J231" s="538">
        <v>-24.44273802710789</v>
      </c>
      <c r="K231" s="592">
        <v>-819.90629999999999</v>
      </c>
      <c r="L231" s="289">
        <v>0</v>
      </c>
      <c r="M231" t="s">
        <v>804</v>
      </c>
      <c r="N231">
        <v>3354.3962999999999</v>
      </c>
      <c r="O231" s="57"/>
      <c r="P231" s="57"/>
      <c r="Q231" s="57"/>
      <c r="R231" s="57"/>
      <c r="T231" s="57"/>
    </row>
    <row r="232" spans="1:20">
      <c r="A232">
        <v>485</v>
      </c>
      <c r="B232" t="s">
        <v>420</v>
      </c>
      <c r="C232" t="s">
        <v>420</v>
      </c>
      <c r="D232" s="533">
        <v>145</v>
      </c>
      <c r="E232">
        <v>34.599600000000002</v>
      </c>
      <c r="F232" s="57">
        <v>40102</v>
      </c>
      <c r="G232" s="267">
        <v>35.61</v>
      </c>
      <c r="H232" s="57">
        <v>41666</v>
      </c>
      <c r="I232" s="537">
        <v>0.67175813523422145</v>
      </c>
      <c r="J232" s="538">
        <v>2.9202649741615425</v>
      </c>
      <c r="K232" s="592">
        <v>146.50800000000001</v>
      </c>
      <c r="L232" s="289">
        <v>0</v>
      </c>
      <c r="M232" t="s">
        <v>804</v>
      </c>
      <c r="N232">
        <v>5016.942</v>
      </c>
      <c r="O232" s="57"/>
      <c r="P232" s="57"/>
      <c r="Q232" s="57"/>
      <c r="R232" s="57"/>
      <c r="T232" s="57"/>
    </row>
    <row r="233" spans="1:20">
      <c r="A233">
        <v>136</v>
      </c>
      <c r="B233" t="s">
        <v>543</v>
      </c>
      <c r="C233" t="s">
        <v>543</v>
      </c>
      <c r="D233" s="533">
        <v>673</v>
      </c>
      <c r="E233">
        <v>22.2956</v>
      </c>
      <c r="F233" s="57">
        <v>40102</v>
      </c>
      <c r="G233" s="267">
        <v>26.34</v>
      </c>
      <c r="H233" s="57">
        <v>40840</v>
      </c>
      <c r="I233" s="537">
        <v>8.2446153872589001</v>
      </c>
      <c r="J233" s="538">
        <v>18.139902043452516</v>
      </c>
      <c r="K233" s="592">
        <v>2721.8811999999998</v>
      </c>
      <c r="L233" s="289">
        <v>0</v>
      </c>
      <c r="M233" t="s">
        <v>804</v>
      </c>
      <c r="N233">
        <v>15004.9388</v>
      </c>
      <c r="O233" s="57"/>
      <c r="P233" s="57"/>
      <c r="Q233" s="57"/>
      <c r="R233" s="57"/>
      <c r="T233" s="57"/>
    </row>
    <row r="234" spans="1:20">
      <c r="A234">
        <v>92</v>
      </c>
      <c r="B234" t="s">
        <v>268</v>
      </c>
      <c r="D234" s="533">
        <v>520</v>
      </c>
      <c r="E234">
        <v>19.22</v>
      </c>
      <c r="F234" s="57">
        <v>40618</v>
      </c>
      <c r="G234" s="267">
        <v>19.940000000000001</v>
      </c>
      <c r="H234" s="57">
        <v>40744</v>
      </c>
      <c r="I234" s="537">
        <v>10.653469652312909</v>
      </c>
      <c r="J234" s="538">
        <v>3.746097814776288</v>
      </c>
      <c r="K234" s="592">
        <v>374.4</v>
      </c>
      <c r="L234" s="289">
        <v>0</v>
      </c>
      <c r="M234" t="s">
        <v>804</v>
      </c>
      <c r="N234">
        <v>9994.4</v>
      </c>
      <c r="O234" s="57"/>
      <c r="P234" s="57"/>
      <c r="Q234" s="57"/>
      <c r="R234" s="57"/>
      <c r="T234" s="57"/>
    </row>
    <row r="235" spans="1:20">
      <c r="A235">
        <v>191</v>
      </c>
      <c r="B235" t="s">
        <v>421</v>
      </c>
      <c r="C235" t="s">
        <v>421</v>
      </c>
      <c r="D235" s="533">
        <v>264</v>
      </c>
      <c r="E235">
        <v>18.9116</v>
      </c>
      <c r="F235" s="57">
        <v>40102</v>
      </c>
      <c r="G235" s="267">
        <v>17.96</v>
      </c>
      <c r="H235" s="57">
        <v>40900</v>
      </c>
      <c r="I235" s="537">
        <v>-2.3614506328089382</v>
      </c>
      <c r="J235" s="538">
        <v>-5.0318323145582555</v>
      </c>
      <c r="K235" s="592">
        <v>-251.22239999999999</v>
      </c>
      <c r="L235" s="289">
        <v>0</v>
      </c>
      <c r="M235" t="s">
        <v>804</v>
      </c>
      <c r="N235">
        <v>4992.6624000000002</v>
      </c>
      <c r="O235" s="57"/>
      <c r="P235" s="57"/>
      <c r="Q235" s="57"/>
      <c r="R235" s="57"/>
      <c r="T235" s="57"/>
    </row>
    <row r="236" spans="1:20">
      <c r="A236">
        <v>327</v>
      </c>
      <c r="B236" t="s">
        <v>269</v>
      </c>
      <c r="C236" t="s">
        <v>269</v>
      </c>
      <c r="D236" s="533">
        <v>1110</v>
      </c>
      <c r="E236">
        <v>9.01</v>
      </c>
      <c r="F236" s="57">
        <v>40618</v>
      </c>
      <c r="G236" s="267">
        <v>8.3699999999999992</v>
      </c>
      <c r="H236" s="57">
        <v>41093</v>
      </c>
      <c r="I236" s="537">
        <v>-5.6618175365020758</v>
      </c>
      <c r="J236" s="538">
        <v>-7.1032186459489521</v>
      </c>
      <c r="K236" s="592">
        <v>-710.4</v>
      </c>
      <c r="L236" s="289">
        <v>0</v>
      </c>
      <c r="M236" t="s">
        <v>804</v>
      </c>
      <c r="N236">
        <v>10001.1</v>
      </c>
      <c r="O236" s="57"/>
      <c r="P236" s="57"/>
      <c r="Q236" s="57"/>
      <c r="R236" s="57"/>
      <c r="T236" s="57"/>
    </row>
    <row r="237" spans="1:20">
      <c r="A237">
        <v>219</v>
      </c>
      <c r="B237" t="s">
        <v>594</v>
      </c>
      <c r="C237" t="s">
        <v>594</v>
      </c>
      <c r="D237" s="533">
        <v>63</v>
      </c>
      <c r="E237">
        <v>43.95</v>
      </c>
      <c r="F237" s="57">
        <v>40701</v>
      </c>
      <c r="G237" s="267">
        <v>44.22</v>
      </c>
      <c r="H237" s="57">
        <v>40956</v>
      </c>
      <c r="I237" s="537">
        <v>0.87665146031829944</v>
      </c>
      <c r="J237" s="538">
        <v>0.61433447098975202</v>
      </c>
      <c r="K237" s="592">
        <v>17.010000000000002</v>
      </c>
      <c r="L237" s="289">
        <v>0</v>
      </c>
      <c r="M237" t="s">
        <v>804</v>
      </c>
      <c r="N237">
        <v>2768.85</v>
      </c>
      <c r="O237" s="57"/>
      <c r="P237" s="57"/>
      <c r="Q237" s="57"/>
      <c r="R237" s="57"/>
      <c r="T237" s="57"/>
    </row>
    <row r="238" spans="1:20">
      <c r="A238">
        <v>220</v>
      </c>
      <c r="B238" t="s">
        <v>594</v>
      </c>
      <c r="C238" t="s">
        <v>594</v>
      </c>
      <c r="D238" s="533">
        <v>116</v>
      </c>
      <c r="E238">
        <v>43.26</v>
      </c>
      <c r="F238" s="57">
        <v>40619</v>
      </c>
      <c r="G238" s="267">
        <v>44.22</v>
      </c>
      <c r="H238" s="57">
        <v>40956</v>
      </c>
      <c r="I238" s="537">
        <v>2.3772390326710515</v>
      </c>
      <c r="J238" s="538">
        <v>2.2191400832177552</v>
      </c>
      <c r="K238" s="592">
        <v>111.36</v>
      </c>
      <c r="L238" s="289">
        <v>0</v>
      </c>
      <c r="M238" t="s">
        <v>804</v>
      </c>
      <c r="N238">
        <v>5018.16</v>
      </c>
      <c r="O238" s="57"/>
      <c r="P238" s="57"/>
      <c r="Q238" s="57"/>
      <c r="R238" s="57"/>
      <c r="T238" s="57"/>
    </row>
    <row r="239" spans="1:20">
      <c r="A239">
        <v>246</v>
      </c>
      <c r="B239" t="s">
        <v>494</v>
      </c>
      <c r="C239" t="s">
        <v>1013</v>
      </c>
      <c r="D239" s="533">
        <v>100</v>
      </c>
      <c r="E239">
        <v>4</v>
      </c>
      <c r="F239" s="57">
        <v>40962</v>
      </c>
      <c r="G239" s="267">
        <v>6.5</v>
      </c>
      <c r="H239" s="57">
        <v>40980</v>
      </c>
      <c r="I239" s="537">
        <v>950.99111417648555</v>
      </c>
      <c r="J239" s="538">
        <v>55.725922376617142</v>
      </c>
      <c r="K239" s="592">
        <v>232.6</v>
      </c>
      <c r="L239" s="289">
        <v>17.399999999999999</v>
      </c>
      <c r="M239" t="s">
        <v>693</v>
      </c>
      <c r="N239">
        <v>417.4</v>
      </c>
      <c r="O239" s="57"/>
      <c r="P239" s="57"/>
      <c r="Q239" s="57"/>
      <c r="R239" s="57"/>
      <c r="T239" s="57"/>
    </row>
    <row r="240" spans="1:20">
      <c r="A240">
        <v>157</v>
      </c>
      <c r="B240" t="s">
        <v>443</v>
      </c>
      <c r="C240" t="s">
        <v>893</v>
      </c>
      <c r="D240" s="533">
        <v>100</v>
      </c>
      <c r="E240">
        <v>0</v>
      </c>
      <c r="F240" s="57">
        <v>40843</v>
      </c>
      <c r="G240" s="267">
        <v>3</v>
      </c>
      <c r="H240" s="57">
        <v>40866</v>
      </c>
      <c r="I240" s="537">
        <v>5618.5552125365957</v>
      </c>
      <c r="J240" s="538">
        <v>3348.2758620689651</v>
      </c>
      <c r="K240" s="592">
        <v>291.3</v>
      </c>
      <c r="L240" s="289">
        <v>8.6999999999999993</v>
      </c>
      <c r="M240" t="s">
        <v>887</v>
      </c>
      <c r="N240">
        <v>8.6999999999999993</v>
      </c>
      <c r="O240" s="57"/>
      <c r="P240" s="57"/>
      <c r="Q240" s="57"/>
      <c r="R240" s="57"/>
      <c r="T240" s="57"/>
    </row>
    <row r="241" spans="1:20">
      <c r="A241">
        <v>251</v>
      </c>
      <c r="B241" t="s">
        <v>443</v>
      </c>
      <c r="C241" t="s">
        <v>443</v>
      </c>
      <c r="D241" s="533">
        <v>50</v>
      </c>
      <c r="E241">
        <v>128.5</v>
      </c>
      <c r="F241" s="57">
        <v>40808</v>
      </c>
      <c r="G241" s="267">
        <v>75</v>
      </c>
      <c r="H241" s="57">
        <v>40984</v>
      </c>
      <c r="I241" s="537">
        <v>-111.92172937352689</v>
      </c>
      <c r="J241" s="538">
        <v>-41.706371105014028</v>
      </c>
      <c r="K241" s="592">
        <v>-2682.95</v>
      </c>
      <c r="L241" s="289">
        <v>7.95</v>
      </c>
      <c r="M241" t="s">
        <v>401</v>
      </c>
      <c r="N241">
        <v>6432.95</v>
      </c>
      <c r="O241" s="57"/>
      <c r="P241" s="57"/>
      <c r="Q241" s="57"/>
      <c r="R241" s="57"/>
      <c r="T241" s="57"/>
    </row>
    <row r="242" spans="1:20">
      <c r="A242">
        <v>252</v>
      </c>
      <c r="B242" t="s">
        <v>443</v>
      </c>
      <c r="C242" t="s">
        <v>443</v>
      </c>
      <c r="D242" s="533">
        <v>50</v>
      </c>
      <c r="E242">
        <v>77</v>
      </c>
      <c r="F242" s="57">
        <v>40841</v>
      </c>
      <c r="G242" s="267">
        <v>75</v>
      </c>
      <c r="H242" s="57">
        <v>40984</v>
      </c>
      <c r="I242" s="537">
        <v>-7.2438753370742353</v>
      </c>
      <c r="J242" s="538">
        <v>-2.798118171567809</v>
      </c>
      <c r="K242" s="592">
        <v>-107.95</v>
      </c>
      <c r="L242" s="289">
        <v>7.95</v>
      </c>
      <c r="M242" t="s">
        <v>401</v>
      </c>
      <c r="N242">
        <v>3857.95</v>
      </c>
      <c r="O242" s="57"/>
      <c r="P242" s="57"/>
      <c r="Q242" s="57"/>
      <c r="R242" s="57"/>
      <c r="T242" s="57"/>
    </row>
    <row r="243" spans="1:20">
      <c r="A243">
        <v>270</v>
      </c>
      <c r="B243" t="s">
        <v>443</v>
      </c>
      <c r="C243" t="s">
        <v>949</v>
      </c>
      <c r="D243" s="533">
        <v>100</v>
      </c>
      <c r="E243">
        <v>0.28699999999999998</v>
      </c>
      <c r="F243" s="57">
        <v>40885</v>
      </c>
      <c r="G243" s="267">
        <v>10</v>
      </c>
      <c r="H243" s="57">
        <v>40984</v>
      </c>
      <c r="I243" s="537">
        <v>1064.3515368516989</v>
      </c>
      <c r="J243" s="538">
        <v>1642.1602787456447</v>
      </c>
      <c r="K243" s="592">
        <v>942.6</v>
      </c>
      <c r="L243" s="289">
        <v>28.7</v>
      </c>
      <c r="M243" t="s">
        <v>888</v>
      </c>
      <c r="N243">
        <v>57.4</v>
      </c>
      <c r="O243" s="57"/>
      <c r="P243" s="57"/>
      <c r="Q243" s="57"/>
      <c r="R243" s="57"/>
      <c r="T243" s="57"/>
    </row>
    <row r="244" spans="1:20">
      <c r="A244">
        <v>486</v>
      </c>
      <c r="B244" t="s">
        <v>443</v>
      </c>
      <c r="C244" t="s">
        <v>443</v>
      </c>
      <c r="D244" s="533">
        <v>9</v>
      </c>
      <c r="E244">
        <v>387</v>
      </c>
      <c r="F244" s="57">
        <v>41662</v>
      </c>
      <c r="G244" s="267">
        <v>397</v>
      </c>
      <c r="H244" s="57">
        <v>41667</v>
      </c>
      <c r="I244" s="537">
        <v>169.59121702177086</v>
      </c>
      <c r="J244" s="538">
        <v>2.3503630816826382</v>
      </c>
      <c r="K244" s="592">
        <v>82.05</v>
      </c>
      <c r="L244" s="289">
        <v>7.95</v>
      </c>
      <c r="M244" t="s">
        <v>401</v>
      </c>
      <c r="N244">
        <v>3490.95</v>
      </c>
      <c r="O244" s="57"/>
      <c r="P244" s="57"/>
      <c r="Q244" s="57"/>
      <c r="R244" s="57"/>
      <c r="T244" s="57"/>
    </row>
    <row r="245" spans="1:20">
      <c r="A245">
        <v>122</v>
      </c>
      <c r="B245" t="s">
        <v>32</v>
      </c>
      <c r="C245" t="s">
        <v>32</v>
      </c>
      <c r="D245" s="533">
        <v>100</v>
      </c>
      <c r="E245">
        <v>86.9</v>
      </c>
      <c r="F245" s="57">
        <v>40809</v>
      </c>
      <c r="G245" s="267">
        <v>40</v>
      </c>
      <c r="H245" s="57">
        <v>40838</v>
      </c>
      <c r="I245" s="537">
        <v>-977.68774715778216</v>
      </c>
      <c r="J245" s="538">
        <v>-54.01215228875769</v>
      </c>
      <c r="K245" s="592">
        <v>-4697.95</v>
      </c>
      <c r="L245" s="289">
        <v>7.95</v>
      </c>
      <c r="M245" t="s">
        <v>401</v>
      </c>
      <c r="N245">
        <v>8697.9500000000007</v>
      </c>
      <c r="O245" s="57"/>
      <c r="P245" s="57"/>
      <c r="Q245" s="57"/>
      <c r="R245" s="57"/>
      <c r="T245" s="57"/>
    </row>
    <row r="246" spans="1:20">
      <c r="A246">
        <v>132</v>
      </c>
      <c r="B246" t="s">
        <v>32</v>
      </c>
      <c r="C246" t="s">
        <v>870</v>
      </c>
      <c r="D246" s="533">
        <v>100</v>
      </c>
      <c r="E246">
        <v>0</v>
      </c>
      <c r="F246" s="57">
        <v>40827</v>
      </c>
      <c r="G246" s="267">
        <v>50</v>
      </c>
      <c r="H246" s="57">
        <v>40838</v>
      </c>
      <c r="I246" s="537">
        <v>17122.80059143174</v>
      </c>
      <c r="J246" s="538">
        <v>17321.60278745645</v>
      </c>
      <c r="K246" s="592">
        <v>4971.3</v>
      </c>
      <c r="L246" s="289">
        <v>28.7</v>
      </c>
      <c r="M246" t="s">
        <v>888</v>
      </c>
      <c r="N246">
        <v>28.7</v>
      </c>
      <c r="O246" s="57"/>
      <c r="P246" s="57"/>
      <c r="Q246" s="57"/>
      <c r="R246" s="57"/>
      <c r="T246" s="57"/>
    </row>
    <row r="247" spans="1:20">
      <c r="A247">
        <v>82</v>
      </c>
      <c r="B247" t="s">
        <v>58</v>
      </c>
      <c r="C247" t="s">
        <v>793</v>
      </c>
      <c r="D247" s="533">
        <v>1700</v>
      </c>
      <c r="E247">
        <v>0</v>
      </c>
      <c r="F247" s="57">
        <v>40652</v>
      </c>
      <c r="G247" s="267">
        <v>2.7</v>
      </c>
      <c r="H247" s="57">
        <v>40739</v>
      </c>
      <c r="I247" s="537">
        <v>2266.1472241561987</v>
      </c>
      <c r="J247" s="538">
        <v>22073.913043478267</v>
      </c>
      <c r="K247" s="592">
        <v>4569.3</v>
      </c>
      <c r="L247" s="289">
        <v>20.7</v>
      </c>
      <c r="M247" t="s">
        <v>887</v>
      </c>
      <c r="N247">
        <v>20.7</v>
      </c>
      <c r="O247" s="57"/>
      <c r="P247" s="57"/>
      <c r="Q247" s="57"/>
      <c r="R247" s="57"/>
      <c r="T247" s="57"/>
    </row>
    <row r="248" spans="1:20">
      <c r="A248">
        <v>83</v>
      </c>
      <c r="B248" t="s">
        <v>58</v>
      </c>
      <c r="C248" t="s">
        <v>793</v>
      </c>
      <c r="D248" s="533">
        <v>300</v>
      </c>
      <c r="E248">
        <v>0</v>
      </c>
      <c r="F248" s="57">
        <v>40664</v>
      </c>
      <c r="G248" s="267">
        <v>0.7</v>
      </c>
      <c r="H248" s="57">
        <v>40739</v>
      </c>
      <c r="I248" s="537">
        <v>1472.0303077412582</v>
      </c>
      <c r="J248" s="538">
        <v>1958.8235294117649</v>
      </c>
      <c r="K248" s="592">
        <v>199.8</v>
      </c>
      <c r="L248" s="289">
        <v>10.199999999999999</v>
      </c>
      <c r="M248" t="s">
        <v>887</v>
      </c>
      <c r="N248">
        <v>10.199999999999999</v>
      </c>
      <c r="O248" s="57"/>
      <c r="P248" s="57"/>
      <c r="Q248" s="57"/>
      <c r="R248" s="57"/>
      <c r="T248" s="57"/>
    </row>
    <row r="249" spans="1:20">
      <c r="A249">
        <v>112</v>
      </c>
      <c r="B249" t="s">
        <v>58</v>
      </c>
      <c r="C249" t="s">
        <v>851</v>
      </c>
      <c r="D249" s="533">
        <v>2000</v>
      </c>
      <c r="E249">
        <v>0.5</v>
      </c>
      <c r="F249" s="57">
        <v>40783</v>
      </c>
      <c r="G249" s="267">
        <v>0.55000000000000004</v>
      </c>
      <c r="H249" s="57">
        <v>40808</v>
      </c>
      <c r="I249" s="537">
        <v>73.631334698309487</v>
      </c>
      <c r="J249" s="538">
        <v>5.1725786404053959</v>
      </c>
      <c r="K249" s="592">
        <v>54.1</v>
      </c>
      <c r="L249" s="289">
        <v>45.9</v>
      </c>
      <c r="M249" t="s">
        <v>51</v>
      </c>
      <c r="N249">
        <v>1045.9000000000001</v>
      </c>
      <c r="O249" s="57"/>
      <c r="P249" s="57"/>
      <c r="Q249" s="57"/>
      <c r="R249" s="57"/>
      <c r="T249" s="57"/>
    </row>
    <row r="250" spans="1:20">
      <c r="A250">
        <v>175</v>
      </c>
      <c r="B250" t="s">
        <v>58</v>
      </c>
      <c r="C250" t="s">
        <v>871</v>
      </c>
      <c r="D250" s="533">
        <v>2000</v>
      </c>
      <c r="E250">
        <v>0.05</v>
      </c>
      <c r="F250" s="57">
        <v>40813</v>
      </c>
      <c r="G250" s="267">
        <v>0.2</v>
      </c>
      <c r="H250" s="57">
        <v>40889</v>
      </c>
      <c r="I250" s="537">
        <v>484.36609003476747</v>
      </c>
      <c r="J250" s="538">
        <v>174.16038382453735</v>
      </c>
      <c r="K250" s="592">
        <v>254.1</v>
      </c>
      <c r="L250" s="289">
        <v>45.9</v>
      </c>
      <c r="M250" t="s">
        <v>51</v>
      </c>
      <c r="N250">
        <v>145.9</v>
      </c>
      <c r="O250" s="57"/>
      <c r="P250" s="57"/>
      <c r="Q250" s="57"/>
      <c r="R250" s="57"/>
      <c r="T250" s="57"/>
    </row>
    <row r="251" spans="1:20">
      <c r="A251">
        <v>278</v>
      </c>
      <c r="B251" t="s">
        <v>58</v>
      </c>
      <c r="C251" t="s">
        <v>989</v>
      </c>
      <c r="D251" s="533">
        <v>2000</v>
      </c>
      <c r="E251">
        <v>0.32</v>
      </c>
      <c r="F251" s="57">
        <v>40911</v>
      </c>
      <c r="G251" s="267">
        <v>0.5</v>
      </c>
      <c r="H251" s="57">
        <v>41019</v>
      </c>
      <c r="I251" s="537">
        <v>128.61079774210697</v>
      </c>
      <c r="J251" s="538">
        <v>45.793847499635525</v>
      </c>
      <c r="K251" s="592">
        <v>314.10000000000002</v>
      </c>
      <c r="L251" s="289">
        <v>45.9</v>
      </c>
      <c r="M251" t="s">
        <v>51</v>
      </c>
      <c r="N251">
        <v>685.9</v>
      </c>
      <c r="O251" s="57"/>
      <c r="P251" s="57"/>
      <c r="Q251" s="57"/>
      <c r="R251" s="57"/>
      <c r="T251" s="57"/>
    </row>
    <row r="252" spans="1:20">
      <c r="A252">
        <v>328</v>
      </c>
      <c r="B252" t="s">
        <v>58</v>
      </c>
      <c r="C252" t="s">
        <v>58</v>
      </c>
      <c r="D252" s="533">
        <v>700</v>
      </c>
      <c r="E252">
        <v>2.5</v>
      </c>
      <c r="F252" s="57">
        <v>40632</v>
      </c>
      <c r="G252" s="267">
        <v>1</v>
      </c>
      <c r="H252" s="57">
        <v>41095</v>
      </c>
      <c r="I252" s="537">
        <v>-72.591901729177962</v>
      </c>
      <c r="J252" s="538">
        <v>-60.180892516852012</v>
      </c>
      <c r="K252" s="592">
        <v>-1057.95</v>
      </c>
      <c r="L252" s="289">
        <v>7.95</v>
      </c>
      <c r="M252" t="s">
        <v>401</v>
      </c>
      <c r="N252">
        <v>1757.95</v>
      </c>
      <c r="O252" s="57"/>
      <c r="P252" s="57"/>
      <c r="Q252" s="57"/>
      <c r="R252" s="57"/>
      <c r="T252" s="57"/>
    </row>
    <row r="253" spans="1:20">
      <c r="A253">
        <v>329</v>
      </c>
      <c r="B253" t="s">
        <v>58</v>
      </c>
      <c r="C253" t="s">
        <v>1201</v>
      </c>
      <c r="D253" s="533">
        <v>700</v>
      </c>
      <c r="E253">
        <v>0</v>
      </c>
      <c r="F253" s="57">
        <v>41029</v>
      </c>
      <c r="G253" s="267">
        <v>0.4</v>
      </c>
      <c r="H253" s="57">
        <v>41095</v>
      </c>
      <c r="I253" s="537">
        <v>1305.9399112896929</v>
      </c>
      <c r="J253" s="538">
        <v>960.60606060606085</v>
      </c>
      <c r="K253" s="592">
        <v>253.6</v>
      </c>
      <c r="L253" s="289">
        <v>26.4</v>
      </c>
      <c r="M253" t="s">
        <v>51</v>
      </c>
      <c r="N253">
        <v>26.4</v>
      </c>
      <c r="O253" s="57"/>
      <c r="P253" s="57"/>
      <c r="Q253" s="57"/>
      <c r="R253" s="57"/>
      <c r="T253" s="57"/>
    </row>
    <row r="254" spans="1:20">
      <c r="A254">
        <v>333</v>
      </c>
      <c r="B254" t="s">
        <v>58</v>
      </c>
      <c r="C254" t="s">
        <v>58</v>
      </c>
      <c r="D254" s="533">
        <v>1300</v>
      </c>
      <c r="E254">
        <v>2.5</v>
      </c>
      <c r="F254" s="57">
        <v>40632</v>
      </c>
      <c r="G254" s="267">
        <v>1</v>
      </c>
      <c r="H254" s="57">
        <v>41103</v>
      </c>
      <c r="I254" s="537">
        <v>-71.197000646700047</v>
      </c>
      <c r="J254" s="538">
        <v>-60.097607391150881</v>
      </c>
      <c r="K254" s="592">
        <v>-1957.95</v>
      </c>
      <c r="L254" s="289">
        <v>7.95</v>
      </c>
      <c r="M254" t="s">
        <v>401</v>
      </c>
      <c r="N254">
        <v>3257.95</v>
      </c>
      <c r="O254" s="57"/>
      <c r="P254" s="57"/>
      <c r="Q254" s="57"/>
      <c r="R254" s="57"/>
      <c r="T254" s="57"/>
    </row>
    <row r="255" spans="1:20">
      <c r="A255">
        <v>335</v>
      </c>
      <c r="B255" t="s">
        <v>58</v>
      </c>
      <c r="C255" t="s">
        <v>1201</v>
      </c>
      <c r="D255" s="533">
        <v>1300</v>
      </c>
      <c r="E255">
        <v>0</v>
      </c>
      <c r="F255" s="57">
        <v>41029</v>
      </c>
      <c r="G255" s="267">
        <v>0.4</v>
      </c>
      <c r="H255" s="57">
        <v>41103</v>
      </c>
      <c r="I255" s="537">
        <v>1325.4022998297928</v>
      </c>
      <c r="J255" s="538">
        <v>1368.9265536723169</v>
      </c>
      <c r="K255" s="592">
        <v>484.6</v>
      </c>
      <c r="L255" s="289">
        <v>35.4</v>
      </c>
      <c r="M255" t="s">
        <v>51</v>
      </c>
      <c r="N255">
        <v>35.4</v>
      </c>
      <c r="O255" s="57"/>
      <c r="P255" s="57"/>
      <c r="Q255" s="57"/>
      <c r="R255" s="57"/>
      <c r="T255" s="57"/>
    </row>
    <row r="256" spans="1:20">
      <c r="A256">
        <v>167</v>
      </c>
      <c r="B256" t="s">
        <v>466</v>
      </c>
      <c r="C256" t="s">
        <v>923</v>
      </c>
      <c r="D256" s="533">
        <v>200</v>
      </c>
      <c r="E256">
        <v>5.3</v>
      </c>
      <c r="F256" s="57">
        <v>40858</v>
      </c>
      <c r="G256" s="267">
        <v>5.8</v>
      </c>
      <c r="H256" s="57">
        <v>40877</v>
      </c>
      <c r="I256" s="537">
        <v>139.23405559598581</v>
      </c>
      <c r="J256" s="538">
        <v>7.5169153767726389</v>
      </c>
      <c r="K256" s="592">
        <v>81.099999999999994</v>
      </c>
      <c r="L256" s="289">
        <v>18.899999999999999</v>
      </c>
      <c r="M256" t="s">
        <v>748</v>
      </c>
      <c r="N256">
        <v>1078.9000000000001</v>
      </c>
      <c r="O256" s="57"/>
      <c r="P256" s="57"/>
      <c r="Q256" s="57"/>
      <c r="R256" s="57"/>
      <c r="T256" s="57"/>
    </row>
    <row r="257" spans="1:20">
      <c r="A257">
        <v>205</v>
      </c>
      <c r="B257" t="s">
        <v>466</v>
      </c>
      <c r="C257" t="s">
        <v>975</v>
      </c>
      <c r="D257" s="533">
        <v>200</v>
      </c>
      <c r="E257">
        <v>1.75</v>
      </c>
      <c r="F257" s="57">
        <v>40900</v>
      </c>
      <c r="G257" s="267">
        <v>2</v>
      </c>
      <c r="H257" s="57">
        <v>40928</v>
      </c>
      <c r="I257" s="537">
        <v>105.50969290876247</v>
      </c>
      <c r="J257" s="538">
        <v>8.4304689617782582</v>
      </c>
      <c r="K257" s="592">
        <v>31.1</v>
      </c>
      <c r="L257" s="289">
        <v>18.899999999999999</v>
      </c>
      <c r="M257" t="s">
        <v>51</v>
      </c>
      <c r="N257">
        <v>368.9</v>
      </c>
      <c r="O257" s="57"/>
      <c r="P257" s="57"/>
      <c r="Q257" s="57"/>
      <c r="R257" s="57"/>
      <c r="T257" s="57"/>
    </row>
    <row r="258" spans="1:20">
      <c r="A258">
        <v>300</v>
      </c>
      <c r="B258" t="s">
        <v>466</v>
      </c>
      <c r="C258" t="s">
        <v>1000</v>
      </c>
      <c r="D258" s="533">
        <v>200</v>
      </c>
      <c r="E258">
        <v>0.1</v>
      </c>
      <c r="F258" s="57">
        <v>40931</v>
      </c>
      <c r="G258" s="267">
        <v>1.3</v>
      </c>
      <c r="H258" s="57">
        <v>41047</v>
      </c>
      <c r="I258" s="537">
        <v>602.94425551544464</v>
      </c>
      <c r="J258" s="538">
        <v>568.3804627249358</v>
      </c>
      <c r="K258" s="592">
        <v>221.1</v>
      </c>
      <c r="L258" s="289">
        <v>18.899999999999999</v>
      </c>
      <c r="M258" t="s">
        <v>51</v>
      </c>
      <c r="N258">
        <v>38.9</v>
      </c>
      <c r="O258" s="57"/>
      <c r="P258" s="57"/>
      <c r="Q258" s="57"/>
      <c r="R258" s="57"/>
      <c r="T258" s="57"/>
    </row>
    <row r="259" spans="1:20">
      <c r="A259">
        <v>338</v>
      </c>
      <c r="B259" t="s">
        <v>466</v>
      </c>
      <c r="C259" t="s">
        <v>1246</v>
      </c>
      <c r="D259" s="533">
        <v>200</v>
      </c>
      <c r="E259">
        <v>0.5</v>
      </c>
      <c r="F259" s="57">
        <v>41058</v>
      </c>
      <c r="G259" s="267">
        <v>1.1499999999999999</v>
      </c>
      <c r="H259" s="57">
        <v>41107</v>
      </c>
      <c r="I259" s="537">
        <v>491.48107021970941</v>
      </c>
      <c r="J259" s="538">
        <v>93.439865433137086</v>
      </c>
      <c r="K259" s="592">
        <v>111.1</v>
      </c>
      <c r="L259" s="289">
        <v>18.899999999999999</v>
      </c>
      <c r="M259" t="s">
        <v>51</v>
      </c>
      <c r="N259">
        <v>118.9</v>
      </c>
      <c r="O259" s="57"/>
      <c r="P259" s="57"/>
      <c r="Q259" s="57"/>
      <c r="R259" s="57"/>
      <c r="T259" s="57"/>
    </row>
    <row r="260" spans="1:20">
      <c r="A260">
        <v>364</v>
      </c>
      <c r="B260" t="s">
        <v>466</v>
      </c>
      <c r="C260" t="s">
        <v>1309</v>
      </c>
      <c r="D260" s="533">
        <v>200</v>
      </c>
      <c r="E260">
        <v>0.6</v>
      </c>
      <c r="F260" s="57">
        <v>41120</v>
      </c>
      <c r="G260" s="267">
        <v>1.2</v>
      </c>
      <c r="H260" s="57">
        <v>41156</v>
      </c>
      <c r="I260" s="537">
        <v>554.48029404810563</v>
      </c>
      <c r="J260" s="538">
        <v>72.786177105831527</v>
      </c>
      <c r="K260" s="592">
        <v>101.1</v>
      </c>
      <c r="L260" s="289">
        <v>18.899999999999999</v>
      </c>
      <c r="M260" t="s">
        <v>51</v>
      </c>
      <c r="N260">
        <v>138.9</v>
      </c>
      <c r="O260" s="57"/>
      <c r="P260" s="57"/>
      <c r="Q260" s="57"/>
      <c r="R260" s="57"/>
      <c r="T260" s="57"/>
    </row>
    <row r="261" spans="1:20">
      <c r="A261">
        <v>378</v>
      </c>
      <c r="B261" t="s">
        <v>466</v>
      </c>
      <c r="C261" t="s">
        <v>1378</v>
      </c>
      <c r="D261" s="533">
        <v>200</v>
      </c>
      <c r="E261">
        <v>0.5</v>
      </c>
      <c r="F261" s="57">
        <v>41158</v>
      </c>
      <c r="G261" s="267">
        <v>1.3</v>
      </c>
      <c r="H261" s="57">
        <v>41180</v>
      </c>
      <c r="I261" s="537">
        <v>1298.0707816879949</v>
      </c>
      <c r="J261" s="538">
        <v>118.67115222876366</v>
      </c>
      <c r="K261" s="592">
        <v>141.1</v>
      </c>
      <c r="L261" s="289">
        <v>18.899999999999999</v>
      </c>
      <c r="M261" t="s">
        <v>51</v>
      </c>
      <c r="N261">
        <v>118.9</v>
      </c>
      <c r="O261" s="57"/>
      <c r="P261" s="57"/>
      <c r="Q261" s="57"/>
      <c r="R261" s="57"/>
      <c r="T261" s="57"/>
    </row>
    <row r="262" spans="1:20">
      <c r="A262">
        <v>467</v>
      </c>
      <c r="B262" t="s">
        <v>466</v>
      </c>
      <c r="C262" t="s">
        <v>466</v>
      </c>
      <c r="D262" s="533">
        <v>204</v>
      </c>
      <c r="E262">
        <v>14.5541</v>
      </c>
      <c r="F262" s="57">
        <v>40858</v>
      </c>
      <c r="G262" s="267">
        <v>14</v>
      </c>
      <c r="H262" s="57">
        <v>41566</v>
      </c>
      <c r="I262" s="537">
        <v>-2.1419598661651724</v>
      </c>
      <c r="J262" s="538">
        <v>-4.0640561878280677</v>
      </c>
      <c r="K262" s="592">
        <v>-120.9864</v>
      </c>
      <c r="L262" s="289">
        <v>7.95</v>
      </c>
      <c r="M262" t="s">
        <v>401</v>
      </c>
      <c r="N262">
        <v>2976.9863999999998</v>
      </c>
      <c r="O262" s="57"/>
      <c r="P262" s="57"/>
      <c r="Q262" s="57"/>
      <c r="R262" s="57"/>
      <c r="T262" s="57"/>
    </row>
    <row r="263" spans="1:20">
      <c r="A263">
        <v>468</v>
      </c>
      <c r="B263" t="s">
        <v>466</v>
      </c>
      <c r="C263" t="s">
        <v>1467</v>
      </c>
      <c r="D263" s="533">
        <v>200</v>
      </c>
      <c r="E263">
        <v>0</v>
      </c>
      <c r="F263" s="57">
        <v>41480</v>
      </c>
      <c r="G263" s="267">
        <v>1</v>
      </c>
      <c r="H263" s="57">
        <v>41566</v>
      </c>
      <c r="I263" s="537">
        <v>813.02623442373374</v>
      </c>
      <c r="J263" s="538">
        <v>579.11714770797971</v>
      </c>
      <c r="K263" s="592">
        <v>170.55</v>
      </c>
      <c r="L263" s="289">
        <v>29.45</v>
      </c>
      <c r="M263" t="s">
        <v>888</v>
      </c>
      <c r="N263">
        <v>29.45</v>
      </c>
      <c r="O263" s="57"/>
      <c r="P263" s="57"/>
      <c r="Q263" s="57"/>
      <c r="R263" s="57"/>
      <c r="T263" s="57"/>
    </row>
    <row r="264" spans="1:20">
      <c r="A264">
        <v>80</v>
      </c>
      <c r="B264" t="s">
        <v>307</v>
      </c>
      <c r="D264" s="533">
        <v>500</v>
      </c>
      <c r="E264">
        <v>21</v>
      </c>
      <c r="F264" s="57">
        <v>40305</v>
      </c>
      <c r="G264" s="267">
        <v>15</v>
      </c>
      <c r="H264" s="57">
        <v>40739</v>
      </c>
      <c r="I264" s="537">
        <v>-28.361432935820311</v>
      </c>
      <c r="J264" s="538">
        <v>-28.625469287539428</v>
      </c>
      <c r="K264" s="592">
        <v>-3007.95</v>
      </c>
      <c r="L264" s="289">
        <v>7.95</v>
      </c>
      <c r="M264" t="s">
        <v>401</v>
      </c>
      <c r="N264">
        <v>10507.95</v>
      </c>
      <c r="O264" s="57"/>
      <c r="P264" s="57"/>
      <c r="Q264" s="57"/>
      <c r="R264" s="57"/>
      <c r="T264" s="57"/>
    </row>
    <row r="265" spans="1:20">
      <c r="A265">
        <v>81</v>
      </c>
      <c r="B265" t="s">
        <v>307</v>
      </c>
      <c r="C265" t="s">
        <v>792</v>
      </c>
      <c r="D265" s="533">
        <v>500</v>
      </c>
      <c r="E265">
        <v>0</v>
      </c>
      <c r="F265" s="57">
        <v>40715</v>
      </c>
      <c r="G265" s="267">
        <v>2.5</v>
      </c>
      <c r="H265" s="57">
        <v>40739</v>
      </c>
      <c r="I265" s="537">
        <v>5588.4270188991077</v>
      </c>
      <c r="J265" s="538">
        <v>3843.2176656151419</v>
      </c>
      <c r="K265" s="592">
        <v>1218.3</v>
      </c>
      <c r="L265" s="289">
        <v>31.7</v>
      </c>
      <c r="M265" t="s">
        <v>888</v>
      </c>
      <c r="N265">
        <v>31.7</v>
      </c>
      <c r="O265" s="57"/>
      <c r="P265" s="57"/>
      <c r="Q265" s="57"/>
      <c r="R265" s="57"/>
      <c r="T265" s="57"/>
    </row>
    <row r="266" spans="1:20">
      <c r="A266">
        <v>37</v>
      </c>
      <c r="B266" t="s">
        <v>656</v>
      </c>
      <c r="D266" s="533">
        <v>50</v>
      </c>
      <c r="E266">
        <v>5</v>
      </c>
      <c r="F266" s="57">
        <v>40203</v>
      </c>
      <c r="G266" s="267">
        <v>3.51</v>
      </c>
      <c r="H266" s="57">
        <v>40613</v>
      </c>
      <c r="I266" s="537">
        <v>-34.28567184059257</v>
      </c>
      <c r="J266" s="538">
        <v>-31.963558829230472</v>
      </c>
      <c r="K266" s="592">
        <v>-82.45</v>
      </c>
      <c r="L266" s="289">
        <v>7.95</v>
      </c>
      <c r="M266" t="s">
        <v>401</v>
      </c>
      <c r="N266">
        <v>257.95</v>
      </c>
      <c r="O266" s="57"/>
      <c r="P266" s="57"/>
      <c r="Q266" s="57"/>
      <c r="R266" s="57"/>
      <c r="T266" s="57"/>
    </row>
    <row r="267" spans="1:20">
      <c r="A267">
        <v>119</v>
      </c>
      <c r="B267" t="s">
        <v>520</v>
      </c>
      <c r="C267" t="s">
        <v>520</v>
      </c>
      <c r="D267" s="533">
        <v>100</v>
      </c>
      <c r="E267">
        <v>28.687100000000001</v>
      </c>
      <c r="F267" s="57">
        <v>40808</v>
      </c>
      <c r="G267" s="267">
        <v>30</v>
      </c>
      <c r="H267" s="57">
        <v>40838</v>
      </c>
      <c r="I267" s="537">
        <v>51.078574184483394</v>
      </c>
      <c r="J267" s="538">
        <v>4.2876113270250897</v>
      </c>
      <c r="K267" s="592">
        <v>123.34</v>
      </c>
      <c r="L267" s="289">
        <v>7.95</v>
      </c>
      <c r="M267" t="s">
        <v>401</v>
      </c>
      <c r="N267">
        <v>2876.66</v>
      </c>
      <c r="O267" s="57"/>
      <c r="P267" s="57"/>
      <c r="Q267" s="57"/>
      <c r="R267" s="57"/>
      <c r="T267" s="57"/>
    </row>
    <row r="268" spans="1:20">
      <c r="A268">
        <v>130</v>
      </c>
      <c r="B268" t="s">
        <v>520</v>
      </c>
      <c r="C268" t="s">
        <v>868</v>
      </c>
      <c r="D268" s="533">
        <v>100</v>
      </c>
      <c r="E268">
        <v>0</v>
      </c>
      <c r="F268" s="57">
        <v>40822</v>
      </c>
      <c r="G268" s="267">
        <v>0.89</v>
      </c>
      <c r="H268" s="57">
        <v>40838</v>
      </c>
      <c r="I268" s="537">
        <v>2581.7801571424757</v>
      </c>
      <c r="J268" s="538">
        <v>210.10452961672473</v>
      </c>
      <c r="K268" s="592">
        <v>60.3</v>
      </c>
      <c r="L268" s="289">
        <v>28.7</v>
      </c>
      <c r="M268" t="s">
        <v>888</v>
      </c>
      <c r="N268">
        <v>28.7</v>
      </c>
      <c r="O268" s="57"/>
      <c r="P268" s="57"/>
      <c r="Q268" s="57"/>
      <c r="R268" s="57"/>
      <c r="T268" s="57"/>
    </row>
    <row r="269" spans="1:20">
      <c r="A269">
        <v>171</v>
      </c>
      <c r="B269" t="s">
        <v>520</v>
      </c>
      <c r="C269" t="s">
        <v>931</v>
      </c>
      <c r="D269" s="533">
        <v>400</v>
      </c>
      <c r="E269">
        <v>2.41</v>
      </c>
      <c r="F269" s="57">
        <v>40869</v>
      </c>
      <c r="G269" s="267">
        <v>3.2</v>
      </c>
      <c r="H269" s="57">
        <v>40878</v>
      </c>
      <c r="I269" s="537">
        <v>1058.745066404706</v>
      </c>
      <c r="J269" s="538">
        <v>29.830611623896957</v>
      </c>
      <c r="K269" s="592">
        <v>294.10000000000002</v>
      </c>
      <c r="L269" s="289">
        <v>21.9</v>
      </c>
      <c r="M269" t="s">
        <v>748</v>
      </c>
      <c r="N269">
        <v>985.9</v>
      </c>
      <c r="O269" s="57"/>
      <c r="P269" s="57"/>
      <c r="Q269" s="57"/>
      <c r="R269" s="57"/>
      <c r="T269" s="57"/>
    </row>
    <row r="270" spans="1:20">
      <c r="A270">
        <v>10</v>
      </c>
      <c r="B270" t="s">
        <v>1423</v>
      </c>
      <c r="D270" s="533">
        <v>300</v>
      </c>
      <c r="E270">
        <v>15.46</v>
      </c>
      <c r="F270" s="57">
        <v>40115</v>
      </c>
      <c r="G270" s="267">
        <v>21</v>
      </c>
      <c r="H270" s="57">
        <v>40184</v>
      </c>
      <c r="I270" s="537">
        <v>161.10452577438107</v>
      </c>
      <c r="J270" s="538">
        <v>35.601975914506177</v>
      </c>
      <c r="K270" s="592">
        <v>1654.05</v>
      </c>
      <c r="L270" s="289">
        <v>7.95</v>
      </c>
      <c r="M270" t="s">
        <v>401</v>
      </c>
      <c r="N270">
        <v>4645.95</v>
      </c>
      <c r="O270" s="57"/>
      <c r="P270" s="57"/>
      <c r="Q270" s="57"/>
      <c r="R270" s="57"/>
      <c r="T270" s="57"/>
    </row>
    <row r="271" spans="1:20">
      <c r="A271">
        <v>109</v>
      </c>
      <c r="B271" t="s">
        <v>1423</v>
      </c>
      <c r="D271" s="533">
        <v>500</v>
      </c>
      <c r="E271">
        <v>17.5</v>
      </c>
      <c r="F271" s="57">
        <v>40764</v>
      </c>
      <c r="G271" s="267">
        <v>10</v>
      </c>
      <c r="H271" s="57">
        <v>40802</v>
      </c>
      <c r="I271" s="537">
        <v>-538.39800159191213</v>
      </c>
      <c r="J271" s="538">
        <v>-42.909014095764412</v>
      </c>
      <c r="K271" s="592">
        <v>-3757.95</v>
      </c>
      <c r="L271" s="289">
        <v>7.95</v>
      </c>
      <c r="M271" t="s">
        <v>401</v>
      </c>
      <c r="N271">
        <v>8757.9500000000007</v>
      </c>
      <c r="O271" s="57"/>
      <c r="P271" s="57"/>
      <c r="Q271" s="57"/>
      <c r="R271" s="57"/>
      <c r="T271" s="57"/>
    </row>
    <row r="272" spans="1:20">
      <c r="A272">
        <v>110</v>
      </c>
      <c r="B272" t="s">
        <v>1423</v>
      </c>
      <c r="C272" t="s">
        <v>1446</v>
      </c>
      <c r="D272" s="533">
        <v>500</v>
      </c>
      <c r="E272">
        <v>0</v>
      </c>
      <c r="F272" s="57">
        <v>40784</v>
      </c>
      <c r="G272" s="267">
        <v>2.7</v>
      </c>
      <c r="H272" s="57">
        <v>40802</v>
      </c>
      <c r="I272" s="537">
        <v>7607.2959141692927</v>
      </c>
      <c r="J272" s="538">
        <v>4158.675078864354</v>
      </c>
      <c r="K272" s="592">
        <v>1318.3</v>
      </c>
      <c r="L272" s="289">
        <v>31.7</v>
      </c>
      <c r="M272" t="s">
        <v>888</v>
      </c>
      <c r="N272">
        <v>31.7</v>
      </c>
      <c r="O272" s="57"/>
      <c r="P272" s="57"/>
      <c r="Q272" s="57"/>
      <c r="R272" s="57"/>
      <c r="T272" s="57"/>
    </row>
    <row r="273" spans="1:20">
      <c r="A273">
        <v>158</v>
      </c>
      <c r="B273" t="s">
        <v>1423</v>
      </c>
      <c r="C273" t="s">
        <v>1447</v>
      </c>
      <c r="D273" s="533">
        <v>100</v>
      </c>
      <c r="E273">
        <v>0</v>
      </c>
      <c r="F273" s="57">
        <v>40844</v>
      </c>
      <c r="G273" s="267">
        <v>1.3</v>
      </c>
      <c r="H273" s="57">
        <v>40866</v>
      </c>
      <c r="I273" s="537">
        <v>4486.5325911372329</v>
      </c>
      <c r="J273" s="538">
        <v>1394.2528735632186</v>
      </c>
      <c r="K273" s="592">
        <v>121.3</v>
      </c>
      <c r="L273" s="289">
        <v>8.6999999999999993</v>
      </c>
      <c r="M273" t="s">
        <v>887</v>
      </c>
      <c r="N273">
        <v>8.6999999999999993</v>
      </c>
      <c r="O273" s="57"/>
      <c r="P273" s="57"/>
      <c r="Q273" s="57"/>
      <c r="R273" s="57"/>
      <c r="T273" s="57"/>
    </row>
    <row r="274" spans="1:20">
      <c r="A274">
        <v>204</v>
      </c>
      <c r="B274" t="s">
        <v>1423</v>
      </c>
      <c r="C274" t="s">
        <v>1448</v>
      </c>
      <c r="D274" s="533">
        <v>100</v>
      </c>
      <c r="E274">
        <v>3.3</v>
      </c>
      <c r="F274" s="57">
        <v>40877</v>
      </c>
      <c r="G274" s="267">
        <v>2</v>
      </c>
      <c r="H274" s="57">
        <v>40928</v>
      </c>
      <c r="I274" s="537">
        <v>-395.17296637161422</v>
      </c>
      <c r="J274" s="538">
        <v>-42.429476108232585</v>
      </c>
      <c r="K274" s="592">
        <v>-147.4</v>
      </c>
      <c r="L274" s="289">
        <v>17.399999999999999</v>
      </c>
      <c r="M274" t="s">
        <v>51</v>
      </c>
      <c r="N274">
        <v>347.4</v>
      </c>
      <c r="O274" s="57"/>
      <c r="P274" s="57"/>
      <c r="Q274" s="57"/>
      <c r="R274" s="57"/>
      <c r="T274" s="57"/>
    </row>
    <row r="275" spans="1:20">
      <c r="A275">
        <v>298</v>
      </c>
      <c r="B275" t="s">
        <v>1423</v>
      </c>
      <c r="C275" t="s">
        <v>1449</v>
      </c>
      <c r="D275" s="533">
        <v>100</v>
      </c>
      <c r="E275">
        <v>3.2</v>
      </c>
      <c r="F275" s="57">
        <v>40935</v>
      </c>
      <c r="G275" s="267">
        <v>6.1</v>
      </c>
      <c r="H275" s="57">
        <v>41044</v>
      </c>
      <c r="I275" s="537">
        <v>200.13821506967912</v>
      </c>
      <c r="J275" s="538">
        <v>80.794309425014802</v>
      </c>
      <c r="K275" s="592">
        <v>272.60000000000002</v>
      </c>
      <c r="L275" s="289">
        <v>17.399999999999999</v>
      </c>
      <c r="M275" t="s">
        <v>51</v>
      </c>
      <c r="N275">
        <v>337.4</v>
      </c>
      <c r="O275" s="57"/>
      <c r="P275" s="57"/>
      <c r="Q275" s="57"/>
      <c r="R275" s="57"/>
      <c r="T275" s="57"/>
    </row>
    <row r="276" spans="1:20">
      <c r="A276">
        <v>357</v>
      </c>
      <c r="B276" t="s">
        <v>1423</v>
      </c>
      <c r="C276" t="s">
        <v>1450</v>
      </c>
      <c r="D276" s="533">
        <v>100</v>
      </c>
      <c r="E276">
        <v>0.2</v>
      </c>
      <c r="F276" s="57">
        <v>41050</v>
      </c>
      <c r="G276" s="267">
        <v>1.4</v>
      </c>
      <c r="H276" s="57">
        <v>41131</v>
      </c>
      <c r="I276" s="537">
        <v>594.80207054187474</v>
      </c>
      <c r="J276" s="538">
        <v>274.33155080213896</v>
      </c>
      <c r="K276" s="592">
        <v>102.6</v>
      </c>
      <c r="L276" s="289">
        <v>17.399999999999999</v>
      </c>
      <c r="M276" t="s">
        <v>51</v>
      </c>
      <c r="N276">
        <v>37.4</v>
      </c>
      <c r="O276" s="57"/>
      <c r="P276" s="57"/>
      <c r="Q276" s="57"/>
      <c r="R276" s="57"/>
      <c r="T276" s="57"/>
    </row>
    <row r="277" spans="1:20">
      <c r="A277">
        <v>428</v>
      </c>
      <c r="B277" t="s">
        <v>1423</v>
      </c>
      <c r="C277" t="s">
        <v>1423</v>
      </c>
      <c r="D277" s="533">
        <v>100</v>
      </c>
      <c r="E277">
        <v>13</v>
      </c>
      <c r="F277" s="57">
        <v>40844</v>
      </c>
      <c r="G277" s="267">
        <v>7.5</v>
      </c>
      <c r="H277" s="57">
        <v>41267</v>
      </c>
      <c r="I277" s="537">
        <v>-47.988707077211423</v>
      </c>
      <c r="J277" s="538">
        <v>-42.658358499942658</v>
      </c>
      <c r="K277" s="592">
        <v>-557.95000000000005</v>
      </c>
      <c r="L277" s="289">
        <v>7.95</v>
      </c>
      <c r="M277" t="s">
        <v>401</v>
      </c>
      <c r="N277">
        <v>1307.95</v>
      </c>
      <c r="O277" s="57"/>
      <c r="P277" s="57"/>
      <c r="Q277" s="57"/>
      <c r="R277" s="57"/>
      <c r="T277" s="57"/>
    </row>
    <row r="278" spans="1:20">
      <c r="A278">
        <v>449</v>
      </c>
      <c r="B278" t="s">
        <v>460</v>
      </c>
      <c r="C278" t="s">
        <v>460</v>
      </c>
      <c r="D278" s="533">
        <v>100</v>
      </c>
      <c r="E278">
        <v>67.75</v>
      </c>
      <c r="F278" s="57">
        <v>41274</v>
      </c>
      <c r="G278" s="267">
        <v>67.5</v>
      </c>
      <c r="H278" s="57">
        <v>41320</v>
      </c>
      <c r="I278" s="537">
        <v>-3.8639262482569889</v>
      </c>
      <c r="J278" s="538">
        <v>-0.48577683751169615</v>
      </c>
      <c r="K278" s="592">
        <v>-32.950000000000003</v>
      </c>
      <c r="L278" s="289">
        <v>7.95</v>
      </c>
      <c r="M278" t="s">
        <v>401</v>
      </c>
      <c r="N278">
        <v>6782.95</v>
      </c>
      <c r="O278" s="57"/>
      <c r="P278" s="57"/>
      <c r="Q278" s="57"/>
      <c r="R278" s="57"/>
      <c r="T278" s="57"/>
    </row>
    <row r="279" spans="1:20">
      <c r="A279">
        <v>451</v>
      </c>
      <c r="B279" t="s">
        <v>460</v>
      </c>
      <c r="C279" t="s">
        <v>1459</v>
      </c>
      <c r="D279" s="533">
        <v>100</v>
      </c>
      <c r="E279">
        <v>0</v>
      </c>
      <c r="F279" s="57">
        <v>41278</v>
      </c>
      <c r="G279" s="267">
        <v>2.5</v>
      </c>
      <c r="H279" s="57">
        <v>41320</v>
      </c>
      <c r="I279" s="537">
        <v>1881.1090124054399</v>
      </c>
      <c r="J279" s="538">
        <v>771.08013937282237</v>
      </c>
      <c r="K279" s="592">
        <v>221.3</v>
      </c>
      <c r="L279" s="289">
        <v>28.7</v>
      </c>
      <c r="M279" t="s">
        <v>888</v>
      </c>
      <c r="N279">
        <v>28.7</v>
      </c>
      <c r="O279" s="57"/>
      <c r="P279" s="57"/>
      <c r="Q279" s="57"/>
      <c r="R279" s="57"/>
      <c r="T279" s="57"/>
    </row>
    <row r="280" spans="1:20">
      <c r="A280">
        <v>282</v>
      </c>
      <c r="B280" t="s">
        <v>984</v>
      </c>
      <c r="C280" t="s">
        <v>984</v>
      </c>
      <c r="D280" s="533">
        <v>100</v>
      </c>
      <c r="E280">
        <v>64.703800000000001</v>
      </c>
      <c r="F280" s="57">
        <v>40913</v>
      </c>
      <c r="G280" s="267">
        <v>50</v>
      </c>
      <c r="H280" s="57">
        <v>41021</v>
      </c>
      <c r="I280" s="537">
        <v>-88.358943703894909</v>
      </c>
      <c r="J280" s="538">
        <v>-22.81961554906897</v>
      </c>
      <c r="K280" s="592">
        <v>-1478.33</v>
      </c>
      <c r="L280" s="289">
        <v>7.95</v>
      </c>
      <c r="M280" t="s">
        <v>401</v>
      </c>
      <c r="N280">
        <v>6478.33</v>
      </c>
      <c r="O280" s="57"/>
      <c r="P280" s="57"/>
      <c r="Q280" s="57"/>
      <c r="R280" s="57"/>
      <c r="T280" s="57"/>
    </row>
    <row r="281" spans="1:20">
      <c r="A281">
        <v>283</v>
      </c>
      <c r="B281" t="s">
        <v>984</v>
      </c>
      <c r="C281" t="s">
        <v>996</v>
      </c>
      <c r="D281" s="533">
        <v>100</v>
      </c>
      <c r="E281">
        <v>0.01</v>
      </c>
      <c r="F281" s="57">
        <v>40925</v>
      </c>
      <c r="G281" s="267">
        <v>13.5</v>
      </c>
      <c r="H281" s="57">
        <v>41021</v>
      </c>
      <c r="I281" s="537">
        <v>1466.4212435291524</v>
      </c>
      <c r="J281" s="538">
        <v>4445.454545454546</v>
      </c>
      <c r="K281" s="592">
        <v>1320.3</v>
      </c>
      <c r="L281" s="289">
        <v>28.7</v>
      </c>
      <c r="M281" t="s">
        <v>888</v>
      </c>
      <c r="N281">
        <v>29.7</v>
      </c>
      <c r="O281" s="57"/>
      <c r="P281" s="57"/>
      <c r="Q281" s="57"/>
      <c r="R281" s="57"/>
      <c r="T281" s="57"/>
    </row>
    <row r="282" spans="1:20">
      <c r="A282">
        <v>295</v>
      </c>
      <c r="B282" t="s">
        <v>984</v>
      </c>
      <c r="C282" t="s">
        <v>984</v>
      </c>
      <c r="D282" s="533">
        <v>1</v>
      </c>
      <c r="E282">
        <v>64.703800000000001</v>
      </c>
      <c r="F282" s="57">
        <v>40913</v>
      </c>
      <c r="G282" s="267">
        <v>81.510000000000005</v>
      </c>
      <c r="H282" s="57">
        <v>41033</v>
      </c>
      <c r="I282" s="537">
        <v>35.279249182689782</v>
      </c>
      <c r="J282" s="538">
        <v>12.189589532825538</v>
      </c>
      <c r="K282" s="592">
        <v>8.8561999999999994</v>
      </c>
      <c r="L282" s="289">
        <v>7.95</v>
      </c>
      <c r="M282" t="s">
        <v>401</v>
      </c>
      <c r="N282">
        <v>72.653800000000004</v>
      </c>
      <c r="O282" s="57"/>
      <c r="P282" s="57"/>
      <c r="Q282" s="57"/>
      <c r="R282" s="57"/>
      <c r="T282" s="57"/>
    </row>
    <row r="283" spans="1:20">
      <c r="A283">
        <v>243</v>
      </c>
      <c r="B283" t="s">
        <v>901</v>
      </c>
      <c r="C283" t="s">
        <v>983</v>
      </c>
      <c r="D283" s="533">
        <v>100</v>
      </c>
      <c r="E283">
        <v>1.9</v>
      </c>
      <c r="F283" s="57">
        <v>40905</v>
      </c>
      <c r="G283" s="267">
        <v>2.1</v>
      </c>
      <c r="H283" s="57">
        <v>40974</v>
      </c>
      <c r="I283" s="537">
        <v>6.5902257196308103</v>
      </c>
      <c r="J283" s="538">
        <v>1.253616200578604</v>
      </c>
      <c r="K283" s="592">
        <v>2.6</v>
      </c>
      <c r="L283" s="289">
        <v>17.399999999999999</v>
      </c>
      <c r="M283" t="s">
        <v>51</v>
      </c>
      <c r="N283">
        <v>207.4</v>
      </c>
      <c r="O283" s="57"/>
      <c r="P283" s="57"/>
      <c r="Q283" s="57"/>
      <c r="R283" s="57"/>
      <c r="T283" s="57"/>
    </row>
    <row r="284" spans="1:20">
      <c r="A284">
        <v>308</v>
      </c>
      <c r="B284" t="s">
        <v>901</v>
      </c>
      <c r="C284" t="s">
        <v>901</v>
      </c>
      <c r="D284" s="533">
        <v>100</v>
      </c>
      <c r="E284">
        <v>12.44</v>
      </c>
      <c r="F284" s="57">
        <v>40872</v>
      </c>
      <c r="G284" s="267">
        <v>10</v>
      </c>
      <c r="H284" s="57">
        <v>41075</v>
      </c>
      <c r="I284" s="537">
        <v>-40.602154732200042</v>
      </c>
      <c r="J284" s="538">
        <v>-20.12460561524022</v>
      </c>
      <c r="K284" s="592">
        <v>-251.95</v>
      </c>
      <c r="L284" s="289">
        <v>7.95</v>
      </c>
      <c r="M284" t="s">
        <v>401</v>
      </c>
      <c r="N284">
        <v>1251.95</v>
      </c>
      <c r="O284" s="57"/>
      <c r="P284" s="57"/>
      <c r="Q284" s="57"/>
      <c r="R284" s="57"/>
      <c r="T284" s="57"/>
    </row>
    <row r="285" spans="1:20">
      <c r="A285">
        <v>311</v>
      </c>
      <c r="B285" t="s">
        <v>901</v>
      </c>
      <c r="C285" t="s">
        <v>1019</v>
      </c>
      <c r="D285" s="533">
        <v>100</v>
      </c>
      <c r="E285">
        <v>0</v>
      </c>
      <c r="F285" s="57">
        <v>40982</v>
      </c>
      <c r="G285" s="267">
        <v>2.5</v>
      </c>
      <c r="H285" s="57">
        <v>41075</v>
      </c>
      <c r="I285" s="537">
        <v>849.5331023766505</v>
      </c>
      <c r="J285" s="538">
        <v>771.08013937282237</v>
      </c>
      <c r="K285" s="592">
        <v>221.3</v>
      </c>
      <c r="L285" s="289">
        <v>28.7</v>
      </c>
      <c r="M285" t="s">
        <v>888</v>
      </c>
      <c r="N285">
        <v>28.7</v>
      </c>
      <c r="O285" s="57"/>
      <c r="P285" s="57"/>
      <c r="Q285" s="57"/>
      <c r="R285" s="57"/>
      <c r="T285" s="57"/>
    </row>
    <row r="286" spans="1:20">
      <c r="A286">
        <v>26</v>
      </c>
      <c r="B286" t="s">
        <v>657</v>
      </c>
      <c r="D286" s="533">
        <v>300</v>
      </c>
      <c r="E286">
        <v>28.55</v>
      </c>
      <c r="F286" s="57">
        <v>40315</v>
      </c>
      <c r="G286" s="267">
        <v>29.5</v>
      </c>
      <c r="H286" s="57">
        <v>40477</v>
      </c>
      <c r="I286" s="537">
        <v>7.1660678923295578</v>
      </c>
      <c r="J286" s="538">
        <v>3.2316763774430064</v>
      </c>
      <c r="K286" s="592">
        <v>277.05</v>
      </c>
      <c r="L286" s="289">
        <v>7.95</v>
      </c>
      <c r="M286" t="s">
        <v>401</v>
      </c>
      <c r="N286">
        <v>8572.9500000000007</v>
      </c>
      <c r="O286" s="57"/>
      <c r="P286" s="57"/>
      <c r="Q286" s="57"/>
      <c r="R286" s="57"/>
      <c r="T286" s="57"/>
    </row>
    <row r="287" spans="1:20">
      <c r="A287">
        <v>5</v>
      </c>
      <c r="B287" t="s">
        <v>702</v>
      </c>
      <c r="D287" s="533">
        <v>60</v>
      </c>
      <c r="E287">
        <v>74</v>
      </c>
      <c r="F287" s="57">
        <v>40053</v>
      </c>
      <c r="G287" s="267">
        <v>78.22</v>
      </c>
      <c r="H287" s="57">
        <v>40064</v>
      </c>
      <c r="I287" s="537">
        <v>178.09125356036608</v>
      </c>
      <c r="J287" s="538">
        <v>5.5137760091727728</v>
      </c>
      <c r="K287" s="592">
        <v>245.25</v>
      </c>
      <c r="L287" s="289">
        <v>7.95</v>
      </c>
      <c r="M287" t="s">
        <v>401</v>
      </c>
      <c r="N287">
        <v>4447.95</v>
      </c>
      <c r="O287" s="57"/>
      <c r="P287" s="57"/>
      <c r="Q287" s="57"/>
      <c r="R287" s="57"/>
      <c r="T287" s="57"/>
    </row>
    <row r="288" spans="1:20">
      <c r="A288">
        <v>68</v>
      </c>
      <c r="B288" t="s">
        <v>702</v>
      </c>
      <c r="C288" t="s">
        <v>768</v>
      </c>
      <c r="D288" s="533">
        <v>100</v>
      </c>
      <c r="E288">
        <v>0.02</v>
      </c>
      <c r="F288" s="57">
        <v>40497</v>
      </c>
      <c r="G288" s="267">
        <v>2.87</v>
      </c>
      <c r="H288" s="57">
        <v>40712</v>
      </c>
      <c r="I288" s="537">
        <v>459.52632693316531</v>
      </c>
      <c r="J288" s="538">
        <v>1379.3814432989691</v>
      </c>
      <c r="K288" s="592">
        <v>267.60000000000002</v>
      </c>
      <c r="L288" s="289">
        <v>17.399999999999999</v>
      </c>
      <c r="M288" t="s">
        <v>51</v>
      </c>
      <c r="N288">
        <v>19.399999999999999</v>
      </c>
      <c r="O288" s="57"/>
      <c r="P288" s="57"/>
      <c r="Q288" s="57"/>
      <c r="R288" s="57"/>
      <c r="T288" s="57"/>
    </row>
    <row r="289" spans="1:20">
      <c r="A289">
        <v>96</v>
      </c>
      <c r="B289" t="s">
        <v>702</v>
      </c>
      <c r="C289" t="s">
        <v>811</v>
      </c>
      <c r="D289" s="533">
        <v>100</v>
      </c>
      <c r="E289">
        <v>0</v>
      </c>
      <c r="F289" s="57">
        <v>40714</v>
      </c>
      <c r="G289" s="267">
        <v>4.5</v>
      </c>
      <c r="H289" s="57">
        <v>40774</v>
      </c>
      <c r="I289" s="537">
        <v>1674.3465298325971</v>
      </c>
      <c r="J289" s="538">
        <v>1467.9442508710804</v>
      </c>
      <c r="K289" s="592">
        <v>421.3</v>
      </c>
      <c r="L289" s="289">
        <v>28.7</v>
      </c>
      <c r="M289" t="s">
        <v>888</v>
      </c>
      <c r="N289">
        <v>28.7</v>
      </c>
      <c r="O289" s="57"/>
      <c r="P289" s="57"/>
      <c r="Q289" s="57"/>
      <c r="R289" s="57"/>
      <c r="T289" s="57"/>
    </row>
    <row r="290" spans="1:20">
      <c r="A290">
        <v>97</v>
      </c>
      <c r="B290" t="s">
        <v>702</v>
      </c>
      <c r="C290" t="s">
        <v>702</v>
      </c>
      <c r="D290" s="533">
        <v>100</v>
      </c>
      <c r="E290">
        <v>67.069999999999993</v>
      </c>
      <c r="F290" s="57">
        <v>40085</v>
      </c>
      <c r="G290" s="267">
        <v>25</v>
      </c>
      <c r="H290" s="57">
        <v>40774</v>
      </c>
      <c r="I290" s="537">
        <v>-52.342041074134109</v>
      </c>
      <c r="J290" s="538">
        <v>-62.769640875955886</v>
      </c>
      <c r="K290" s="592">
        <v>-4214.95</v>
      </c>
      <c r="L290" s="289">
        <v>7.95</v>
      </c>
      <c r="M290" t="s">
        <v>401</v>
      </c>
      <c r="N290">
        <v>6714.95</v>
      </c>
      <c r="O290" s="57"/>
      <c r="P290" s="57"/>
      <c r="Q290" s="57"/>
      <c r="R290" s="57"/>
      <c r="T290" s="57"/>
    </row>
    <row r="291" spans="1:20">
      <c r="A291">
        <v>128</v>
      </c>
      <c r="B291" t="s">
        <v>702</v>
      </c>
      <c r="C291" t="s">
        <v>880</v>
      </c>
      <c r="D291" s="533">
        <v>100</v>
      </c>
      <c r="E291">
        <v>0</v>
      </c>
      <c r="F291" s="57">
        <v>40813</v>
      </c>
      <c r="G291" s="267">
        <v>0.5</v>
      </c>
      <c r="H291" s="57">
        <v>40838</v>
      </c>
      <c r="I291" s="537">
        <v>2553.1019704607079</v>
      </c>
      <c r="J291" s="538">
        <v>474.71264367816099</v>
      </c>
      <c r="K291" s="592">
        <v>41.3</v>
      </c>
      <c r="L291" s="289">
        <v>8.6999999999999993</v>
      </c>
      <c r="M291" t="s">
        <v>887</v>
      </c>
      <c r="N291">
        <v>8.6999999999999993</v>
      </c>
      <c r="O291" s="57"/>
      <c r="P291" s="57"/>
      <c r="Q291" s="57"/>
      <c r="R291" s="57"/>
      <c r="T291" s="57"/>
    </row>
    <row r="292" spans="1:20">
      <c r="A292">
        <v>163</v>
      </c>
      <c r="B292" t="s">
        <v>702</v>
      </c>
      <c r="C292" t="s">
        <v>885</v>
      </c>
      <c r="D292" s="533">
        <v>100</v>
      </c>
      <c r="E292">
        <v>0.1</v>
      </c>
      <c r="F292" s="57">
        <v>40840</v>
      </c>
      <c r="G292" s="267">
        <v>1.65</v>
      </c>
      <c r="H292" s="57">
        <v>40868</v>
      </c>
      <c r="I292" s="537">
        <v>2340.4353503031898</v>
      </c>
      <c r="J292" s="538">
        <v>502.18978102189777</v>
      </c>
      <c r="K292" s="592">
        <v>137.6</v>
      </c>
      <c r="L292" s="289">
        <v>17.399999999999999</v>
      </c>
      <c r="M292" t="s">
        <v>51</v>
      </c>
      <c r="N292">
        <v>27.4</v>
      </c>
      <c r="O292" s="57"/>
      <c r="P292" s="57"/>
      <c r="Q292" s="57"/>
      <c r="R292" s="57"/>
      <c r="T292" s="57"/>
    </row>
    <row r="293" spans="1:20">
      <c r="A293">
        <v>203</v>
      </c>
      <c r="B293" t="s">
        <v>702</v>
      </c>
      <c r="C293" t="s">
        <v>944</v>
      </c>
      <c r="D293" s="533">
        <v>100</v>
      </c>
      <c r="E293">
        <v>8</v>
      </c>
      <c r="F293" s="57">
        <v>40878</v>
      </c>
      <c r="G293" s="267">
        <v>9</v>
      </c>
      <c r="H293" s="57">
        <v>40928</v>
      </c>
      <c r="I293" s="537">
        <v>70.27432030171768</v>
      </c>
      <c r="J293" s="538">
        <v>10.105211646684616</v>
      </c>
      <c r="K293" s="592">
        <v>82.6</v>
      </c>
      <c r="L293" s="289">
        <v>17.399999999999999</v>
      </c>
      <c r="M293" t="s">
        <v>51</v>
      </c>
      <c r="N293">
        <v>817.4</v>
      </c>
      <c r="O293" s="57"/>
      <c r="P293" s="57"/>
      <c r="Q293" s="57"/>
      <c r="R293" s="57"/>
      <c r="T293" s="57"/>
    </row>
    <row r="294" spans="1:20">
      <c r="A294">
        <v>237</v>
      </c>
      <c r="B294" t="s">
        <v>702</v>
      </c>
      <c r="C294" t="s">
        <v>1004</v>
      </c>
      <c r="D294" s="533">
        <v>100</v>
      </c>
      <c r="E294">
        <v>0.6</v>
      </c>
      <c r="F294" s="57">
        <v>40934</v>
      </c>
      <c r="G294" s="267">
        <v>2</v>
      </c>
      <c r="H294" s="57">
        <v>40966</v>
      </c>
      <c r="I294" s="537">
        <v>1082.8301996019052</v>
      </c>
      <c r="J294" s="538">
        <v>158.39793281653746</v>
      </c>
      <c r="K294" s="592">
        <v>122.6</v>
      </c>
      <c r="L294" s="289">
        <v>17.399999999999999</v>
      </c>
      <c r="M294" t="s">
        <v>51</v>
      </c>
      <c r="N294">
        <v>77.400000000000006</v>
      </c>
      <c r="O294" s="57"/>
      <c r="P294" s="57"/>
      <c r="Q294" s="57"/>
      <c r="R294" s="57"/>
      <c r="T294" s="57"/>
    </row>
    <row r="295" spans="1:20">
      <c r="A295">
        <v>293</v>
      </c>
      <c r="B295" t="s">
        <v>702</v>
      </c>
      <c r="C295" t="s">
        <v>1022</v>
      </c>
      <c r="D295" s="533">
        <v>100</v>
      </c>
      <c r="E295">
        <v>0.1</v>
      </c>
      <c r="F295" s="57">
        <v>40983</v>
      </c>
      <c r="G295" s="267">
        <v>1.1000000000000001</v>
      </c>
      <c r="H295" s="57">
        <v>41033</v>
      </c>
      <c r="I295" s="537">
        <v>1014.6542672508258</v>
      </c>
      <c r="J295" s="538">
        <v>301.45985401459853</v>
      </c>
      <c r="K295" s="592">
        <v>82.6</v>
      </c>
      <c r="L295" s="289">
        <v>17.399999999999999</v>
      </c>
      <c r="M295" t="s">
        <v>51</v>
      </c>
      <c r="N295">
        <v>27.4</v>
      </c>
      <c r="O295" s="57"/>
      <c r="P295" s="57"/>
      <c r="Q295" s="57"/>
      <c r="R295" s="57"/>
      <c r="T295" s="57"/>
    </row>
    <row r="296" spans="1:20">
      <c r="A296">
        <v>305</v>
      </c>
      <c r="B296" t="s">
        <v>702</v>
      </c>
      <c r="C296" t="s">
        <v>1241</v>
      </c>
      <c r="D296" s="533">
        <v>100</v>
      </c>
      <c r="E296">
        <v>0.5</v>
      </c>
      <c r="F296" s="57">
        <v>41046</v>
      </c>
      <c r="G296" s="267">
        <v>1.7</v>
      </c>
      <c r="H296" s="57">
        <v>41071</v>
      </c>
      <c r="I296" s="537">
        <v>1350.7239919327208</v>
      </c>
      <c r="J296" s="538">
        <v>152.22551928783386</v>
      </c>
      <c r="K296" s="592">
        <v>102.6</v>
      </c>
      <c r="L296" s="289">
        <v>17.399999999999999</v>
      </c>
      <c r="M296" t="s">
        <v>51</v>
      </c>
      <c r="N296">
        <v>67.400000000000006</v>
      </c>
      <c r="O296" s="57"/>
      <c r="P296" s="57"/>
      <c r="Q296" s="57"/>
      <c r="R296" s="57"/>
      <c r="T296" s="57"/>
    </row>
    <row r="297" spans="1:20">
      <c r="A297">
        <v>325</v>
      </c>
      <c r="B297" t="s">
        <v>702</v>
      </c>
      <c r="C297" t="s">
        <v>1267</v>
      </c>
      <c r="D297" s="533">
        <v>100</v>
      </c>
      <c r="E297">
        <v>0.2</v>
      </c>
      <c r="F297" s="57">
        <v>41078</v>
      </c>
      <c r="G297" s="267">
        <v>2.35</v>
      </c>
      <c r="H297" s="57">
        <v>41092</v>
      </c>
      <c r="I297" s="537">
        <v>4791.7064682081473</v>
      </c>
      <c r="J297" s="538">
        <v>528.34224598930484</v>
      </c>
      <c r="K297" s="592">
        <v>197.6</v>
      </c>
      <c r="L297" s="289">
        <v>17.399999999999999</v>
      </c>
      <c r="M297" t="s">
        <v>51</v>
      </c>
      <c r="N297">
        <v>37.4</v>
      </c>
      <c r="O297" s="57"/>
      <c r="P297" s="57"/>
      <c r="Q297" s="57"/>
      <c r="R297" s="57"/>
      <c r="T297" s="57"/>
    </row>
    <row r="298" spans="1:20">
      <c r="A298">
        <v>366</v>
      </c>
      <c r="B298" t="s">
        <v>702</v>
      </c>
      <c r="C298" t="s">
        <v>1315</v>
      </c>
      <c r="D298" s="533">
        <v>100</v>
      </c>
      <c r="E298">
        <v>0.9</v>
      </c>
      <c r="F298" s="57">
        <v>41128</v>
      </c>
      <c r="G298" s="267">
        <v>1.7</v>
      </c>
      <c r="H298" s="57">
        <v>41158</v>
      </c>
      <c r="I298" s="537">
        <v>558.73987688685497</v>
      </c>
      <c r="J298" s="538">
        <v>58.286778398510229</v>
      </c>
      <c r="K298" s="592">
        <v>62.6</v>
      </c>
      <c r="L298" s="289">
        <v>17.399999999999999</v>
      </c>
      <c r="M298" t="s">
        <v>51</v>
      </c>
      <c r="N298">
        <v>107.4</v>
      </c>
      <c r="O298" s="57"/>
      <c r="P298" s="57"/>
      <c r="Q298" s="57"/>
      <c r="R298" s="57"/>
      <c r="T298" s="57"/>
    </row>
    <row r="299" spans="1:20">
      <c r="A299">
        <v>380</v>
      </c>
      <c r="B299" t="s">
        <v>702</v>
      </c>
      <c r="C299" t="s">
        <v>1384</v>
      </c>
      <c r="D299" s="533">
        <v>100</v>
      </c>
      <c r="E299">
        <v>0.8</v>
      </c>
      <c r="F299" s="57">
        <v>41163</v>
      </c>
      <c r="G299" s="267">
        <v>1</v>
      </c>
      <c r="H299" s="57">
        <v>41192</v>
      </c>
      <c r="I299" s="537">
        <v>33.157072410188803</v>
      </c>
      <c r="J299" s="538">
        <v>2.6694045174538013</v>
      </c>
      <c r="K299" s="592">
        <v>2.6</v>
      </c>
      <c r="L299" s="289">
        <v>17.399999999999999</v>
      </c>
      <c r="M299" t="s">
        <v>51</v>
      </c>
      <c r="N299">
        <v>97.4</v>
      </c>
      <c r="O299" s="57"/>
      <c r="P299" s="57"/>
      <c r="Q299" s="57"/>
      <c r="R299" s="57"/>
      <c r="T299" s="57"/>
    </row>
    <row r="300" spans="1:20">
      <c r="A300">
        <v>441</v>
      </c>
      <c r="B300" t="s">
        <v>702</v>
      </c>
      <c r="C300" t="s">
        <v>1438</v>
      </c>
      <c r="D300" s="533">
        <v>100</v>
      </c>
      <c r="E300">
        <v>0.5</v>
      </c>
      <c r="F300" s="57">
        <v>41242</v>
      </c>
      <c r="G300" s="267">
        <v>1.48</v>
      </c>
      <c r="H300" s="57">
        <v>41278</v>
      </c>
      <c r="I300" s="537">
        <v>797.49180106593519</v>
      </c>
      <c r="J300" s="538">
        <v>119.58456973293772</v>
      </c>
      <c r="K300" s="592">
        <v>80.599999999999994</v>
      </c>
      <c r="L300" s="289">
        <v>17.399999999999999</v>
      </c>
      <c r="M300" t="s">
        <v>51</v>
      </c>
      <c r="N300">
        <v>67.400000000000006</v>
      </c>
      <c r="O300" s="57"/>
      <c r="P300" s="57"/>
      <c r="Q300" s="57"/>
      <c r="R300" s="57"/>
      <c r="T300" s="57"/>
    </row>
    <row r="301" spans="1:20">
      <c r="A301">
        <v>32</v>
      </c>
      <c r="B301" t="s">
        <v>632</v>
      </c>
      <c r="D301" s="533">
        <v>300</v>
      </c>
      <c r="E301">
        <v>13.5</v>
      </c>
      <c r="F301" s="57">
        <v>40315</v>
      </c>
      <c r="G301" s="267">
        <v>4</v>
      </c>
      <c r="H301" s="57">
        <v>40541</v>
      </c>
      <c r="I301" s="537">
        <v>-196.7699436130608</v>
      </c>
      <c r="J301" s="538">
        <v>-70.428418290023288</v>
      </c>
      <c r="K301" s="592">
        <v>-2857.95</v>
      </c>
      <c r="L301" s="289">
        <v>7.95</v>
      </c>
      <c r="M301" t="s">
        <v>401</v>
      </c>
      <c r="N301">
        <v>4057.95</v>
      </c>
      <c r="O301" s="57"/>
      <c r="P301" s="57"/>
      <c r="Q301" s="57"/>
      <c r="R301" s="57"/>
      <c r="T301" s="57"/>
    </row>
    <row r="302" spans="1:20">
      <c r="A302">
        <v>182</v>
      </c>
      <c r="B302" t="s">
        <v>760</v>
      </c>
      <c r="C302" t="s">
        <v>848</v>
      </c>
      <c r="D302" s="533">
        <v>2000</v>
      </c>
      <c r="E302">
        <v>0.6</v>
      </c>
      <c r="F302" s="57">
        <v>40685</v>
      </c>
      <c r="G302" s="267">
        <v>0.01</v>
      </c>
      <c r="H302" s="57">
        <v>40892</v>
      </c>
      <c r="I302" s="537">
        <v>-725.29008553208178</v>
      </c>
      <c r="J302" s="538">
        <v>-98.364610163947845</v>
      </c>
      <c r="K302" s="592">
        <v>-1202.95</v>
      </c>
      <c r="L302" s="289">
        <v>22.95</v>
      </c>
      <c r="M302" t="s">
        <v>889</v>
      </c>
      <c r="N302">
        <v>1222.95</v>
      </c>
      <c r="O302" s="57"/>
      <c r="P302" s="57"/>
      <c r="Q302" s="57"/>
      <c r="R302" s="57"/>
      <c r="T302" s="57"/>
    </row>
    <row r="303" spans="1:20">
      <c r="A303">
        <v>6</v>
      </c>
      <c r="B303" t="s">
        <v>703</v>
      </c>
      <c r="D303" s="533">
        <v>1000</v>
      </c>
      <c r="E303">
        <v>5.4</v>
      </c>
      <c r="F303" s="57">
        <v>40043</v>
      </c>
      <c r="G303" s="267">
        <v>6.3</v>
      </c>
      <c r="H303" s="57">
        <v>40056</v>
      </c>
      <c r="I303" s="537">
        <v>428.67717073475791</v>
      </c>
      <c r="J303" s="538">
        <v>16.495159903475425</v>
      </c>
      <c r="K303" s="592">
        <v>892.05</v>
      </c>
      <c r="L303" s="289">
        <v>7.95</v>
      </c>
      <c r="M303" t="s">
        <v>401</v>
      </c>
      <c r="N303">
        <v>5407.95</v>
      </c>
      <c r="O303" s="57"/>
      <c r="P303" s="57"/>
      <c r="Q303" s="57"/>
      <c r="R303" s="57"/>
      <c r="T303" s="57"/>
    </row>
    <row r="304" spans="1:20">
      <c r="A304">
        <v>12</v>
      </c>
      <c r="B304" t="s">
        <v>703</v>
      </c>
      <c r="D304" s="533">
        <v>588</v>
      </c>
      <c r="E304">
        <v>6.32</v>
      </c>
      <c r="F304" s="57">
        <v>40077</v>
      </c>
      <c r="G304" s="267">
        <v>4.57</v>
      </c>
      <c r="H304" s="57">
        <v>40178</v>
      </c>
      <c r="I304" s="537">
        <v>-117.93584504926866</v>
      </c>
      <c r="J304" s="538">
        <v>-27.84423660955235</v>
      </c>
      <c r="K304" s="592">
        <v>-1036.95</v>
      </c>
      <c r="L304" s="289">
        <v>7.95</v>
      </c>
      <c r="M304" t="s">
        <v>401</v>
      </c>
      <c r="N304">
        <v>3724.11</v>
      </c>
      <c r="O304" s="57"/>
      <c r="P304" s="57"/>
      <c r="Q304" s="57"/>
      <c r="R304" s="57"/>
      <c r="T304" s="57"/>
    </row>
    <row r="305" spans="1:20">
      <c r="A305">
        <v>31</v>
      </c>
      <c r="B305" t="s">
        <v>72</v>
      </c>
      <c r="D305" s="533">
        <v>1000</v>
      </c>
      <c r="E305">
        <v>6.32</v>
      </c>
      <c r="F305" s="57">
        <v>40077</v>
      </c>
      <c r="G305" s="267">
        <v>3</v>
      </c>
      <c r="H305" s="57">
        <v>40533</v>
      </c>
      <c r="I305" s="537">
        <v>-59.741858494959331</v>
      </c>
      <c r="J305" s="538">
        <v>-52.591281536674593</v>
      </c>
      <c r="K305" s="592">
        <v>-3327.95</v>
      </c>
      <c r="L305" s="289">
        <v>7.95</v>
      </c>
      <c r="M305" t="s">
        <v>401</v>
      </c>
      <c r="N305">
        <v>6327.95</v>
      </c>
      <c r="O305" s="57"/>
      <c r="P305" s="57"/>
      <c r="Q305" s="57"/>
      <c r="R305" s="57"/>
      <c r="T305" s="57"/>
    </row>
    <row r="306" spans="1:20">
      <c r="A306">
        <v>437</v>
      </c>
      <c r="B306" t="s">
        <v>160</v>
      </c>
      <c r="C306" t="s">
        <v>160</v>
      </c>
      <c r="D306" s="533">
        <v>79</v>
      </c>
      <c r="E306">
        <v>40.200000000000003</v>
      </c>
      <c r="F306" s="57">
        <v>40087</v>
      </c>
      <c r="G306" s="267">
        <v>6.0031999999999996</v>
      </c>
      <c r="H306" s="57">
        <v>41274</v>
      </c>
      <c r="I306" s="537">
        <v>-58.549890261540014</v>
      </c>
      <c r="J306" s="538">
        <v>-85.103956026698086</v>
      </c>
      <c r="K306" s="592">
        <v>-2709.4971999999998</v>
      </c>
      <c r="L306" s="289">
        <v>7.95</v>
      </c>
      <c r="M306" t="s">
        <v>401</v>
      </c>
      <c r="N306">
        <v>3183.75</v>
      </c>
      <c r="O306" s="57"/>
      <c r="P306" s="57"/>
      <c r="Q306" s="57"/>
      <c r="R306" s="57"/>
      <c r="T306" s="57"/>
    </row>
    <row r="307" spans="1:20">
      <c r="A307">
        <v>377</v>
      </c>
      <c r="B307" t="s">
        <v>927</v>
      </c>
      <c r="C307" t="s">
        <v>1387</v>
      </c>
      <c r="D307" s="533">
        <v>100</v>
      </c>
      <c r="E307">
        <v>3.7</v>
      </c>
      <c r="F307" s="57">
        <v>41178</v>
      </c>
      <c r="G307" s="267">
        <v>5</v>
      </c>
      <c r="H307" s="57">
        <v>41180</v>
      </c>
      <c r="I307" s="537">
        <v>4656.4938409496544</v>
      </c>
      <c r="J307" s="538">
        <v>29.065565307176044</v>
      </c>
      <c r="K307" s="592">
        <v>112.6</v>
      </c>
      <c r="L307" s="289">
        <v>17.399999999999999</v>
      </c>
      <c r="M307" t="s">
        <v>51</v>
      </c>
      <c r="N307">
        <v>387.4</v>
      </c>
      <c r="O307" s="57"/>
      <c r="P307" s="57"/>
      <c r="Q307" s="57"/>
      <c r="R307" s="57"/>
      <c r="T307" s="57"/>
    </row>
    <row r="308" spans="1:20">
      <c r="A308">
        <v>405</v>
      </c>
      <c r="B308" t="s">
        <v>927</v>
      </c>
      <c r="C308" t="s">
        <v>927</v>
      </c>
      <c r="D308" s="533">
        <v>100</v>
      </c>
      <c r="E308">
        <v>41</v>
      </c>
      <c r="F308" s="57">
        <v>41171</v>
      </c>
      <c r="G308" s="267">
        <v>37</v>
      </c>
      <c r="H308" s="57">
        <v>41230</v>
      </c>
      <c r="I308" s="537">
        <v>-64.7047878876824</v>
      </c>
      <c r="J308" s="538">
        <v>-9.9307440450833209</v>
      </c>
      <c r="K308" s="592">
        <v>-407.95</v>
      </c>
      <c r="L308" s="289">
        <v>7.95</v>
      </c>
      <c r="M308" t="s">
        <v>401</v>
      </c>
      <c r="N308">
        <v>4107.95</v>
      </c>
      <c r="O308" s="57"/>
      <c r="P308" s="57"/>
      <c r="Q308" s="57"/>
      <c r="R308" s="57"/>
      <c r="T308" s="57"/>
    </row>
    <row r="309" spans="1:20">
      <c r="A309">
        <v>410</v>
      </c>
      <c r="B309" t="s">
        <v>927</v>
      </c>
      <c r="C309" t="s">
        <v>1396</v>
      </c>
      <c r="D309" s="533">
        <v>100</v>
      </c>
      <c r="E309">
        <v>0</v>
      </c>
      <c r="F309" s="57">
        <v>41197</v>
      </c>
      <c r="G309" s="267">
        <v>5.0999999999999996</v>
      </c>
      <c r="H309" s="57">
        <v>41230</v>
      </c>
      <c r="I309" s="537">
        <v>3182.7044396296078</v>
      </c>
      <c r="J309" s="538">
        <v>1677.0034843205574</v>
      </c>
      <c r="K309" s="592">
        <v>481.3</v>
      </c>
      <c r="L309" s="289">
        <v>28.7</v>
      </c>
      <c r="M309" t="s">
        <v>888</v>
      </c>
      <c r="N309">
        <v>28.7</v>
      </c>
      <c r="O309" s="57"/>
      <c r="P309" s="57"/>
      <c r="Q309" s="57"/>
      <c r="R309" s="57"/>
      <c r="T309" s="57"/>
    </row>
    <row r="310" spans="1:20">
      <c r="A310">
        <v>384</v>
      </c>
      <c r="B310" t="s">
        <v>914</v>
      </c>
      <c r="C310" t="s">
        <v>1395</v>
      </c>
      <c r="D310" s="533">
        <v>100</v>
      </c>
      <c r="E310">
        <v>3.4</v>
      </c>
      <c r="F310" s="57">
        <v>41192</v>
      </c>
      <c r="G310" s="267">
        <v>4.8</v>
      </c>
      <c r="H310" s="57">
        <v>41198</v>
      </c>
      <c r="I310" s="537">
        <v>1794.1605488243715</v>
      </c>
      <c r="J310" s="538">
        <v>34.303301622831562</v>
      </c>
      <c r="K310" s="592">
        <v>122.6</v>
      </c>
      <c r="L310" s="289">
        <v>17.399999999999999</v>
      </c>
      <c r="M310" t="s">
        <v>51</v>
      </c>
      <c r="N310">
        <v>357.4</v>
      </c>
      <c r="O310" s="57"/>
      <c r="P310" s="57"/>
      <c r="Q310" s="57"/>
      <c r="R310" s="57"/>
      <c r="T310" s="57"/>
    </row>
    <row r="311" spans="1:20">
      <c r="A311">
        <v>400</v>
      </c>
      <c r="B311" t="s">
        <v>914</v>
      </c>
      <c r="C311" t="s">
        <v>914</v>
      </c>
      <c r="D311" s="533">
        <v>75</v>
      </c>
      <c r="E311">
        <v>64.36</v>
      </c>
      <c r="F311" s="57">
        <v>41187</v>
      </c>
      <c r="G311" s="267">
        <v>63</v>
      </c>
      <c r="H311" s="57">
        <v>41228</v>
      </c>
      <c r="I311" s="537">
        <v>-20.478482256641279</v>
      </c>
      <c r="J311" s="538">
        <v>-2.2740669500201567</v>
      </c>
      <c r="K311" s="592">
        <v>-109.95</v>
      </c>
      <c r="L311" s="289">
        <v>7.95</v>
      </c>
      <c r="M311" t="s">
        <v>401</v>
      </c>
      <c r="N311">
        <v>4834.95</v>
      </c>
      <c r="O311" s="57"/>
      <c r="P311" s="57"/>
      <c r="Q311" s="57"/>
      <c r="R311" s="57"/>
      <c r="T311" s="57"/>
    </row>
    <row r="312" spans="1:20">
      <c r="A312">
        <v>401</v>
      </c>
      <c r="B312" t="s">
        <v>914</v>
      </c>
      <c r="C312" t="s">
        <v>914</v>
      </c>
      <c r="D312" s="533">
        <v>25</v>
      </c>
      <c r="E312">
        <v>71.959999999999994</v>
      </c>
      <c r="F312" s="57">
        <v>41128</v>
      </c>
      <c r="G312" s="267">
        <v>63</v>
      </c>
      <c r="H312" s="57">
        <v>41228</v>
      </c>
      <c r="I312" s="537">
        <v>-50.145550104011456</v>
      </c>
      <c r="J312" s="538">
        <v>-12.836547773873091</v>
      </c>
      <c r="K312" s="592">
        <v>-231.95</v>
      </c>
      <c r="L312" s="289">
        <v>7.95</v>
      </c>
      <c r="M312" t="s">
        <v>401</v>
      </c>
      <c r="N312">
        <v>1806.95</v>
      </c>
      <c r="O312" s="57"/>
      <c r="P312" s="57"/>
      <c r="Q312" s="57"/>
      <c r="R312" s="57"/>
      <c r="T312" s="57"/>
    </row>
    <row r="313" spans="1:20">
      <c r="A313">
        <v>402</v>
      </c>
      <c r="B313" t="s">
        <v>914</v>
      </c>
      <c r="C313" t="s">
        <v>1395</v>
      </c>
      <c r="D313" s="533">
        <v>100</v>
      </c>
      <c r="E313">
        <v>0</v>
      </c>
      <c r="F313" s="57">
        <v>41201</v>
      </c>
      <c r="G313" s="267">
        <v>4.5</v>
      </c>
      <c r="H313" s="57">
        <v>41228</v>
      </c>
      <c r="I313" s="537">
        <v>3720.7700662946609</v>
      </c>
      <c r="J313" s="538">
        <v>1467.9442508710804</v>
      </c>
      <c r="K313" s="592">
        <v>421.3</v>
      </c>
      <c r="L313" s="289">
        <v>28.7</v>
      </c>
      <c r="M313" t="s">
        <v>888</v>
      </c>
      <c r="N313">
        <v>28.7</v>
      </c>
      <c r="O313" s="57"/>
      <c r="P313" s="57"/>
      <c r="Q313" s="57"/>
      <c r="R313" s="57"/>
      <c r="T313" s="57"/>
    </row>
    <row r="314" spans="1:20">
      <c r="A314">
        <v>127</v>
      </c>
      <c r="B314" t="s">
        <v>67</v>
      </c>
      <c r="C314" t="s">
        <v>847</v>
      </c>
      <c r="D314" s="533">
        <v>1000</v>
      </c>
      <c r="E314">
        <v>0</v>
      </c>
      <c r="F314" s="57">
        <v>40784</v>
      </c>
      <c r="G314" s="267">
        <v>0.5</v>
      </c>
      <c r="H314" s="57">
        <v>40838</v>
      </c>
      <c r="I314" s="537">
        <v>2350.1938327844996</v>
      </c>
      <c r="J314" s="538">
        <v>3136.245954692557</v>
      </c>
      <c r="K314" s="592">
        <v>484.55</v>
      </c>
      <c r="L314" s="289">
        <v>15.45</v>
      </c>
      <c r="M314" t="s">
        <v>887</v>
      </c>
      <c r="N314">
        <v>15.45</v>
      </c>
      <c r="O314" s="57"/>
      <c r="P314" s="57"/>
      <c r="Q314" s="57"/>
      <c r="R314" s="57"/>
      <c r="T314" s="57"/>
    </row>
    <row r="315" spans="1:20">
      <c r="A315">
        <v>160</v>
      </c>
      <c r="B315" t="s">
        <v>67</v>
      </c>
      <c r="C315" t="s">
        <v>916</v>
      </c>
      <c r="D315" s="533">
        <v>500</v>
      </c>
      <c r="E315">
        <v>0</v>
      </c>
      <c r="F315" s="57">
        <v>40854</v>
      </c>
      <c r="G315" s="267">
        <v>0.4</v>
      </c>
      <c r="H315" s="57">
        <v>40866</v>
      </c>
      <c r="I315" s="537">
        <v>8634.4659294306603</v>
      </c>
      <c r="J315" s="538">
        <v>1609.4017094017097</v>
      </c>
      <c r="K315" s="592">
        <v>188.3</v>
      </c>
      <c r="L315" s="289">
        <v>11.7</v>
      </c>
      <c r="M315" t="s">
        <v>887</v>
      </c>
      <c r="N315">
        <v>11.7</v>
      </c>
      <c r="O315" s="57"/>
      <c r="P315" s="57"/>
      <c r="Q315" s="57"/>
      <c r="R315" s="57"/>
      <c r="T315" s="57"/>
    </row>
    <row r="316" spans="1:20">
      <c r="A316">
        <v>176</v>
      </c>
      <c r="B316" t="s">
        <v>67</v>
      </c>
      <c r="C316" t="s">
        <v>902</v>
      </c>
      <c r="D316" s="533">
        <v>1000</v>
      </c>
      <c r="E316">
        <v>0.05</v>
      </c>
      <c r="F316" s="57">
        <v>40847</v>
      </c>
      <c r="G316" s="267">
        <v>0.2</v>
      </c>
      <c r="H316" s="57">
        <v>40889</v>
      </c>
      <c r="I316" s="537">
        <v>786.57807858693002</v>
      </c>
      <c r="J316" s="538">
        <v>147.21878862793574</v>
      </c>
      <c r="K316" s="592">
        <v>119.1</v>
      </c>
      <c r="L316" s="289">
        <v>30.9</v>
      </c>
      <c r="M316" t="s">
        <v>51</v>
      </c>
      <c r="N316">
        <v>80.900000000000006</v>
      </c>
      <c r="O316" s="57"/>
      <c r="P316" s="57"/>
      <c r="Q316" s="57"/>
      <c r="R316" s="57"/>
      <c r="T316" s="57"/>
    </row>
    <row r="317" spans="1:20">
      <c r="A317">
        <v>232</v>
      </c>
      <c r="B317" t="s">
        <v>67</v>
      </c>
      <c r="C317" t="s">
        <v>997</v>
      </c>
      <c r="D317" s="533">
        <v>1500</v>
      </c>
      <c r="E317">
        <v>0</v>
      </c>
      <c r="F317" s="57">
        <v>40925</v>
      </c>
      <c r="G317" s="267">
        <v>0.4</v>
      </c>
      <c r="H317" s="57">
        <v>40956</v>
      </c>
      <c r="I317" s="537">
        <v>4052.7002332470311</v>
      </c>
      <c r="J317" s="538">
        <v>3025.0000000000009</v>
      </c>
      <c r="K317" s="592">
        <v>580.79999999999995</v>
      </c>
      <c r="L317" s="289">
        <v>19.2</v>
      </c>
      <c r="M317" t="s">
        <v>887</v>
      </c>
      <c r="N317">
        <v>19.2</v>
      </c>
      <c r="O317" s="57"/>
      <c r="P317" s="57"/>
      <c r="Q317" s="57"/>
      <c r="R317" s="57"/>
      <c r="T317" s="57"/>
    </row>
    <row r="318" spans="1:20">
      <c r="A318">
        <v>297</v>
      </c>
      <c r="B318" t="s">
        <v>67</v>
      </c>
      <c r="C318" t="s">
        <v>1196</v>
      </c>
      <c r="D318" s="533">
        <v>1500</v>
      </c>
      <c r="E318">
        <v>0.5</v>
      </c>
      <c r="F318" s="57">
        <v>41019</v>
      </c>
      <c r="G318" s="267">
        <v>1</v>
      </c>
      <c r="H318" s="57">
        <v>41043</v>
      </c>
      <c r="I318" s="537">
        <v>978.22252629701597</v>
      </c>
      <c r="J318" s="538">
        <v>90.25875190258752</v>
      </c>
      <c r="K318" s="592">
        <v>711.6</v>
      </c>
      <c r="L318" s="289">
        <v>38.4</v>
      </c>
      <c r="M318" t="s">
        <v>51</v>
      </c>
      <c r="N318">
        <v>788.4</v>
      </c>
      <c r="O318" s="57"/>
      <c r="P318" s="57"/>
      <c r="Q318" s="57"/>
      <c r="R318" s="57"/>
      <c r="T318" s="57"/>
    </row>
    <row r="319" spans="1:20">
      <c r="A319">
        <v>414</v>
      </c>
      <c r="B319" t="s">
        <v>67</v>
      </c>
      <c r="C319" t="s">
        <v>1379</v>
      </c>
      <c r="D319" s="533">
        <v>1500</v>
      </c>
      <c r="E319">
        <v>0.1</v>
      </c>
      <c r="F319" s="57">
        <v>41162</v>
      </c>
      <c r="G319" s="267">
        <v>0.35</v>
      </c>
      <c r="H319" s="57">
        <v>41241</v>
      </c>
      <c r="I319" s="537">
        <v>473.49782109369215</v>
      </c>
      <c r="J319" s="538">
        <v>178.66242038216561</v>
      </c>
      <c r="K319" s="592">
        <v>336.6</v>
      </c>
      <c r="L319" s="289">
        <v>38.4</v>
      </c>
      <c r="M319" t="s">
        <v>51</v>
      </c>
      <c r="N319">
        <v>188.4</v>
      </c>
      <c r="O319" s="57"/>
      <c r="P319" s="57"/>
      <c r="Q319" s="57"/>
      <c r="R319" s="57"/>
      <c r="T319" s="57"/>
    </row>
    <row r="320" spans="1:20">
      <c r="A320">
        <v>439</v>
      </c>
      <c r="B320" t="s">
        <v>67</v>
      </c>
      <c r="C320" t="s">
        <v>67</v>
      </c>
      <c r="D320" s="533">
        <v>1000</v>
      </c>
      <c r="E320">
        <v>4.41</v>
      </c>
      <c r="F320" s="57">
        <v>40762</v>
      </c>
      <c r="G320" s="267">
        <v>2.0145</v>
      </c>
      <c r="H320" s="57">
        <v>41276</v>
      </c>
      <c r="I320" s="537">
        <v>-55.765805079855411</v>
      </c>
      <c r="J320" s="538">
        <v>-54.40192849624826</v>
      </c>
      <c r="K320" s="592">
        <v>-2403.4499999999998</v>
      </c>
      <c r="L320" s="289">
        <v>7.95</v>
      </c>
      <c r="M320" t="s">
        <v>401</v>
      </c>
      <c r="N320">
        <v>4417.95</v>
      </c>
      <c r="O320" s="57"/>
      <c r="P320" s="57"/>
      <c r="Q320" s="57"/>
      <c r="R320" s="57"/>
      <c r="T320" s="57"/>
    </row>
    <row r="321" spans="1:20">
      <c r="A321">
        <v>440</v>
      </c>
      <c r="B321" t="s">
        <v>67</v>
      </c>
      <c r="C321" t="s">
        <v>67</v>
      </c>
      <c r="D321" s="533">
        <v>500</v>
      </c>
      <c r="E321">
        <v>4.5</v>
      </c>
      <c r="F321" s="57">
        <v>40848</v>
      </c>
      <c r="G321" s="267">
        <v>2.0145</v>
      </c>
      <c r="H321" s="57">
        <v>41276</v>
      </c>
      <c r="I321" s="537">
        <v>-68.841172679826073</v>
      </c>
      <c r="J321" s="538">
        <v>-55.390951969707039</v>
      </c>
      <c r="K321" s="592">
        <v>-1250.7</v>
      </c>
      <c r="L321" s="289">
        <v>7.95</v>
      </c>
      <c r="M321" t="s">
        <v>401</v>
      </c>
      <c r="N321">
        <v>2257.9499999999998</v>
      </c>
      <c r="O321" s="57"/>
      <c r="P321" s="57"/>
      <c r="Q321" s="57"/>
      <c r="R321" s="57"/>
      <c r="T321" s="57"/>
    </row>
    <row r="322" spans="1:20">
      <c r="A322">
        <v>141</v>
      </c>
      <c r="B322" t="s">
        <v>898</v>
      </c>
      <c r="C322" t="s">
        <v>898</v>
      </c>
      <c r="D322" s="533">
        <v>100</v>
      </c>
      <c r="E322">
        <v>56.678800000000003</v>
      </c>
      <c r="F322" s="57">
        <v>40843</v>
      </c>
      <c r="G322" s="267">
        <v>66</v>
      </c>
      <c r="H322" s="57">
        <v>40848</v>
      </c>
      <c r="I322" s="537">
        <v>1101.2257382239743</v>
      </c>
      <c r="J322" s="538">
        <v>16.282552507738945</v>
      </c>
      <c r="K322" s="592">
        <v>924.17</v>
      </c>
      <c r="L322" s="289">
        <v>7.95</v>
      </c>
      <c r="M322" t="s">
        <v>401</v>
      </c>
      <c r="N322">
        <v>5675.83</v>
      </c>
      <c r="O322" s="57"/>
      <c r="P322" s="57"/>
      <c r="Q322" s="57"/>
      <c r="R322" s="57"/>
      <c r="T322" s="57"/>
    </row>
    <row r="323" spans="1:20">
      <c r="A323">
        <v>148</v>
      </c>
      <c r="B323" t="s">
        <v>898</v>
      </c>
      <c r="C323" t="s">
        <v>898</v>
      </c>
      <c r="D323" s="533">
        <v>100</v>
      </c>
      <c r="E323">
        <v>63</v>
      </c>
      <c r="F323" s="57">
        <v>40848</v>
      </c>
      <c r="G323" s="267">
        <v>66</v>
      </c>
      <c r="H323" s="57">
        <v>40863</v>
      </c>
      <c r="I323" s="537">
        <v>110.13000558699584</v>
      </c>
      <c r="J323" s="538">
        <v>4.6298718284070057</v>
      </c>
      <c r="K323" s="592">
        <v>292.05</v>
      </c>
      <c r="L323" s="289">
        <v>7.95</v>
      </c>
      <c r="M323" t="s">
        <v>401</v>
      </c>
      <c r="N323">
        <v>6307.95</v>
      </c>
      <c r="O323" s="57"/>
      <c r="P323" s="57"/>
      <c r="Q323" s="57"/>
      <c r="R323" s="57"/>
      <c r="T323" s="57"/>
    </row>
    <row r="324" spans="1:20">
      <c r="A324">
        <v>14</v>
      </c>
      <c r="B324" t="s">
        <v>704</v>
      </c>
      <c r="D324" s="533">
        <v>600</v>
      </c>
      <c r="E324">
        <v>16.02</v>
      </c>
      <c r="F324" s="57">
        <v>40087</v>
      </c>
      <c r="G324" s="267">
        <v>18.36</v>
      </c>
      <c r="H324" s="57">
        <v>40128</v>
      </c>
      <c r="I324" s="537">
        <v>120.6366790429678</v>
      </c>
      <c r="J324" s="538">
        <v>14.512029688304001</v>
      </c>
      <c r="K324" s="592">
        <v>1396.05</v>
      </c>
      <c r="L324" s="289">
        <v>7.95</v>
      </c>
      <c r="M324" t="s">
        <v>401</v>
      </c>
      <c r="N324">
        <v>9619.9500000000007</v>
      </c>
      <c r="O324" s="57"/>
      <c r="P324" s="57"/>
      <c r="Q324" s="57"/>
      <c r="R324" s="57"/>
      <c r="T324" s="57"/>
    </row>
    <row r="325" spans="1:20">
      <c r="A325">
        <v>95</v>
      </c>
      <c r="B325" t="s">
        <v>56</v>
      </c>
      <c r="C325" t="s">
        <v>812</v>
      </c>
      <c r="D325" s="533">
        <v>5000</v>
      </c>
      <c r="E325">
        <v>0.34</v>
      </c>
      <c r="F325" s="57">
        <v>40675</v>
      </c>
      <c r="G325" s="267">
        <v>0.6</v>
      </c>
      <c r="H325" s="57">
        <v>40773</v>
      </c>
      <c r="I325" s="537">
        <v>192.14419457684369</v>
      </c>
      <c r="J325" s="538">
        <v>67.513540677871433</v>
      </c>
      <c r="K325" s="592">
        <v>1209.0999999999999</v>
      </c>
      <c r="L325" s="289">
        <v>90.9</v>
      </c>
      <c r="M325" t="s">
        <v>748</v>
      </c>
      <c r="N325">
        <v>1790.9</v>
      </c>
      <c r="O325" s="57"/>
      <c r="P325" s="57"/>
      <c r="Q325" s="57"/>
      <c r="R325" s="57"/>
      <c r="T325" s="57"/>
    </row>
    <row r="326" spans="1:20">
      <c r="A326">
        <v>102</v>
      </c>
      <c r="B326" t="s">
        <v>56</v>
      </c>
      <c r="C326" t="s">
        <v>825</v>
      </c>
      <c r="D326" s="533">
        <v>1000</v>
      </c>
      <c r="E326">
        <v>7.15</v>
      </c>
      <c r="F326" s="57">
        <v>40672</v>
      </c>
      <c r="G326" s="267">
        <v>9.5</v>
      </c>
      <c r="H326" s="57">
        <v>40787</v>
      </c>
      <c r="I326" s="537">
        <v>88.827376045666881</v>
      </c>
      <c r="J326" s="538">
        <v>32.295394727680367</v>
      </c>
      <c r="K326" s="592">
        <v>2319.1</v>
      </c>
      <c r="L326" s="289">
        <v>30.9</v>
      </c>
      <c r="M326" t="s">
        <v>748</v>
      </c>
      <c r="N326">
        <v>7180.9</v>
      </c>
      <c r="O326" s="57"/>
      <c r="P326" s="57"/>
      <c r="Q326" s="57"/>
      <c r="R326" s="57"/>
      <c r="T326" s="57"/>
    </row>
    <row r="327" spans="1:20">
      <c r="A327">
        <v>234</v>
      </c>
      <c r="B327" t="s">
        <v>56</v>
      </c>
      <c r="C327" t="s">
        <v>875</v>
      </c>
      <c r="D327" s="533">
        <v>200</v>
      </c>
      <c r="E327">
        <v>4.25</v>
      </c>
      <c r="F327" s="57">
        <v>40808</v>
      </c>
      <c r="G327" s="267">
        <v>0.8</v>
      </c>
      <c r="H327" s="57">
        <v>40962</v>
      </c>
      <c r="I327" s="537">
        <v>-401.03882691112773</v>
      </c>
      <c r="J327" s="538">
        <v>-81.585913223616075</v>
      </c>
      <c r="K327" s="592">
        <v>-708.9</v>
      </c>
      <c r="L327" s="289">
        <v>18.899999999999999</v>
      </c>
      <c r="M327" t="s">
        <v>748</v>
      </c>
      <c r="N327">
        <v>868.9</v>
      </c>
      <c r="O327" s="57"/>
      <c r="P327" s="57"/>
      <c r="Q327" s="57"/>
      <c r="R327" s="57"/>
      <c r="T327" s="57"/>
    </row>
    <row r="328" spans="1:20">
      <c r="A328">
        <v>247</v>
      </c>
      <c r="B328" t="s">
        <v>56</v>
      </c>
      <c r="C328" t="s">
        <v>876</v>
      </c>
      <c r="D328" s="533">
        <v>200</v>
      </c>
      <c r="E328">
        <v>3.95</v>
      </c>
      <c r="F328" s="57">
        <v>40814</v>
      </c>
      <c r="G328" s="267">
        <v>0.01</v>
      </c>
      <c r="H328" s="57">
        <v>40980</v>
      </c>
      <c r="I328" s="537">
        <v>-1325.3492242422249</v>
      </c>
      <c r="J328" s="538">
        <v>-99.758876363855578</v>
      </c>
      <c r="K328" s="592">
        <v>-827.45</v>
      </c>
      <c r="L328" s="289">
        <v>39.450000000000003</v>
      </c>
      <c r="M328" t="s">
        <v>1018</v>
      </c>
      <c r="N328">
        <v>829.45</v>
      </c>
      <c r="O328" s="57"/>
      <c r="P328" s="57"/>
      <c r="Q328" s="57"/>
      <c r="R328" s="57"/>
      <c r="T328" s="57"/>
    </row>
    <row r="329" spans="1:20">
      <c r="A329">
        <v>287</v>
      </c>
      <c r="B329" t="s">
        <v>56</v>
      </c>
      <c r="C329" t="s">
        <v>875</v>
      </c>
      <c r="D329" s="533">
        <v>300</v>
      </c>
      <c r="E329">
        <v>4.25</v>
      </c>
      <c r="F329" s="57">
        <v>40808</v>
      </c>
      <c r="G329" s="267">
        <v>0.01</v>
      </c>
      <c r="H329" s="57">
        <v>41021</v>
      </c>
      <c r="I329" s="537">
        <v>-1038.4605298494655</v>
      </c>
      <c r="J329" s="538">
        <v>-99.76657329598504</v>
      </c>
      <c r="K329" s="592">
        <v>-1282.2</v>
      </c>
      <c r="L329" s="289">
        <v>10.199999999999999</v>
      </c>
      <c r="M329" t="s">
        <v>889</v>
      </c>
      <c r="N329">
        <v>1285.2</v>
      </c>
      <c r="O329" s="57"/>
      <c r="P329" s="57"/>
      <c r="Q329" s="57"/>
      <c r="R329" s="57"/>
      <c r="T329" s="57"/>
    </row>
    <row r="330" spans="1:20">
      <c r="A330">
        <v>359</v>
      </c>
      <c r="B330" t="s">
        <v>56</v>
      </c>
      <c r="C330" t="s">
        <v>1301</v>
      </c>
      <c r="D330" s="533">
        <v>200</v>
      </c>
      <c r="E330">
        <v>1.5</v>
      </c>
      <c r="F330" s="57">
        <v>41116</v>
      </c>
      <c r="G330" s="267">
        <v>1.7</v>
      </c>
      <c r="H330" s="57">
        <v>41133</v>
      </c>
      <c r="I330" s="537">
        <v>137.55785830518377</v>
      </c>
      <c r="J330" s="538">
        <v>6.6164941988083994</v>
      </c>
      <c r="K330" s="592">
        <v>21.1</v>
      </c>
      <c r="L330" s="289">
        <v>18.899999999999999</v>
      </c>
      <c r="M330" t="s">
        <v>51</v>
      </c>
      <c r="N330">
        <v>318.89999999999998</v>
      </c>
      <c r="O330" s="57"/>
      <c r="P330" s="57"/>
      <c r="Q330" s="57"/>
      <c r="R330" s="57"/>
      <c r="T330" s="57"/>
    </row>
    <row r="331" spans="1:20">
      <c r="A331">
        <v>382</v>
      </c>
      <c r="B331" t="s">
        <v>56</v>
      </c>
      <c r="C331" t="s">
        <v>1369</v>
      </c>
      <c r="D331" s="533">
        <v>200</v>
      </c>
      <c r="E331">
        <v>6.5</v>
      </c>
      <c r="F331" s="57">
        <v>41137</v>
      </c>
      <c r="G331" s="267">
        <v>2.0499999999999998</v>
      </c>
      <c r="H331" s="57">
        <v>41194</v>
      </c>
      <c r="I331" s="537">
        <v>-748.18351565565308</v>
      </c>
      <c r="J331" s="538">
        <v>-68.913488513154903</v>
      </c>
      <c r="K331" s="592">
        <v>-908.9</v>
      </c>
      <c r="L331" s="289">
        <v>18.899999999999999</v>
      </c>
      <c r="M331" t="s">
        <v>51</v>
      </c>
      <c r="N331">
        <v>1318.9</v>
      </c>
      <c r="O331" s="57"/>
      <c r="P331" s="57"/>
      <c r="Q331" s="57"/>
      <c r="R331" s="57"/>
      <c r="T331" s="57"/>
    </row>
    <row r="332" spans="1:20">
      <c r="A332">
        <v>417</v>
      </c>
      <c r="B332" t="s">
        <v>56</v>
      </c>
      <c r="C332" t="s">
        <v>1407</v>
      </c>
      <c r="D332" s="533">
        <v>200</v>
      </c>
      <c r="E332">
        <v>1</v>
      </c>
      <c r="F332" s="57">
        <v>41218</v>
      </c>
      <c r="G332" s="267">
        <v>1.2</v>
      </c>
      <c r="H332" s="57">
        <v>41261</v>
      </c>
      <c r="I332" s="537">
        <v>78.113326434438449</v>
      </c>
      <c r="J332" s="538">
        <v>9.6391046139789793</v>
      </c>
      <c r="K332" s="592">
        <v>21.1</v>
      </c>
      <c r="L332" s="289">
        <v>18.899999999999999</v>
      </c>
      <c r="M332" t="s">
        <v>51</v>
      </c>
      <c r="N332">
        <v>218.9</v>
      </c>
      <c r="O332" s="57"/>
      <c r="P332" s="57"/>
      <c r="Q332" s="57"/>
      <c r="R332" s="57"/>
      <c r="T332" s="57"/>
    </row>
    <row r="333" spans="1:20">
      <c r="A333">
        <v>446</v>
      </c>
      <c r="B333" t="s">
        <v>0</v>
      </c>
      <c r="C333" t="s">
        <v>1443</v>
      </c>
      <c r="D333" s="533">
        <v>100</v>
      </c>
      <c r="E333">
        <v>2.5</v>
      </c>
      <c r="F333" s="57">
        <v>41248</v>
      </c>
      <c r="G333" s="267">
        <v>3.5</v>
      </c>
      <c r="H333" s="57">
        <v>41299</v>
      </c>
      <c r="I333" s="537">
        <v>192.65379173078441</v>
      </c>
      <c r="J333" s="538">
        <v>30.890052356020945</v>
      </c>
      <c r="K333" s="592">
        <v>82.6</v>
      </c>
      <c r="L333" s="289">
        <v>17.399999999999999</v>
      </c>
      <c r="M333" t="s">
        <v>748</v>
      </c>
      <c r="N333">
        <v>267.39999999999998</v>
      </c>
      <c r="O333" s="57"/>
      <c r="P333" s="57"/>
      <c r="Q333" s="57"/>
      <c r="R333" s="57"/>
      <c r="T333" s="57"/>
    </row>
    <row r="334" spans="1:20">
      <c r="A334">
        <v>58</v>
      </c>
      <c r="B334" t="s">
        <v>746</v>
      </c>
      <c r="C334" t="s">
        <v>749</v>
      </c>
      <c r="D334" s="533">
        <v>1000</v>
      </c>
      <c r="E334">
        <v>3.5</v>
      </c>
      <c r="F334" s="57">
        <v>40660</v>
      </c>
      <c r="G334" s="267">
        <v>3.95</v>
      </c>
      <c r="H334" s="57">
        <v>40678</v>
      </c>
      <c r="I334" s="537">
        <v>227.4411987736834</v>
      </c>
      <c r="J334" s="538">
        <v>11.869495029595861</v>
      </c>
      <c r="K334" s="592">
        <v>419.1</v>
      </c>
      <c r="L334" s="289">
        <v>30.9</v>
      </c>
      <c r="M334" t="s">
        <v>693</v>
      </c>
      <c r="N334">
        <v>3530.9</v>
      </c>
      <c r="O334" s="57"/>
      <c r="P334" s="57"/>
      <c r="Q334" s="57"/>
      <c r="R334" s="57"/>
      <c r="T334" s="57"/>
    </row>
    <row r="335" spans="1:20">
      <c r="A335">
        <v>303</v>
      </c>
      <c r="B335" t="s">
        <v>746</v>
      </c>
      <c r="C335" t="s">
        <v>1001</v>
      </c>
      <c r="D335" s="533">
        <v>100</v>
      </c>
      <c r="E335">
        <v>23</v>
      </c>
      <c r="F335" s="57">
        <v>40933</v>
      </c>
      <c r="G335" s="267">
        <v>24.3</v>
      </c>
      <c r="H335" s="57">
        <v>41061</v>
      </c>
      <c r="I335" s="537">
        <v>13.635879737516367</v>
      </c>
      <c r="J335" s="538">
        <v>4.8588935876413277</v>
      </c>
      <c r="K335" s="592">
        <v>112.6</v>
      </c>
      <c r="L335" s="289">
        <v>17.399999999999999</v>
      </c>
      <c r="M335" t="s">
        <v>693</v>
      </c>
      <c r="N335">
        <v>2317.4</v>
      </c>
      <c r="O335" s="57"/>
      <c r="P335" s="57"/>
      <c r="Q335" s="57"/>
      <c r="R335" s="57"/>
      <c r="T335" s="57"/>
    </row>
    <row r="336" spans="1:20">
      <c r="A336">
        <v>372</v>
      </c>
      <c r="B336" t="s">
        <v>746</v>
      </c>
      <c r="C336" t="s">
        <v>1305</v>
      </c>
      <c r="D336" s="533">
        <v>100</v>
      </c>
      <c r="E336">
        <v>3.35</v>
      </c>
      <c r="F336" s="57">
        <v>41117</v>
      </c>
      <c r="G336" s="267">
        <v>0.01</v>
      </c>
      <c r="H336" s="57">
        <v>41172</v>
      </c>
      <c r="I336" s="537">
        <v>-3892.0725751502528</v>
      </c>
      <c r="J336" s="538">
        <v>-99.716231555051081</v>
      </c>
      <c r="K336" s="592">
        <v>-351.4</v>
      </c>
      <c r="L336" s="289">
        <v>17.399999999999999</v>
      </c>
      <c r="M336" t="s">
        <v>693</v>
      </c>
      <c r="N336">
        <v>352.4</v>
      </c>
      <c r="O336" s="57"/>
      <c r="P336" s="57"/>
      <c r="Q336" s="57"/>
      <c r="R336" s="57"/>
      <c r="T336" s="57"/>
    </row>
    <row r="337" spans="1:20">
      <c r="A337">
        <v>151</v>
      </c>
      <c r="B337" t="s">
        <v>911</v>
      </c>
      <c r="C337" t="s">
        <v>911</v>
      </c>
      <c r="D337" s="533">
        <v>200</v>
      </c>
      <c r="E337">
        <v>14.25</v>
      </c>
      <c r="F337" s="57">
        <v>40862</v>
      </c>
      <c r="G337" s="267">
        <v>16</v>
      </c>
      <c r="H337" s="57">
        <v>40864</v>
      </c>
      <c r="I337" s="537">
        <v>2063.0936099477176</v>
      </c>
      <c r="J337" s="538">
        <v>11.968368935775644</v>
      </c>
      <c r="K337" s="592">
        <v>342.05</v>
      </c>
      <c r="L337" s="289">
        <v>7.95</v>
      </c>
      <c r="M337" t="s">
        <v>401</v>
      </c>
      <c r="N337">
        <v>2857.95</v>
      </c>
      <c r="O337" s="57"/>
      <c r="P337" s="57"/>
      <c r="Q337" s="57"/>
      <c r="R337" s="57"/>
      <c r="T337" s="57"/>
    </row>
    <row r="338" spans="1:20">
      <c r="A338">
        <v>351</v>
      </c>
      <c r="B338" t="s">
        <v>911</v>
      </c>
      <c r="C338" t="s">
        <v>1298</v>
      </c>
      <c r="D338" s="533">
        <v>100</v>
      </c>
      <c r="E338">
        <v>2.75</v>
      </c>
      <c r="F338" s="57">
        <v>41113</v>
      </c>
      <c r="G338" s="267">
        <v>5.0999999999999996</v>
      </c>
      <c r="H338" s="57">
        <v>41117</v>
      </c>
      <c r="I338" s="537">
        <v>5076.1279803150755</v>
      </c>
      <c r="J338" s="538">
        <v>74.418604651162781</v>
      </c>
      <c r="K338" s="592">
        <v>217.6</v>
      </c>
      <c r="L338" s="289">
        <v>17.399999999999999</v>
      </c>
      <c r="M338" t="s">
        <v>51</v>
      </c>
      <c r="N338">
        <v>292.39999999999998</v>
      </c>
      <c r="O338" s="57"/>
      <c r="P338" s="57"/>
      <c r="Q338" s="57"/>
      <c r="R338" s="57"/>
      <c r="T338" s="57"/>
    </row>
    <row r="339" spans="1:20">
      <c r="A339">
        <v>123</v>
      </c>
      <c r="B339" t="s">
        <v>336</v>
      </c>
      <c r="C339" t="s">
        <v>336</v>
      </c>
      <c r="D339" s="533">
        <v>404</v>
      </c>
      <c r="E339">
        <v>14.8675</v>
      </c>
      <c r="F339" s="57">
        <v>40757</v>
      </c>
      <c r="G339" s="267">
        <v>12</v>
      </c>
      <c r="H339" s="57">
        <v>40838</v>
      </c>
      <c r="I339" s="537">
        <v>-97.150234196072034</v>
      </c>
      <c r="J339" s="538">
        <v>-19.393723750586098</v>
      </c>
      <c r="K339" s="592">
        <v>-1166.42</v>
      </c>
      <c r="L339" s="289">
        <v>7.95</v>
      </c>
      <c r="M339" t="s">
        <v>401</v>
      </c>
      <c r="N339">
        <v>6014.42</v>
      </c>
      <c r="O339" s="57"/>
      <c r="P339" s="57"/>
      <c r="Q339" s="57"/>
      <c r="R339" s="57"/>
      <c r="T339" s="57"/>
    </row>
    <row r="340" spans="1:20">
      <c r="A340">
        <v>126</v>
      </c>
      <c r="B340" t="s">
        <v>336</v>
      </c>
      <c r="C340" t="s">
        <v>842</v>
      </c>
      <c r="D340" s="533">
        <v>400</v>
      </c>
      <c r="E340">
        <v>0</v>
      </c>
      <c r="F340" s="57">
        <v>40784</v>
      </c>
      <c r="G340" s="267">
        <v>1.35</v>
      </c>
      <c r="H340" s="57">
        <v>40838</v>
      </c>
      <c r="I340" s="537">
        <v>1932.6047986224371</v>
      </c>
      <c r="J340" s="538">
        <v>1644.7495961227792</v>
      </c>
      <c r="K340" s="592">
        <v>509.05</v>
      </c>
      <c r="L340" s="289">
        <v>30.95</v>
      </c>
      <c r="M340" t="s">
        <v>888</v>
      </c>
      <c r="N340">
        <v>30.95</v>
      </c>
      <c r="O340" s="57"/>
      <c r="P340" s="57"/>
      <c r="Q340" s="57"/>
      <c r="R340" s="57"/>
      <c r="T340" s="57"/>
    </row>
    <row r="341" spans="1:20">
      <c r="A341">
        <v>159</v>
      </c>
      <c r="B341" t="s">
        <v>336</v>
      </c>
      <c r="C341" t="s">
        <v>917</v>
      </c>
      <c r="D341" s="533">
        <v>100</v>
      </c>
      <c r="E341">
        <v>0</v>
      </c>
      <c r="F341" s="57">
        <v>40854</v>
      </c>
      <c r="G341" s="267">
        <v>1</v>
      </c>
      <c r="H341" s="57">
        <v>40866</v>
      </c>
      <c r="I341" s="540">
        <v>7427.2851126629757</v>
      </c>
      <c r="J341" s="538">
        <v>1049.4252873563221</v>
      </c>
      <c r="K341" s="592">
        <v>91.3</v>
      </c>
      <c r="L341" s="289">
        <v>8.6999999999999993</v>
      </c>
      <c r="M341" t="s">
        <v>887</v>
      </c>
      <c r="N341">
        <v>8.6999999999999993</v>
      </c>
      <c r="O341" s="57"/>
      <c r="P341" s="57"/>
      <c r="Q341" s="57"/>
      <c r="R341" s="57"/>
      <c r="T341" s="57"/>
    </row>
    <row r="342" spans="1:20">
      <c r="A342">
        <v>226</v>
      </c>
      <c r="B342" t="s">
        <v>336</v>
      </c>
      <c r="C342" t="s">
        <v>336</v>
      </c>
      <c r="D342" s="533">
        <v>97</v>
      </c>
      <c r="E342">
        <v>12.5</v>
      </c>
      <c r="F342" s="57">
        <v>40847</v>
      </c>
      <c r="G342" s="267">
        <v>12</v>
      </c>
      <c r="H342" s="57">
        <v>40956</v>
      </c>
      <c r="I342" s="540">
        <v>-15.858176392881171</v>
      </c>
      <c r="J342" s="538">
        <v>-4.625343111147532</v>
      </c>
      <c r="K342" s="593">
        <v>-56.45</v>
      </c>
      <c r="L342" s="289">
        <v>7.95</v>
      </c>
      <c r="M342" t="s">
        <v>401</v>
      </c>
      <c r="N342">
        <v>1220.45</v>
      </c>
      <c r="O342" s="57"/>
      <c r="P342" s="57"/>
      <c r="Q342" s="57"/>
      <c r="R342" s="57"/>
      <c r="T342" s="57"/>
    </row>
    <row r="343" spans="1:20">
      <c r="A343">
        <v>227</v>
      </c>
      <c r="B343" t="s">
        <v>336</v>
      </c>
      <c r="C343" t="s">
        <v>336</v>
      </c>
      <c r="D343" s="533">
        <v>3</v>
      </c>
      <c r="E343">
        <v>14.8675</v>
      </c>
      <c r="F343" s="57">
        <v>40757</v>
      </c>
      <c r="G343" s="267">
        <v>12</v>
      </c>
      <c r="H343" s="57">
        <v>40956</v>
      </c>
      <c r="I343" s="540">
        <v>-69.385533662417728</v>
      </c>
      <c r="J343" s="538">
        <v>-31.497074354217201</v>
      </c>
      <c r="K343" s="593">
        <v>-16.552499999999998</v>
      </c>
      <c r="L343" s="289">
        <v>7.95</v>
      </c>
      <c r="M343" t="s">
        <v>401</v>
      </c>
      <c r="N343">
        <v>52.552500000000002</v>
      </c>
      <c r="O343" s="57"/>
      <c r="P343" s="57"/>
      <c r="Q343" s="57"/>
      <c r="R343" s="57"/>
      <c r="T343" s="57"/>
    </row>
    <row r="344" spans="1:20">
      <c r="A344">
        <v>229</v>
      </c>
      <c r="B344" t="s">
        <v>336</v>
      </c>
      <c r="C344" t="s">
        <v>938</v>
      </c>
      <c r="D344" s="533">
        <v>100</v>
      </c>
      <c r="E344">
        <v>0</v>
      </c>
      <c r="F344" s="57">
        <v>40877</v>
      </c>
      <c r="G344" s="267">
        <v>1.5</v>
      </c>
      <c r="H344" s="57">
        <v>40956</v>
      </c>
      <c r="I344" s="537">
        <v>764.0689019439219</v>
      </c>
      <c r="J344" s="538">
        <v>422.64808362369348</v>
      </c>
      <c r="K344" s="592">
        <v>121.3</v>
      </c>
      <c r="L344" s="289">
        <v>28.7</v>
      </c>
      <c r="M344" t="s">
        <v>888</v>
      </c>
      <c r="N344">
        <v>28.7</v>
      </c>
      <c r="O344" s="57"/>
      <c r="P344" s="57"/>
      <c r="Q344" s="57"/>
      <c r="R344" s="57"/>
      <c r="T344" s="57"/>
    </row>
    <row r="345" spans="1:20">
      <c r="A345">
        <v>310</v>
      </c>
      <c r="B345" t="s">
        <v>336</v>
      </c>
      <c r="C345" t="s">
        <v>336</v>
      </c>
      <c r="D345" s="533">
        <v>1</v>
      </c>
      <c r="E345">
        <v>12.5</v>
      </c>
      <c r="F345" s="57">
        <v>40847</v>
      </c>
      <c r="G345" s="267">
        <v>10.97</v>
      </c>
      <c r="H345" s="57">
        <v>41075</v>
      </c>
      <c r="I345" s="537">
        <v>-99.705610523513243</v>
      </c>
      <c r="J345" s="538">
        <v>-46.356968215158922</v>
      </c>
      <c r="K345" s="592">
        <v>-9.48</v>
      </c>
      <c r="L345" s="289">
        <v>7.95</v>
      </c>
      <c r="M345" t="s">
        <v>401</v>
      </c>
      <c r="N345">
        <v>20.45</v>
      </c>
      <c r="O345" s="57"/>
      <c r="P345" s="57"/>
      <c r="Q345" s="57"/>
      <c r="R345" s="57"/>
      <c r="T345" s="57"/>
    </row>
    <row r="346" spans="1:20">
      <c r="A346">
        <v>361</v>
      </c>
      <c r="B346" t="s">
        <v>336</v>
      </c>
      <c r="C346" t="s">
        <v>336</v>
      </c>
      <c r="D346" s="533">
        <v>200</v>
      </c>
      <c r="E346">
        <v>12.18</v>
      </c>
      <c r="F346" s="57">
        <v>41101</v>
      </c>
      <c r="G346" s="267">
        <v>12</v>
      </c>
      <c r="H346" s="57">
        <v>41139</v>
      </c>
      <c r="I346" s="537">
        <v>-17.430522633100974</v>
      </c>
      <c r="J346" s="538">
        <v>-1.798318296200818</v>
      </c>
      <c r="K346" s="592">
        <v>-43.95</v>
      </c>
      <c r="L346" s="289">
        <v>7.95</v>
      </c>
      <c r="M346" t="s">
        <v>401</v>
      </c>
      <c r="N346">
        <v>2443.9499999999998</v>
      </c>
      <c r="O346" s="57"/>
      <c r="P346" s="57"/>
      <c r="Q346" s="57"/>
      <c r="R346" s="57"/>
      <c r="T346" s="57"/>
    </row>
    <row r="347" spans="1:20">
      <c r="A347">
        <v>362</v>
      </c>
      <c r="B347" t="s">
        <v>336</v>
      </c>
      <c r="C347" t="s">
        <v>1291</v>
      </c>
      <c r="D347" s="533">
        <v>200</v>
      </c>
      <c r="E347">
        <v>0</v>
      </c>
      <c r="F347" s="57">
        <v>41108</v>
      </c>
      <c r="G347" s="267">
        <v>0.9</v>
      </c>
      <c r="H347" s="57">
        <v>41139</v>
      </c>
      <c r="I347" s="537">
        <v>2653.6617710354321</v>
      </c>
      <c r="J347" s="538">
        <v>852.38095238095252</v>
      </c>
      <c r="K347" s="592">
        <v>161.1</v>
      </c>
      <c r="L347" s="289">
        <v>18.899999999999999</v>
      </c>
      <c r="M347" t="s">
        <v>51</v>
      </c>
      <c r="N347">
        <v>18.899999999999999</v>
      </c>
      <c r="O347" s="57"/>
      <c r="P347" s="57"/>
      <c r="Q347" s="57"/>
      <c r="R347" s="57"/>
      <c r="T347" s="57"/>
    </row>
    <row r="348" spans="1:20">
      <c r="A348">
        <v>62</v>
      </c>
      <c r="B348" t="s">
        <v>618</v>
      </c>
      <c r="C348" t="s">
        <v>747</v>
      </c>
      <c r="D348" s="533">
        <v>500</v>
      </c>
      <c r="E348">
        <v>4.5</v>
      </c>
      <c r="F348" s="57">
        <v>40659</v>
      </c>
      <c r="G348" s="267">
        <v>4.9000000000000004</v>
      </c>
      <c r="H348" s="57">
        <v>40678</v>
      </c>
      <c r="I348" s="537">
        <v>143.71686023394406</v>
      </c>
      <c r="J348" s="538">
        <v>7.7681006422099106</v>
      </c>
      <c r="K348" s="592">
        <v>176.6</v>
      </c>
      <c r="L348" s="289">
        <v>23.4</v>
      </c>
      <c r="M348" t="s">
        <v>693</v>
      </c>
      <c r="N348">
        <v>2273.4</v>
      </c>
      <c r="O348" s="57"/>
      <c r="P348" s="57"/>
      <c r="Q348" s="57"/>
      <c r="R348" s="57"/>
      <c r="T348" s="57"/>
    </row>
    <row r="349" spans="1:20">
      <c r="A349">
        <v>198</v>
      </c>
      <c r="B349" t="s">
        <v>925</v>
      </c>
      <c r="C349" t="s">
        <v>985</v>
      </c>
      <c r="D349" s="533">
        <v>500</v>
      </c>
      <c r="E349">
        <v>2.4</v>
      </c>
      <c r="F349" s="57">
        <v>40906</v>
      </c>
      <c r="G349" s="267">
        <v>2.5</v>
      </c>
      <c r="H349" s="57">
        <v>40911</v>
      </c>
      <c r="I349" s="537">
        <v>157.02068946154083</v>
      </c>
      <c r="J349" s="538">
        <v>2.1742684322380215</v>
      </c>
      <c r="K349" s="592">
        <v>26.6</v>
      </c>
      <c r="L349" s="289">
        <v>23.4</v>
      </c>
      <c r="M349" t="s">
        <v>693</v>
      </c>
      <c r="N349">
        <v>1223.4000000000001</v>
      </c>
      <c r="O349" s="57"/>
      <c r="P349" s="57"/>
      <c r="Q349" s="57"/>
      <c r="R349" s="57"/>
      <c r="T349" s="57"/>
    </row>
    <row r="350" spans="1:20">
      <c r="A350">
        <v>153</v>
      </c>
      <c r="B350" t="s">
        <v>740</v>
      </c>
      <c r="C350" t="s">
        <v>840</v>
      </c>
      <c r="D350" s="533">
        <v>500</v>
      </c>
      <c r="E350">
        <v>0</v>
      </c>
      <c r="F350" s="57">
        <v>40743</v>
      </c>
      <c r="G350" s="267">
        <v>3.4</v>
      </c>
      <c r="H350" s="57">
        <v>40866</v>
      </c>
      <c r="I350" s="537">
        <v>1477.4472042339985</v>
      </c>
      <c r="J350" s="538">
        <v>14429.914529914531</v>
      </c>
      <c r="K350" s="592">
        <v>1688.3</v>
      </c>
      <c r="L350" s="289">
        <v>11.7</v>
      </c>
      <c r="M350" t="s">
        <v>887</v>
      </c>
      <c r="N350">
        <v>11.7</v>
      </c>
      <c r="O350" s="57"/>
      <c r="P350" s="57"/>
      <c r="Q350" s="57"/>
      <c r="R350" s="57"/>
      <c r="T350" s="57"/>
    </row>
    <row r="351" spans="1:20">
      <c r="A351">
        <v>183</v>
      </c>
      <c r="B351" t="s">
        <v>740</v>
      </c>
      <c r="C351" t="s">
        <v>942</v>
      </c>
      <c r="D351" s="533">
        <v>500</v>
      </c>
      <c r="E351">
        <v>0.55000000000000004</v>
      </c>
      <c r="F351" s="57">
        <v>40877</v>
      </c>
      <c r="G351" s="267">
        <v>0.45</v>
      </c>
      <c r="H351" s="57">
        <v>40893</v>
      </c>
      <c r="I351" s="537">
        <v>-644.07550084807974</v>
      </c>
      <c r="J351" s="538">
        <v>-24.597855227882036</v>
      </c>
      <c r="K351" s="592">
        <v>-73.400000000000006</v>
      </c>
      <c r="L351" s="289">
        <v>23.4</v>
      </c>
      <c r="M351" t="s">
        <v>51</v>
      </c>
      <c r="N351">
        <v>298.39999999999998</v>
      </c>
      <c r="O351" s="57"/>
      <c r="P351" s="57"/>
      <c r="Q351" s="57"/>
      <c r="R351" s="57"/>
      <c r="T351" s="57"/>
    </row>
    <row r="352" spans="1:20">
      <c r="A352">
        <v>206</v>
      </c>
      <c r="B352" t="s">
        <v>740</v>
      </c>
      <c r="C352" t="s">
        <v>971</v>
      </c>
      <c r="D352" s="533">
        <v>500</v>
      </c>
      <c r="E352">
        <v>2.1</v>
      </c>
      <c r="F352" s="57">
        <v>40899</v>
      </c>
      <c r="G352" s="267">
        <v>1</v>
      </c>
      <c r="H352" s="57">
        <v>40928</v>
      </c>
      <c r="I352" s="540">
        <v>-961.55897200688241</v>
      </c>
      <c r="J352" s="538">
        <v>-53.419042295509598</v>
      </c>
      <c r="K352" s="594">
        <v>-573.4</v>
      </c>
      <c r="L352" s="289">
        <v>23.4</v>
      </c>
      <c r="M352" t="s">
        <v>51</v>
      </c>
      <c r="N352">
        <v>1073.4000000000001</v>
      </c>
      <c r="O352" s="57"/>
      <c r="P352" s="57"/>
      <c r="Q352" s="57"/>
      <c r="R352" s="57"/>
      <c r="T352" s="57"/>
    </row>
    <row r="353" spans="1:20">
      <c r="A353">
        <v>241</v>
      </c>
      <c r="B353" t="s">
        <v>740</v>
      </c>
      <c r="C353" t="s">
        <v>1016</v>
      </c>
      <c r="D353" s="533">
        <v>500</v>
      </c>
      <c r="E353">
        <v>0.5</v>
      </c>
      <c r="F353" s="57">
        <v>40945</v>
      </c>
      <c r="G353" s="267">
        <v>1</v>
      </c>
      <c r="H353" s="57">
        <v>40973</v>
      </c>
      <c r="I353" s="540">
        <v>786.92979842251816</v>
      </c>
      <c r="J353" s="538">
        <v>82.882223847842013</v>
      </c>
      <c r="K353" s="594">
        <v>226.6</v>
      </c>
      <c r="L353" s="289">
        <v>23.4</v>
      </c>
      <c r="M353" t="s">
        <v>51</v>
      </c>
      <c r="N353">
        <v>273.39999999999998</v>
      </c>
      <c r="O353" s="57"/>
      <c r="P353" s="57"/>
      <c r="Q353" s="57"/>
      <c r="R353" s="57"/>
      <c r="T353" s="57"/>
    </row>
    <row r="354" spans="1:20">
      <c r="A354">
        <v>262</v>
      </c>
      <c r="B354" t="s">
        <v>740</v>
      </c>
      <c r="C354" t="s">
        <v>740</v>
      </c>
      <c r="D354" s="533">
        <v>500</v>
      </c>
      <c r="E354">
        <v>9.5</v>
      </c>
      <c r="F354" s="57">
        <v>40742</v>
      </c>
      <c r="G354" s="267">
        <v>6</v>
      </c>
      <c r="H354" s="57">
        <v>40984</v>
      </c>
      <c r="I354" s="540">
        <v>-69.561853019519276</v>
      </c>
      <c r="J354" s="538">
        <v>-36.947635010876539</v>
      </c>
      <c r="K354" s="594">
        <v>-1757.95</v>
      </c>
      <c r="L354" s="289">
        <v>7.95</v>
      </c>
      <c r="M354" t="s">
        <v>401</v>
      </c>
      <c r="N354">
        <v>4757.95</v>
      </c>
      <c r="O354" s="57"/>
      <c r="P354" s="57"/>
      <c r="Q354" s="57"/>
      <c r="R354" s="57"/>
      <c r="T354" s="57"/>
    </row>
    <row r="355" spans="1:20">
      <c r="A355">
        <v>264</v>
      </c>
      <c r="B355" t="s">
        <v>740</v>
      </c>
      <c r="C355" t="s">
        <v>1020</v>
      </c>
      <c r="D355" s="533">
        <v>500</v>
      </c>
      <c r="E355">
        <v>0</v>
      </c>
      <c r="F355" s="57">
        <v>40982</v>
      </c>
      <c r="G355" s="267">
        <v>0.5</v>
      </c>
      <c r="H355" s="57">
        <v>40984</v>
      </c>
      <c r="I355" s="537">
        <v>43229.229342849278</v>
      </c>
      <c r="J355" s="538">
        <v>968.37606837606836</v>
      </c>
      <c r="K355" s="592">
        <v>226.6</v>
      </c>
      <c r="L355" s="289">
        <v>23.4</v>
      </c>
      <c r="M355" t="s">
        <v>51</v>
      </c>
      <c r="N355">
        <v>23.4</v>
      </c>
      <c r="O355" s="57"/>
      <c r="P355" s="57"/>
      <c r="Q355" s="57"/>
      <c r="R355" s="57"/>
      <c r="T355" s="57"/>
    </row>
    <row r="356" spans="1:20">
      <c r="A356">
        <v>476</v>
      </c>
      <c r="B356" t="s">
        <v>740</v>
      </c>
      <c r="C356" t="s">
        <v>1545</v>
      </c>
      <c r="D356" s="533">
        <v>200</v>
      </c>
      <c r="E356">
        <v>1</v>
      </c>
      <c r="F356" s="57">
        <v>41607</v>
      </c>
      <c r="G356" s="267">
        <v>0.9</v>
      </c>
      <c r="H356" s="57">
        <v>41629</v>
      </c>
      <c r="I356" s="537">
        <v>-324.61466399132502</v>
      </c>
      <c r="J356" s="538">
        <v>-17.77067153951576</v>
      </c>
      <c r="K356" s="592">
        <v>-38.9</v>
      </c>
      <c r="L356" s="289">
        <v>18.899999999999999</v>
      </c>
      <c r="M356" t="s">
        <v>51</v>
      </c>
      <c r="N356">
        <v>218.9</v>
      </c>
      <c r="O356" s="57"/>
      <c r="P356" s="57"/>
      <c r="Q356" s="57"/>
      <c r="R356" s="57"/>
      <c r="T356" s="57"/>
    </row>
    <row r="357" spans="1:20">
      <c r="A357">
        <v>484</v>
      </c>
      <c r="B357" t="s">
        <v>740</v>
      </c>
      <c r="C357" t="s">
        <v>3578</v>
      </c>
      <c r="D357" s="533">
        <v>200</v>
      </c>
      <c r="E357">
        <v>2</v>
      </c>
      <c r="F357" s="57">
        <v>41631</v>
      </c>
      <c r="G357" s="267">
        <v>1.5</v>
      </c>
      <c r="H357" s="57">
        <v>41663</v>
      </c>
      <c r="I357" s="537">
        <v>-380.79737485414904</v>
      </c>
      <c r="J357" s="538">
        <v>-28.383862497015997</v>
      </c>
      <c r="K357" s="592">
        <v>-118.9</v>
      </c>
      <c r="L357" s="289">
        <v>18.899999999999999</v>
      </c>
      <c r="M357" t="s">
        <v>51</v>
      </c>
      <c r="N357">
        <v>418.9</v>
      </c>
      <c r="O357" s="57"/>
      <c r="P357" s="57"/>
      <c r="Q357" s="57"/>
      <c r="R357" s="57"/>
      <c r="T357" s="57"/>
    </row>
    <row r="358" spans="1:20">
      <c r="A358">
        <v>492</v>
      </c>
      <c r="B358" t="s">
        <v>740</v>
      </c>
      <c r="C358" t="s">
        <v>740</v>
      </c>
      <c r="D358" s="533">
        <v>200</v>
      </c>
      <c r="E358">
        <v>8.84</v>
      </c>
      <c r="F358" s="57">
        <v>41569</v>
      </c>
      <c r="G358" s="267">
        <v>8</v>
      </c>
      <c r="H358" s="57">
        <v>41719</v>
      </c>
      <c r="I358" s="537">
        <v>-25.387419698530312</v>
      </c>
      <c r="J358" s="538">
        <v>-9.9073735183986003</v>
      </c>
      <c r="K358" s="592">
        <v>-175.95</v>
      </c>
      <c r="L358" s="289">
        <v>7.95</v>
      </c>
      <c r="M358" t="s">
        <v>401</v>
      </c>
      <c r="N358">
        <v>1775.95</v>
      </c>
      <c r="O358" s="57"/>
      <c r="P358" s="57"/>
      <c r="Q358" s="57"/>
      <c r="R358" s="57"/>
      <c r="T358" s="57"/>
    </row>
    <row r="359" spans="1:20">
      <c r="A359">
        <v>494</v>
      </c>
      <c r="B359" t="s">
        <v>740</v>
      </c>
      <c r="C359" t="s">
        <v>3604</v>
      </c>
      <c r="D359" s="533">
        <v>200</v>
      </c>
      <c r="E359">
        <v>0</v>
      </c>
      <c r="F359" s="57">
        <v>41683</v>
      </c>
      <c r="G359" s="267">
        <v>1.3</v>
      </c>
      <c r="H359" s="57">
        <v>41719</v>
      </c>
      <c r="I359" s="537">
        <v>2271.3300518144151</v>
      </c>
      <c r="J359" s="538">
        <v>782.85229202037374</v>
      </c>
      <c r="K359" s="592">
        <v>230.55</v>
      </c>
      <c r="L359" s="289">
        <v>29.45</v>
      </c>
      <c r="M359" t="s">
        <v>888</v>
      </c>
      <c r="N359">
        <v>29.45</v>
      </c>
      <c r="O359" s="57"/>
      <c r="P359" s="57"/>
      <c r="Q359" s="57"/>
      <c r="R359" s="57"/>
      <c r="T359" s="57"/>
    </row>
    <row r="360" spans="1:20">
      <c r="A360">
        <v>493</v>
      </c>
      <c r="B360" t="s">
        <v>70</v>
      </c>
      <c r="C360" t="s">
        <v>70</v>
      </c>
      <c r="D360" s="533">
        <v>100</v>
      </c>
      <c r="E360">
        <v>32.47</v>
      </c>
      <c r="F360" s="57">
        <v>41607</v>
      </c>
      <c r="G360" s="267">
        <v>28</v>
      </c>
      <c r="H360" s="57">
        <v>41719</v>
      </c>
      <c r="I360" s="537">
        <v>-49.507645534302704</v>
      </c>
      <c r="J360" s="538">
        <v>-13.977173228467414</v>
      </c>
      <c r="K360" s="592">
        <v>-454.95</v>
      </c>
      <c r="L360" s="289">
        <v>7.95</v>
      </c>
      <c r="M360" t="s">
        <v>401</v>
      </c>
      <c r="N360">
        <v>3254.95</v>
      </c>
      <c r="O360" s="57"/>
      <c r="P360" s="57"/>
      <c r="Q360" s="57"/>
      <c r="R360" s="57"/>
      <c r="T360" s="57"/>
    </row>
    <row r="361" spans="1:20">
      <c r="A361">
        <v>495</v>
      </c>
      <c r="B361" t="s">
        <v>70</v>
      </c>
      <c r="C361" t="s">
        <v>3598</v>
      </c>
      <c r="D361" s="533">
        <v>100</v>
      </c>
      <c r="E361">
        <v>0</v>
      </c>
      <c r="F361" s="57">
        <v>41667</v>
      </c>
      <c r="G361" s="267">
        <v>2.2000000000000002</v>
      </c>
      <c r="H361" s="57">
        <v>41719</v>
      </c>
      <c r="I361" s="540">
        <v>1457.6600090376021</v>
      </c>
      <c r="J361" s="538">
        <v>666.55052264808376</v>
      </c>
      <c r="K361" s="595">
        <v>191.3</v>
      </c>
      <c r="L361" s="289">
        <v>28.7</v>
      </c>
      <c r="M361" t="s">
        <v>888</v>
      </c>
      <c r="N361">
        <v>28.7</v>
      </c>
      <c r="O361" s="57"/>
      <c r="P361" s="57"/>
      <c r="Q361" s="57"/>
      <c r="R361" s="57"/>
      <c r="T361" s="57"/>
    </row>
    <row r="362" spans="1:20">
      <c r="A362">
        <v>429</v>
      </c>
      <c r="B362" t="s">
        <v>903</v>
      </c>
      <c r="C362" t="s">
        <v>903</v>
      </c>
      <c r="D362" s="533">
        <v>10</v>
      </c>
      <c r="E362">
        <v>400</v>
      </c>
      <c r="F362" s="57">
        <v>40890</v>
      </c>
      <c r="G362" s="267">
        <v>12</v>
      </c>
      <c r="H362" s="57">
        <v>41270</v>
      </c>
      <c r="I362" s="540">
        <v>-337.0048289663298</v>
      </c>
      <c r="J362" s="538">
        <v>-97.005950673037319</v>
      </c>
      <c r="K362" s="595">
        <v>-3887.95</v>
      </c>
      <c r="L362" s="289">
        <v>7.95</v>
      </c>
      <c r="M362" t="s">
        <v>401</v>
      </c>
      <c r="N362">
        <v>4007.95</v>
      </c>
      <c r="O362" s="57"/>
      <c r="P362" s="57"/>
      <c r="Q362" s="57"/>
      <c r="R362" s="57"/>
      <c r="T362" s="57"/>
    </row>
    <row r="363" spans="1:20">
      <c r="A363">
        <v>113</v>
      </c>
      <c r="B363" t="s">
        <v>856</v>
      </c>
      <c r="C363" t="s">
        <v>856</v>
      </c>
      <c r="D363" s="533">
        <v>100</v>
      </c>
      <c r="E363">
        <v>53</v>
      </c>
      <c r="F363" s="57">
        <v>40807</v>
      </c>
      <c r="G363" s="267">
        <v>59.194000000000003</v>
      </c>
      <c r="H363" s="57">
        <v>40808</v>
      </c>
      <c r="I363" s="537">
        <v>3979.5729440119785</v>
      </c>
      <c r="J363" s="538">
        <v>11.519513183055604</v>
      </c>
      <c r="K363" s="592">
        <v>611.45000000000005</v>
      </c>
      <c r="L363" s="289">
        <v>7.95</v>
      </c>
      <c r="M363" t="s">
        <v>401</v>
      </c>
      <c r="N363">
        <v>5307.95</v>
      </c>
      <c r="O363" s="57"/>
      <c r="P363" s="57"/>
      <c r="Q363" s="57"/>
      <c r="R363" s="57"/>
      <c r="T363" s="57"/>
    </row>
    <row r="364" spans="1:20">
      <c r="A364">
        <v>142</v>
      </c>
      <c r="B364" t="s">
        <v>856</v>
      </c>
      <c r="C364" t="s">
        <v>856</v>
      </c>
      <c r="D364" s="533">
        <v>100</v>
      </c>
      <c r="E364">
        <v>39.4</v>
      </c>
      <c r="F364" s="57">
        <v>40843</v>
      </c>
      <c r="G364" s="267">
        <v>44.18</v>
      </c>
      <c r="H364" s="57">
        <v>40848</v>
      </c>
      <c r="I364" s="537">
        <v>821.18173147464506</v>
      </c>
      <c r="J364" s="538">
        <v>11.906179156270971</v>
      </c>
      <c r="K364" s="592">
        <v>470.05</v>
      </c>
      <c r="L364" s="289">
        <v>7.95</v>
      </c>
      <c r="M364" t="s">
        <v>401</v>
      </c>
      <c r="N364">
        <v>3947.95</v>
      </c>
      <c r="O364" s="57"/>
      <c r="P364" s="57"/>
      <c r="Q364" s="57"/>
      <c r="R364" s="57"/>
      <c r="T364" s="57"/>
    </row>
    <row r="365" spans="1:20">
      <c r="A365">
        <v>145</v>
      </c>
      <c r="B365" t="s">
        <v>856</v>
      </c>
      <c r="C365" t="s">
        <v>856</v>
      </c>
      <c r="D365" s="533">
        <v>100</v>
      </c>
      <c r="E365">
        <v>40</v>
      </c>
      <c r="F365" s="57">
        <v>40850</v>
      </c>
      <c r="G365" s="267">
        <v>43.01</v>
      </c>
      <c r="H365" s="57">
        <v>40856</v>
      </c>
      <c r="I365" s="540">
        <v>429.28662964272769</v>
      </c>
      <c r="J365" s="538">
        <v>7.3117179605533869</v>
      </c>
      <c r="K365" s="596">
        <v>293.05</v>
      </c>
      <c r="L365" s="289">
        <v>7.95</v>
      </c>
      <c r="M365" t="s">
        <v>401</v>
      </c>
      <c r="N365">
        <v>4007.95</v>
      </c>
      <c r="O365" s="57"/>
      <c r="P365" s="57"/>
      <c r="Q365" s="57"/>
      <c r="R365" s="57"/>
      <c r="T365" s="57"/>
    </row>
    <row r="366" spans="1:20">
      <c r="A366">
        <v>146</v>
      </c>
      <c r="B366" t="s">
        <v>856</v>
      </c>
      <c r="C366" t="s">
        <v>856</v>
      </c>
      <c r="D366" s="533">
        <v>100</v>
      </c>
      <c r="E366">
        <v>42.75</v>
      </c>
      <c r="F366" s="57">
        <v>40840</v>
      </c>
      <c r="G366" s="267">
        <v>44.18</v>
      </c>
      <c r="H366" s="57">
        <v>40848</v>
      </c>
      <c r="I366" s="537">
        <v>141.64317974964092</v>
      </c>
      <c r="J366" s="538">
        <v>3.153200480976889</v>
      </c>
      <c r="K366" s="592">
        <v>135.05000000000001</v>
      </c>
      <c r="L366" s="289">
        <v>7.95</v>
      </c>
      <c r="M366" t="s">
        <v>401</v>
      </c>
      <c r="N366">
        <v>4282.95</v>
      </c>
      <c r="O366" s="57"/>
      <c r="P366" s="57"/>
      <c r="Q366" s="57"/>
      <c r="R366" s="57"/>
      <c r="T366" s="57"/>
    </row>
    <row r="367" spans="1:20">
      <c r="A367">
        <v>312</v>
      </c>
      <c r="B367" t="s">
        <v>856</v>
      </c>
      <c r="C367" t="s">
        <v>1240</v>
      </c>
      <c r="D367" s="533">
        <v>100</v>
      </c>
      <c r="E367">
        <v>0</v>
      </c>
      <c r="F367" s="57">
        <v>41046</v>
      </c>
      <c r="G367" s="267">
        <v>2</v>
      </c>
      <c r="H367" s="57">
        <v>41075</v>
      </c>
      <c r="I367" s="537">
        <v>3945.7687393928863</v>
      </c>
      <c r="J367" s="538">
        <v>2198.8505747126442</v>
      </c>
      <c r="K367" s="592">
        <v>191.3</v>
      </c>
      <c r="L367" s="289">
        <v>8.6999999999999993</v>
      </c>
      <c r="M367" t="s">
        <v>887</v>
      </c>
      <c r="N367">
        <v>8.6999999999999993</v>
      </c>
      <c r="O367" s="57"/>
      <c r="P367" s="57"/>
      <c r="Q367" s="57"/>
      <c r="R367" s="57"/>
      <c r="T367" s="57"/>
    </row>
    <row r="368" spans="1:20">
      <c r="A368">
        <v>326</v>
      </c>
      <c r="B368" t="s">
        <v>856</v>
      </c>
      <c r="C368" t="s">
        <v>1272</v>
      </c>
      <c r="D368" s="533">
        <v>100</v>
      </c>
      <c r="E368">
        <v>1</v>
      </c>
      <c r="F368" s="57">
        <v>41086</v>
      </c>
      <c r="G368" s="267">
        <v>3</v>
      </c>
      <c r="H368" s="57">
        <v>41092</v>
      </c>
      <c r="I368" s="537">
        <v>5707.3563675117484</v>
      </c>
      <c r="J368" s="538">
        <v>155.53662691652471</v>
      </c>
      <c r="K368" s="592">
        <v>182.6</v>
      </c>
      <c r="L368" s="289">
        <v>17.399999999999999</v>
      </c>
      <c r="M368" t="s">
        <v>51</v>
      </c>
      <c r="N368">
        <v>117.4</v>
      </c>
      <c r="O368" s="57"/>
      <c r="P368" s="57"/>
      <c r="Q368" s="57"/>
      <c r="R368" s="57"/>
      <c r="T368" s="57"/>
    </row>
    <row r="369" spans="1:20">
      <c r="A369">
        <v>505</v>
      </c>
      <c r="B369" t="s">
        <v>3355</v>
      </c>
      <c r="C369" t="s">
        <v>1548</v>
      </c>
      <c r="D369" s="533">
        <v>200</v>
      </c>
      <c r="E369">
        <v>6.4</v>
      </c>
      <c r="F369" s="57">
        <v>41607</v>
      </c>
      <c r="G369" s="267">
        <v>0.95</v>
      </c>
      <c r="H369" s="57">
        <v>41810</v>
      </c>
      <c r="I369" s="537">
        <v>-347.33706441943298</v>
      </c>
      <c r="J369" s="538">
        <v>-85.372238047578719</v>
      </c>
      <c r="K369" s="592">
        <v>-1108.9000000000001</v>
      </c>
      <c r="L369" s="289">
        <v>18.899999999999999</v>
      </c>
      <c r="M369" t="s">
        <v>693</v>
      </c>
      <c r="N369">
        <v>1298.9000000000001</v>
      </c>
      <c r="O369" s="57"/>
      <c r="P369" s="57"/>
      <c r="Q369" s="57"/>
      <c r="R369" s="57"/>
      <c r="T369" s="57"/>
    </row>
    <row r="370" spans="1:20">
      <c r="A370">
        <v>340</v>
      </c>
      <c r="B370" t="s">
        <v>910</v>
      </c>
      <c r="C370" t="s">
        <v>1286</v>
      </c>
      <c r="D370" s="533">
        <v>200</v>
      </c>
      <c r="E370">
        <v>1.65</v>
      </c>
      <c r="F370" s="57">
        <v>41102</v>
      </c>
      <c r="G370" s="267">
        <v>2.5</v>
      </c>
      <c r="H370" s="57">
        <v>41107</v>
      </c>
      <c r="I370" s="540">
        <v>2626.7060766750828</v>
      </c>
      <c r="J370" s="538">
        <v>43.307537976497571</v>
      </c>
      <c r="K370" s="597">
        <v>151.1</v>
      </c>
      <c r="L370" s="289">
        <v>18.899999999999999</v>
      </c>
      <c r="M370" t="s">
        <v>51</v>
      </c>
      <c r="N370">
        <v>348.9</v>
      </c>
      <c r="O370" s="57"/>
      <c r="P370" s="57"/>
      <c r="Q370" s="57"/>
      <c r="R370" s="57"/>
      <c r="T370" s="57"/>
    </row>
    <row r="371" spans="1:20">
      <c r="A371">
        <v>352</v>
      </c>
      <c r="B371" t="s">
        <v>910</v>
      </c>
      <c r="C371" t="s">
        <v>1300</v>
      </c>
      <c r="D371" s="533">
        <v>200</v>
      </c>
      <c r="E371">
        <v>0.8</v>
      </c>
      <c r="F371" s="57">
        <v>41114</v>
      </c>
      <c r="G371" s="267">
        <v>1.5</v>
      </c>
      <c r="H371" s="57">
        <v>41117</v>
      </c>
      <c r="I371" s="540">
        <v>6289.625057055252</v>
      </c>
      <c r="J371" s="538">
        <v>67.691447736165443</v>
      </c>
      <c r="K371" s="597">
        <v>121.1</v>
      </c>
      <c r="L371" s="289">
        <v>18.899999999999999</v>
      </c>
      <c r="M371" t="s">
        <v>51</v>
      </c>
      <c r="N371">
        <v>178.9</v>
      </c>
      <c r="O371" s="57"/>
      <c r="P371" s="57"/>
      <c r="Q371" s="57"/>
      <c r="R371" s="57"/>
      <c r="T371" s="57"/>
    </row>
    <row r="372" spans="1:20">
      <c r="A372">
        <v>356</v>
      </c>
      <c r="B372" t="s">
        <v>910</v>
      </c>
      <c r="C372" t="s">
        <v>1310</v>
      </c>
      <c r="D372" s="533">
        <v>200</v>
      </c>
      <c r="E372">
        <v>2.2000000000000002</v>
      </c>
      <c r="F372" s="57">
        <v>41123</v>
      </c>
      <c r="G372" s="267">
        <v>3.55</v>
      </c>
      <c r="H372" s="57">
        <v>41124</v>
      </c>
      <c r="I372" s="540">
        <v>15929.79167516192</v>
      </c>
      <c r="J372" s="538">
        <v>54.717803443015882</v>
      </c>
      <c r="K372" s="597">
        <v>251.1</v>
      </c>
      <c r="L372" s="289">
        <v>18.899999999999999</v>
      </c>
      <c r="M372" t="s">
        <v>51</v>
      </c>
      <c r="N372">
        <v>458.9</v>
      </c>
      <c r="O372" s="57"/>
      <c r="P372" s="57"/>
      <c r="Q372" s="57"/>
      <c r="R372" s="57"/>
      <c r="T372" s="57"/>
    </row>
    <row r="373" spans="1:20">
      <c r="A373">
        <v>296</v>
      </c>
      <c r="B373" t="s">
        <v>861</v>
      </c>
      <c r="C373" t="s">
        <v>1199</v>
      </c>
      <c r="D373" s="533">
        <v>100</v>
      </c>
      <c r="E373">
        <v>3.8</v>
      </c>
      <c r="F373" s="57">
        <v>41026</v>
      </c>
      <c r="G373" s="267">
        <v>7</v>
      </c>
      <c r="H373" s="57">
        <v>41036</v>
      </c>
      <c r="I373" s="540">
        <v>2066.4000679787619</v>
      </c>
      <c r="J373" s="538">
        <v>76.144942123804739</v>
      </c>
      <c r="K373" s="598">
        <v>302.60000000000002</v>
      </c>
      <c r="L373" s="289">
        <v>17.399999999999999</v>
      </c>
      <c r="M373" t="s">
        <v>51</v>
      </c>
      <c r="N373">
        <v>397.4</v>
      </c>
      <c r="O373" s="57"/>
      <c r="P373" s="57"/>
      <c r="Q373" s="57"/>
      <c r="R373" s="57"/>
      <c r="T373" s="57"/>
    </row>
    <row r="374" spans="1:20">
      <c r="A374">
        <v>318</v>
      </c>
      <c r="B374" t="s">
        <v>861</v>
      </c>
      <c r="C374" t="s">
        <v>1251</v>
      </c>
      <c r="D374" s="533">
        <v>100</v>
      </c>
      <c r="E374">
        <v>0.75</v>
      </c>
      <c r="F374" s="57">
        <v>41061</v>
      </c>
      <c r="G374" s="267">
        <v>4.5999999999999996</v>
      </c>
      <c r="H374" s="57">
        <v>41088</v>
      </c>
      <c r="I374" s="540">
        <v>2169.8567461294756</v>
      </c>
      <c r="J374" s="538">
        <v>397.83549783549785</v>
      </c>
      <c r="K374" s="598">
        <v>367.6</v>
      </c>
      <c r="L374" s="289">
        <v>17.399999999999999</v>
      </c>
      <c r="M374" t="s">
        <v>51</v>
      </c>
      <c r="N374">
        <v>92.4</v>
      </c>
      <c r="O374" s="57"/>
      <c r="P374" s="57"/>
      <c r="Q374" s="57"/>
      <c r="R374" s="57"/>
      <c r="T374" s="57"/>
    </row>
    <row r="375" spans="1:20">
      <c r="A375">
        <v>358</v>
      </c>
      <c r="B375" t="s">
        <v>861</v>
      </c>
      <c r="C375" t="s">
        <v>1281</v>
      </c>
      <c r="D375" s="533">
        <v>100</v>
      </c>
      <c r="E375">
        <v>4.5</v>
      </c>
      <c r="F375" s="57">
        <v>41093</v>
      </c>
      <c r="G375" s="267">
        <v>6.5</v>
      </c>
      <c r="H375" s="57">
        <v>41133</v>
      </c>
      <c r="I375" s="537">
        <v>300.93058346624417</v>
      </c>
      <c r="J375" s="538">
        <v>39.067180145485658</v>
      </c>
      <c r="K375" s="592">
        <v>182.6</v>
      </c>
      <c r="L375" s="289">
        <v>17.399999999999999</v>
      </c>
      <c r="M375" t="s">
        <v>51</v>
      </c>
      <c r="N375">
        <v>467.4</v>
      </c>
      <c r="O375" s="57"/>
      <c r="P375" s="57"/>
      <c r="Q375" s="57"/>
      <c r="R375" s="57"/>
      <c r="T375" s="57"/>
    </row>
    <row r="376" spans="1:20">
      <c r="A376">
        <v>369</v>
      </c>
      <c r="B376" t="s">
        <v>861</v>
      </c>
      <c r="C376" t="s">
        <v>1371</v>
      </c>
      <c r="D376" s="533">
        <v>100</v>
      </c>
      <c r="E376">
        <v>16</v>
      </c>
      <c r="F376" s="57">
        <v>41142</v>
      </c>
      <c r="G376" s="267">
        <v>4.4000000000000004</v>
      </c>
      <c r="H376" s="57">
        <v>41165</v>
      </c>
      <c r="I376" s="537">
        <v>-2065.9007518197236</v>
      </c>
      <c r="J376" s="538">
        <v>-72.795845183628032</v>
      </c>
      <c r="K376" s="592">
        <v>-1177.4000000000001</v>
      </c>
      <c r="L376" s="289">
        <v>17.399999999999999</v>
      </c>
      <c r="M376" t="s">
        <v>51</v>
      </c>
      <c r="N376">
        <v>1617.4</v>
      </c>
      <c r="O376" s="57"/>
      <c r="P376" s="57"/>
      <c r="Q376" s="57"/>
      <c r="R376" s="57"/>
      <c r="T376" s="57"/>
    </row>
    <row r="377" spans="1:20">
      <c r="A377">
        <v>379</v>
      </c>
      <c r="B377" t="s">
        <v>861</v>
      </c>
      <c r="C377" t="s">
        <v>1390</v>
      </c>
      <c r="D377" s="533">
        <v>100</v>
      </c>
      <c r="E377">
        <v>0.85</v>
      </c>
      <c r="F377" s="57">
        <v>41183</v>
      </c>
      <c r="G377" s="267">
        <v>2.5499999999999998</v>
      </c>
      <c r="H377" s="57">
        <v>41192</v>
      </c>
      <c r="I377" s="537">
        <v>3700.1949320205754</v>
      </c>
      <c r="J377" s="538">
        <v>149.02343749999997</v>
      </c>
      <c r="K377" s="592">
        <v>152.6</v>
      </c>
      <c r="L377" s="289">
        <v>17.399999999999999</v>
      </c>
      <c r="M377" t="s">
        <v>51</v>
      </c>
      <c r="N377">
        <v>102.4</v>
      </c>
      <c r="O377" s="57"/>
      <c r="P377" s="57"/>
      <c r="Q377" s="57"/>
      <c r="R377" s="57"/>
      <c r="T377" s="57"/>
    </row>
    <row r="378" spans="1:20">
      <c r="A378">
        <v>387</v>
      </c>
      <c r="B378" t="s">
        <v>861</v>
      </c>
      <c r="C378" t="s">
        <v>1394</v>
      </c>
      <c r="D378" s="533">
        <v>100</v>
      </c>
      <c r="E378">
        <v>2.2999999999999998</v>
      </c>
      <c r="F378" s="57">
        <v>41193</v>
      </c>
      <c r="G378" s="267">
        <v>5</v>
      </c>
      <c r="H378" s="57">
        <v>41201</v>
      </c>
      <c r="I378" s="537">
        <v>3210.1824754911072</v>
      </c>
      <c r="J378" s="538">
        <v>102.10185933710592</v>
      </c>
      <c r="K378" s="592">
        <v>252.6</v>
      </c>
      <c r="L378" s="289">
        <v>17.399999999999999</v>
      </c>
      <c r="M378" t="s">
        <v>51</v>
      </c>
      <c r="N378">
        <v>247.4</v>
      </c>
      <c r="O378" s="57"/>
      <c r="P378" s="57"/>
      <c r="Q378" s="57"/>
      <c r="R378" s="57"/>
      <c r="T378" s="57"/>
    </row>
    <row r="379" spans="1:20">
      <c r="A379">
        <v>403</v>
      </c>
      <c r="B379" t="s">
        <v>861</v>
      </c>
      <c r="C379" t="s">
        <v>1398</v>
      </c>
      <c r="D379" s="533">
        <v>100</v>
      </c>
      <c r="E379">
        <v>0.5</v>
      </c>
      <c r="F379" s="57">
        <v>41213</v>
      </c>
      <c r="G379" s="267">
        <v>2.65</v>
      </c>
      <c r="H379" s="57">
        <v>41229</v>
      </c>
      <c r="I379" s="537">
        <v>3123.2247184050361</v>
      </c>
      <c r="J379" s="538">
        <v>293.17507418397628</v>
      </c>
      <c r="K379" s="592">
        <v>197.6</v>
      </c>
      <c r="L379" s="289">
        <v>17.399999999999999</v>
      </c>
      <c r="M379" t="s">
        <v>51</v>
      </c>
      <c r="N379">
        <v>67.400000000000006</v>
      </c>
      <c r="O379" s="57"/>
      <c r="P379" s="57"/>
      <c r="Q379" s="57"/>
      <c r="R379" s="57"/>
      <c r="T379" s="57"/>
    </row>
    <row r="380" spans="1:20">
      <c r="A380">
        <v>415</v>
      </c>
      <c r="B380" t="s">
        <v>861</v>
      </c>
      <c r="C380" t="s">
        <v>1437</v>
      </c>
      <c r="D380" s="533">
        <v>100</v>
      </c>
      <c r="E380">
        <v>3.7</v>
      </c>
      <c r="F380" s="57">
        <v>41236</v>
      </c>
      <c r="G380" s="267">
        <v>5.7</v>
      </c>
      <c r="H380" s="57">
        <v>41243</v>
      </c>
      <c r="I380" s="537">
        <v>2013.6456085332943</v>
      </c>
      <c r="J380" s="538">
        <v>47.13474445018069</v>
      </c>
      <c r="K380" s="592">
        <v>182.6</v>
      </c>
      <c r="L380" s="289">
        <v>17.399999999999999</v>
      </c>
      <c r="M380" t="s">
        <v>51</v>
      </c>
      <c r="N380">
        <v>387.4</v>
      </c>
      <c r="O380" s="57"/>
      <c r="P380" s="57"/>
      <c r="Q380" s="57"/>
      <c r="R380" s="57"/>
      <c r="T380" s="57"/>
    </row>
    <row r="381" spans="1:20">
      <c r="A381">
        <v>498</v>
      </c>
      <c r="B381" t="s">
        <v>861</v>
      </c>
      <c r="C381" t="s">
        <v>861</v>
      </c>
      <c r="D381" s="533">
        <v>50</v>
      </c>
      <c r="E381">
        <v>100</v>
      </c>
      <c r="F381" s="57">
        <v>40808</v>
      </c>
      <c r="G381" s="267">
        <v>40</v>
      </c>
      <c r="H381" s="57">
        <v>41748</v>
      </c>
      <c r="I381" s="537">
        <v>-35.641064494073937</v>
      </c>
      <c r="J381" s="538">
        <v>-60.063499036531915</v>
      </c>
      <c r="K381" s="592">
        <v>-3007.95</v>
      </c>
      <c r="L381" s="289">
        <v>7.95</v>
      </c>
      <c r="M381" t="s">
        <v>401</v>
      </c>
      <c r="N381">
        <v>5007.95</v>
      </c>
      <c r="O381" s="57"/>
      <c r="P381" s="57"/>
      <c r="Q381" s="57"/>
      <c r="R381" s="57"/>
      <c r="T381" s="57"/>
    </row>
    <row r="382" spans="1:20">
      <c r="A382">
        <v>499</v>
      </c>
      <c r="B382" t="s">
        <v>861</v>
      </c>
      <c r="C382" t="s">
        <v>861</v>
      </c>
      <c r="D382" s="533">
        <v>50</v>
      </c>
      <c r="E382">
        <v>83.5</v>
      </c>
      <c r="F382" s="57">
        <v>41003</v>
      </c>
      <c r="G382" s="267">
        <v>40</v>
      </c>
      <c r="H382" s="57">
        <v>41748</v>
      </c>
      <c r="I382" s="540">
        <v>-36.150656230875839</v>
      </c>
      <c r="J382" s="538">
        <v>-52.186853775445563</v>
      </c>
      <c r="K382" s="599">
        <v>-2182.9499999999998</v>
      </c>
      <c r="L382" s="289">
        <v>7.95</v>
      </c>
      <c r="M382" t="s">
        <v>401</v>
      </c>
      <c r="N382">
        <v>4182.95</v>
      </c>
      <c r="O382" s="57"/>
      <c r="P382" s="57"/>
      <c r="Q382" s="57"/>
      <c r="R382" s="57"/>
      <c r="T382" s="57"/>
    </row>
    <row r="383" spans="1:20">
      <c r="A383">
        <v>500</v>
      </c>
      <c r="B383" t="s">
        <v>861</v>
      </c>
      <c r="C383" t="s">
        <v>3595</v>
      </c>
      <c r="D383" s="533">
        <v>100</v>
      </c>
      <c r="E383">
        <v>0</v>
      </c>
      <c r="F383" s="57">
        <v>41662</v>
      </c>
      <c r="G383" s="267">
        <v>6</v>
      </c>
      <c r="H383" s="57">
        <v>41748</v>
      </c>
      <c r="I383" s="540">
        <v>1305.4257345228923</v>
      </c>
      <c r="J383" s="538">
        <v>1990.5923344947737</v>
      </c>
      <c r="K383" s="599">
        <v>571.29999999999995</v>
      </c>
      <c r="L383" s="289">
        <v>28.7</v>
      </c>
      <c r="M383" t="s">
        <v>888</v>
      </c>
      <c r="N383">
        <v>28.7</v>
      </c>
      <c r="O383" s="57"/>
      <c r="P383" s="57"/>
      <c r="Q383" s="57"/>
      <c r="R383" s="57"/>
      <c r="T383" s="57"/>
    </row>
    <row r="384" spans="1:20">
      <c r="A384">
        <v>330</v>
      </c>
      <c r="B384" t="s">
        <v>1203</v>
      </c>
      <c r="C384" t="s">
        <v>1204</v>
      </c>
      <c r="D384" s="533">
        <v>200</v>
      </c>
      <c r="E384">
        <v>1.7</v>
      </c>
      <c r="F384" s="57">
        <v>41031</v>
      </c>
      <c r="G384" s="267">
        <v>3.6</v>
      </c>
      <c r="H384" s="57">
        <v>41096</v>
      </c>
      <c r="I384" s="540">
        <v>390.94724008867217</v>
      </c>
      <c r="J384" s="538">
        <v>100.61298411813875</v>
      </c>
      <c r="K384" s="599">
        <v>361.1</v>
      </c>
      <c r="L384" s="289">
        <v>18.899999999999999</v>
      </c>
      <c r="M384" t="s">
        <v>748</v>
      </c>
      <c r="N384">
        <v>358.9</v>
      </c>
      <c r="O384" s="57"/>
      <c r="P384" s="57"/>
      <c r="Q384" s="57"/>
      <c r="R384" s="57"/>
      <c r="T384" s="57"/>
    </row>
    <row r="385" spans="1:20">
      <c r="A385">
        <v>199</v>
      </c>
      <c r="B385" t="s">
        <v>919</v>
      </c>
      <c r="C385" t="s">
        <v>919</v>
      </c>
      <c r="D385" s="533">
        <v>50</v>
      </c>
      <c r="E385">
        <v>31</v>
      </c>
      <c r="F385" s="57">
        <v>40891</v>
      </c>
      <c r="G385" s="267">
        <v>35</v>
      </c>
      <c r="H385" s="57">
        <v>40919</v>
      </c>
      <c r="I385" s="540">
        <v>151.53357393296329</v>
      </c>
      <c r="J385" s="538">
        <v>12.327096505022631</v>
      </c>
      <c r="K385" s="599">
        <v>192.05</v>
      </c>
      <c r="L385" s="289">
        <v>7.95</v>
      </c>
      <c r="M385" t="s">
        <v>401</v>
      </c>
      <c r="N385">
        <v>1557.95</v>
      </c>
      <c r="O385" s="57"/>
      <c r="P385" s="57"/>
      <c r="Q385" s="57"/>
      <c r="R385" s="57"/>
      <c r="T385" s="57"/>
    </row>
    <row r="386" spans="1:20">
      <c r="A386">
        <v>350</v>
      </c>
      <c r="B386" t="s">
        <v>165</v>
      </c>
      <c r="C386" t="s">
        <v>1293</v>
      </c>
      <c r="D386" s="533">
        <v>100</v>
      </c>
      <c r="E386">
        <v>3.25</v>
      </c>
      <c r="F386" s="57">
        <v>41108</v>
      </c>
      <c r="G386" s="267">
        <v>4</v>
      </c>
      <c r="H386" s="57">
        <v>41115</v>
      </c>
      <c r="I386" s="540">
        <v>810.74270766777374</v>
      </c>
      <c r="J386" s="538">
        <v>16.822429906542059</v>
      </c>
      <c r="K386" s="599">
        <v>57.6</v>
      </c>
      <c r="L386" s="289">
        <v>17.399999999999999</v>
      </c>
      <c r="M386" t="s">
        <v>693</v>
      </c>
      <c r="N386">
        <v>342.4</v>
      </c>
      <c r="O386" s="57"/>
      <c r="P386" s="57"/>
      <c r="Q386" s="57"/>
      <c r="R386" s="57"/>
      <c r="T386" s="57"/>
    </row>
    <row r="387" spans="1:20">
      <c r="A387">
        <v>143</v>
      </c>
      <c r="B387" t="s">
        <v>904</v>
      </c>
      <c r="C387" t="s">
        <v>904</v>
      </c>
      <c r="D387" s="533">
        <v>100</v>
      </c>
      <c r="E387">
        <v>33</v>
      </c>
      <c r="F387" s="57">
        <v>40848</v>
      </c>
      <c r="G387" s="267">
        <v>36.5</v>
      </c>
      <c r="H387" s="57">
        <v>40850</v>
      </c>
      <c r="I387" s="540">
        <v>1795.7727239190333</v>
      </c>
      <c r="J387" s="538">
        <v>10.340240934717867</v>
      </c>
      <c r="K387" s="605">
        <v>342.05</v>
      </c>
      <c r="L387" s="289">
        <v>7.95</v>
      </c>
      <c r="M387" t="s">
        <v>401</v>
      </c>
      <c r="N387">
        <v>3307.95</v>
      </c>
      <c r="O387" s="57"/>
      <c r="P387" s="57"/>
      <c r="Q387" s="57"/>
      <c r="R387" s="57"/>
      <c r="T387" s="57"/>
    </row>
    <row r="388" spans="1:20">
      <c r="A388">
        <v>49</v>
      </c>
      <c r="B388" t="s">
        <v>308</v>
      </c>
      <c r="C388" t="s">
        <v>52</v>
      </c>
      <c r="D388" s="533">
        <v>400</v>
      </c>
      <c r="E388">
        <v>0</v>
      </c>
      <c r="F388" s="57">
        <v>40504</v>
      </c>
      <c r="G388" s="267">
        <v>0.3</v>
      </c>
      <c r="H388" s="57">
        <v>40620</v>
      </c>
      <c r="I388" s="540">
        <v>759.88311702576573</v>
      </c>
      <c r="J388" s="538">
        <v>995.89041095890423</v>
      </c>
      <c r="K388" s="605">
        <v>109.05</v>
      </c>
      <c r="L388" s="289">
        <v>10.95</v>
      </c>
      <c r="M388" t="s">
        <v>887</v>
      </c>
      <c r="N388">
        <v>10.95</v>
      </c>
      <c r="O388" s="57"/>
      <c r="P388" s="57"/>
      <c r="Q388" s="57"/>
      <c r="R388" s="57"/>
      <c r="T388" s="57"/>
    </row>
    <row r="389" spans="1:20">
      <c r="A389">
        <v>69</v>
      </c>
      <c r="B389" t="s">
        <v>308</v>
      </c>
      <c r="C389" t="s">
        <v>763</v>
      </c>
      <c r="D389" s="533">
        <v>400</v>
      </c>
      <c r="E389">
        <v>0.02</v>
      </c>
      <c r="F389" s="57">
        <v>40623</v>
      </c>
      <c r="G389" s="267">
        <v>0.55000000000000004</v>
      </c>
      <c r="H389" s="57">
        <v>40712</v>
      </c>
      <c r="I389" s="540">
        <v>818.48956075712147</v>
      </c>
      <c r="J389" s="538">
        <v>635.78595317725762</v>
      </c>
      <c r="K389" s="605">
        <v>190.1</v>
      </c>
      <c r="L389" s="289">
        <v>21.9</v>
      </c>
      <c r="M389" t="s">
        <v>51</v>
      </c>
      <c r="N389">
        <v>29.9</v>
      </c>
      <c r="O389" s="57"/>
      <c r="P389" s="57"/>
      <c r="Q389" s="57"/>
      <c r="R389" s="57"/>
      <c r="T389" s="57"/>
    </row>
    <row r="390" spans="1:20">
      <c r="A390">
        <v>164</v>
      </c>
      <c r="B390" t="s">
        <v>308</v>
      </c>
      <c r="C390" t="s">
        <v>844</v>
      </c>
      <c r="D390" s="533">
        <v>400</v>
      </c>
      <c r="E390">
        <v>0.1</v>
      </c>
      <c r="F390" s="57">
        <v>40729</v>
      </c>
      <c r="G390" s="267">
        <v>1.75</v>
      </c>
      <c r="H390" s="57">
        <v>40868</v>
      </c>
      <c r="I390" s="540">
        <v>636.92766669337527</v>
      </c>
      <c r="J390" s="538">
        <v>1030.8562197092083</v>
      </c>
      <c r="K390" s="605">
        <v>638.1</v>
      </c>
      <c r="L390" s="289">
        <v>21.9</v>
      </c>
      <c r="M390" t="s">
        <v>51</v>
      </c>
      <c r="N390">
        <v>61.9</v>
      </c>
      <c r="O390" s="57"/>
      <c r="P390" s="57"/>
      <c r="Q390" s="57"/>
      <c r="R390" s="57"/>
      <c r="T390" s="57"/>
    </row>
    <row r="391" spans="1:20">
      <c r="A391">
        <v>186</v>
      </c>
      <c r="B391" t="s">
        <v>308</v>
      </c>
      <c r="C391" t="s">
        <v>939</v>
      </c>
      <c r="D391" s="533">
        <v>400</v>
      </c>
      <c r="E391">
        <v>0</v>
      </c>
      <c r="F391" s="57">
        <v>40877</v>
      </c>
      <c r="G391" s="267">
        <v>0.25</v>
      </c>
      <c r="H391" s="57">
        <v>40894</v>
      </c>
      <c r="I391" s="540">
        <v>4748.9306844108078</v>
      </c>
      <c r="J391" s="538">
        <v>813.24200913242032</v>
      </c>
      <c r="K391" s="605">
        <v>89.05</v>
      </c>
      <c r="L391" s="289">
        <v>10.95</v>
      </c>
      <c r="M391" t="s">
        <v>887</v>
      </c>
      <c r="N391">
        <v>10.95</v>
      </c>
      <c r="O391" s="57"/>
      <c r="P391" s="57"/>
      <c r="Q391" s="57"/>
      <c r="R391" s="57"/>
      <c r="T391" s="57"/>
    </row>
    <row r="392" spans="1:20">
      <c r="A392">
        <v>299</v>
      </c>
      <c r="B392" t="s">
        <v>308</v>
      </c>
      <c r="C392" t="s">
        <v>988</v>
      </c>
      <c r="D392" s="533">
        <v>400</v>
      </c>
      <c r="E392">
        <v>1.1499999999999999</v>
      </c>
      <c r="F392" s="57">
        <v>40911</v>
      </c>
      <c r="G392" s="267">
        <v>2</v>
      </c>
      <c r="H392" s="57">
        <v>41047</v>
      </c>
      <c r="I392" s="540">
        <v>137.0440096058509</v>
      </c>
      <c r="J392" s="538">
        <v>66.00954554886907</v>
      </c>
      <c r="K392" s="605">
        <v>318.10000000000002</v>
      </c>
      <c r="L392" s="289">
        <v>21.9</v>
      </c>
      <c r="M392" t="s">
        <v>51</v>
      </c>
      <c r="N392">
        <v>481.9</v>
      </c>
      <c r="O392" s="57"/>
      <c r="P392" s="57"/>
      <c r="Q392" s="57"/>
      <c r="R392" s="57"/>
      <c r="T392" s="57"/>
    </row>
    <row r="393" spans="1:20">
      <c r="A393">
        <v>368</v>
      </c>
      <c r="B393" t="s">
        <v>308</v>
      </c>
      <c r="C393" t="s">
        <v>1270</v>
      </c>
      <c r="D393" s="533">
        <v>400</v>
      </c>
      <c r="E393">
        <v>0.2</v>
      </c>
      <c r="F393" s="57">
        <v>41082</v>
      </c>
      <c r="G393" s="267">
        <v>0.65</v>
      </c>
      <c r="H393" s="57">
        <v>41163</v>
      </c>
      <c r="I393" s="540">
        <v>422.08856436691315</v>
      </c>
      <c r="J393" s="538">
        <v>155.15210991167808</v>
      </c>
      <c r="K393" s="605">
        <v>158.1</v>
      </c>
      <c r="L393" s="289">
        <v>21.9</v>
      </c>
      <c r="M393" t="s">
        <v>51</v>
      </c>
      <c r="N393">
        <v>101.9</v>
      </c>
      <c r="O393" s="57"/>
      <c r="P393" s="57"/>
      <c r="Q393" s="57"/>
      <c r="R393" s="57"/>
      <c r="T393" s="57"/>
    </row>
    <row r="394" spans="1:20">
      <c r="A394">
        <v>425</v>
      </c>
      <c r="B394" t="s">
        <v>308</v>
      </c>
      <c r="C394" t="s">
        <v>1385</v>
      </c>
      <c r="D394" s="533">
        <v>400</v>
      </c>
      <c r="E394">
        <v>0</v>
      </c>
      <c r="F394" s="57">
        <v>41171</v>
      </c>
      <c r="G394" s="267">
        <v>0.55000000000000004</v>
      </c>
      <c r="H394" s="57">
        <v>41265</v>
      </c>
      <c r="I394" s="540">
        <v>1165.0054817902085</v>
      </c>
      <c r="J394" s="538">
        <v>1909.1324200913243</v>
      </c>
      <c r="K394" s="605">
        <v>209.05</v>
      </c>
      <c r="L394" s="289">
        <v>10.95</v>
      </c>
      <c r="M394" t="s">
        <v>887</v>
      </c>
      <c r="N394">
        <v>10.95</v>
      </c>
      <c r="O394" s="57"/>
      <c r="P394" s="57"/>
      <c r="Q394" s="57"/>
      <c r="R394" s="57"/>
      <c r="T394" s="57"/>
    </row>
    <row r="395" spans="1:20">
      <c r="A395">
        <v>432</v>
      </c>
      <c r="B395" t="s">
        <v>308</v>
      </c>
      <c r="C395" t="s">
        <v>308</v>
      </c>
      <c r="D395" s="533">
        <v>400</v>
      </c>
      <c r="E395">
        <v>11</v>
      </c>
      <c r="F395" s="57">
        <v>40184</v>
      </c>
      <c r="G395" s="267">
        <v>3.6</v>
      </c>
      <c r="H395" s="57">
        <v>41274</v>
      </c>
      <c r="I395" s="540">
        <v>-37.463285737868681</v>
      </c>
      <c r="J395" s="538">
        <v>-67.331752855635841</v>
      </c>
      <c r="K395" s="605">
        <v>-2967.95</v>
      </c>
      <c r="L395" s="289">
        <v>7.95</v>
      </c>
      <c r="M395" t="s">
        <v>401</v>
      </c>
      <c r="N395">
        <v>4407.95</v>
      </c>
      <c r="O395" s="57"/>
      <c r="P395" s="57"/>
      <c r="Q395" s="57"/>
      <c r="R395" s="57"/>
      <c r="T395" s="57"/>
    </row>
    <row r="396" spans="1:20">
      <c r="A396">
        <v>396</v>
      </c>
      <c r="B396" t="s">
        <v>39</v>
      </c>
      <c r="C396" t="s">
        <v>1311</v>
      </c>
      <c r="D396" s="533">
        <v>100</v>
      </c>
      <c r="E396">
        <v>3.5</v>
      </c>
      <c r="F396" s="57">
        <v>41117</v>
      </c>
      <c r="G396" s="267">
        <v>4</v>
      </c>
      <c r="H396" s="57">
        <v>41221</v>
      </c>
      <c r="I396" s="540">
        <v>29.836424643595365</v>
      </c>
      <c r="J396" s="538">
        <v>8.8731627653783374</v>
      </c>
      <c r="K396" s="605">
        <v>32.6</v>
      </c>
      <c r="L396" s="289">
        <v>17.399999999999999</v>
      </c>
      <c r="M396" t="s">
        <v>693</v>
      </c>
      <c r="N396">
        <v>367.4</v>
      </c>
      <c r="O396" s="57"/>
      <c r="P396" s="57"/>
      <c r="Q396" s="57"/>
      <c r="R396" s="57"/>
      <c r="T396" s="57"/>
    </row>
    <row r="397" spans="1:20">
      <c r="A397">
        <v>84</v>
      </c>
      <c r="B397" t="s">
        <v>347</v>
      </c>
      <c r="C397" t="s">
        <v>794</v>
      </c>
      <c r="D397" s="533">
        <v>100</v>
      </c>
      <c r="E397">
        <v>0</v>
      </c>
      <c r="F397" s="57">
        <v>40564</v>
      </c>
      <c r="G397" s="267">
        <v>1.25</v>
      </c>
      <c r="H397" s="57">
        <v>40739</v>
      </c>
      <c r="I397" s="540">
        <v>559.03540790186412</v>
      </c>
      <c r="J397" s="538">
        <v>1336.7816091954023</v>
      </c>
      <c r="K397" s="605">
        <v>116.3</v>
      </c>
      <c r="L397" s="289">
        <v>8.6999999999999993</v>
      </c>
      <c r="M397" t="s">
        <v>887</v>
      </c>
      <c r="N397">
        <v>8.6999999999999993</v>
      </c>
      <c r="O397" s="57"/>
      <c r="P397" s="57"/>
      <c r="Q397" s="57"/>
      <c r="R397" s="57"/>
      <c r="T397" s="57"/>
    </row>
    <row r="398" spans="1:20">
      <c r="A398">
        <v>197</v>
      </c>
      <c r="B398" t="s">
        <v>867</v>
      </c>
      <c r="C398" t="s">
        <v>867</v>
      </c>
      <c r="D398" s="533">
        <v>120</v>
      </c>
      <c r="E398">
        <v>11.5</v>
      </c>
      <c r="F398" s="57">
        <v>40200</v>
      </c>
      <c r="G398" s="267">
        <v>0.81</v>
      </c>
      <c r="H398" s="57">
        <v>40907</v>
      </c>
      <c r="I398" s="540">
        <v>-137.2654212379513</v>
      </c>
      <c r="J398" s="538">
        <v>-92.996865881335779</v>
      </c>
      <c r="K398" s="605">
        <v>-1290.75</v>
      </c>
      <c r="L398" s="289">
        <v>7.95</v>
      </c>
      <c r="M398" t="s">
        <v>401</v>
      </c>
      <c r="N398">
        <v>1387.95</v>
      </c>
      <c r="O398" s="57"/>
      <c r="P398" s="57"/>
      <c r="Q398" s="57"/>
      <c r="R398" s="57"/>
      <c r="T398" s="57"/>
    </row>
    <row r="399" spans="1:20">
      <c r="A399">
        <v>286</v>
      </c>
      <c r="B399" t="s">
        <v>690</v>
      </c>
      <c r="C399" t="s">
        <v>977</v>
      </c>
      <c r="D399" s="533">
        <v>500</v>
      </c>
      <c r="E399">
        <v>3.4</v>
      </c>
      <c r="F399" s="57">
        <v>40900</v>
      </c>
      <c r="G399" s="267">
        <v>0.01</v>
      </c>
      <c r="H399" s="57">
        <v>41021</v>
      </c>
      <c r="I399" s="540">
        <v>-1775.0571702272032</v>
      </c>
      <c r="J399" s="538">
        <v>-99.707892738213474</v>
      </c>
      <c r="K399" s="605">
        <v>-1706.7</v>
      </c>
      <c r="L399" s="289">
        <v>11.7</v>
      </c>
      <c r="M399" t="s">
        <v>610</v>
      </c>
      <c r="N399">
        <v>1711.7</v>
      </c>
      <c r="O399" s="57"/>
      <c r="P399" s="57"/>
      <c r="Q399" s="57"/>
      <c r="R399" s="57"/>
      <c r="T399" s="57"/>
    </row>
    <row r="400" spans="1:20">
      <c r="A400">
        <v>154</v>
      </c>
      <c r="B400" t="s">
        <v>46</v>
      </c>
      <c r="C400" t="s">
        <v>857</v>
      </c>
      <c r="D400" s="533">
        <v>500</v>
      </c>
      <c r="E400">
        <v>0</v>
      </c>
      <c r="F400" s="57">
        <v>40805</v>
      </c>
      <c r="G400" s="267">
        <v>0.35</v>
      </c>
      <c r="H400" s="57">
        <v>40862</v>
      </c>
      <c r="I400" s="540">
        <v>1732.2753565328569</v>
      </c>
      <c r="J400" s="538">
        <v>1395.7264957264958</v>
      </c>
      <c r="K400" s="605">
        <v>163.30000000000001</v>
      </c>
      <c r="L400" s="289">
        <v>11.7</v>
      </c>
      <c r="M400" t="s">
        <v>887</v>
      </c>
      <c r="N400">
        <v>11.7</v>
      </c>
      <c r="O400" s="57"/>
      <c r="P400" s="57"/>
      <c r="Q400" s="57"/>
      <c r="R400" s="57"/>
      <c r="T400" s="57"/>
    </row>
    <row r="401" spans="1:20">
      <c r="A401">
        <v>192</v>
      </c>
      <c r="B401" t="s">
        <v>46</v>
      </c>
      <c r="C401" t="s">
        <v>46</v>
      </c>
      <c r="D401" s="533">
        <v>300</v>
      </c>
      <c r="E401">
        <v>12.54</v>
      </c>
      <c r="F401" s="57">
        <v>40804</v>
      </c>
      <c r="G401" s="267">
        <v>11</v>
      </c>
      <c r="H401" s="57">
        <v>40905</v>
      </c>
      <c r="I401" s="540">
        <v>-48.114686791608094</v>
      </c>
      <c r="J401" s="538">
        <v>-12.46568256873433</v>
      </c>
      <c r="K401" s="605">
        <v>-469.95</v>
      </c>
      <c r="L401" s="289">
        <v>7.95</v>
      </c>
      <c r="M401" t="s">
        <v>401</v>
      </c>
      <c r="N401">
        <v>3769.95</v>
      </c>
      <c r="O401" s="57"/>
      <c r="P401" s="57"/>
      <c r="Q401" s="57"/>
      <c r="R401" s="57"/>
      <c r="T401" s="57"/>
    </row>
    <row r="402" spans="1:20">
      <c r="A402">
        <v>193</v>
      </c>
      <c r="B402" t="s">
        <v>46</v>
      </c>
      <c r="C402" t="s">
        <v>953</v>
      </c>
      <c r="D402" s="533">
        <v>300</v>
      </c>
      <c r="E402">
        <v>0</v>
      </c>
      <c r="F402" s="57">
        <v>40897</v>
      </c>
      <c r="G402" s="267">
        <v>0.8</v>
      </c>
      <c r="H402" s="57">
        <v>40905</v>
      </c>
      <c r="I402" s="540">
        <v>9457.1363077603255</v>
      </c>
      <c r="J402" s="538">
        <v>694.70198675496704</v>
      </c>
      <c r="K402" s="605">
        <v>209.8</v>
      </c>
      <c r="L402" s="289">
        <v>30.2</v>
      </c>
      <c r="M402" t="s">
        <v>888</v>
      </c>
      <c r="N402">
        <v>30.2</v>
      </c>
      <c r="O402" s="57"/>
      <c r="P402" s="57"/>
      <c r="Q402" s="57"/>
      <c r="R402" s="57"/>
      <c r="T402" s="57"/>
    </row>
    <row r="403" spans="1:20">
      <c r="A403">
        <v>208</v>
      </c>
      <c r="B403" t="s">
        <v>46</v>
      </c>
      <c r="C403" t="s">
        <v>46</v>
      </c>
      <c r="D403" s="533">
        <v>200</v>
      </c>
      <c r="E403">
        <v>12.535500000000001</v>
      </c>
      <c r="F403" s="57">
        <v>40804</v>
      </c>
      <c r="G403" s="267">
        <v>11</v>
      </c>
      <c r="H403" s="57">
        <v>40930</v>
      </c>
      <c r="I403" s="540">
        <v>-38.769756470249646</v>
      </c>
      <c r="J403" s="538">
        <v>-12.526589928629653</v>
      </c>
      <c r="K403" s="605">
        <v>-315.05</v>
      </c>
      <c r="L403" s="289">
        <v>7.95</v>
      </c>
      <c r="M403" t="s">
        <v>401</v>
      </c>
      <c r="N403">
        <v>2515.0500000000002</v>
      </c>
      <c r="O403" s="57"/>
      <c r="P403" s="57"/>
      <c r="Q403" s="57"/>
      <c r="R403" s="57"/>
      <c r="T403" s="57"/>
    </row>
    <row r="404" spans="1:20">
      <c r="A404">
        <v>210</v>
      </c>
      <c r="B404" t="s">
        <v>46</v>
      </c>
      <c r="C404" t="s">
        <v>953</v>
      </c>
      <c r="D404" s="533">
        <v>200</v>
      </c>
      <c r="E404">
        <v>0</v>
      </c>
      <c r="F404" s="57">
        <v>40897</v>
      </c>
      <c r="G404" s="267">
        <v>0.8</v>
      </c>
      <c r="H404" s="57">
        <v>40930</v>
      </c>
      <c r="I404" s="540">
        <v>1871.9853496203771</v>
      </c>
      <c r="J404" s="538">
        <v>443.29371816638377</v>
      </c>
      <c r="K404" s="605">
        <v>130.55000000000001</v>
      </c>
      <c r="L404" s="289">
        <v>29.45</v>
      </c>
      <c r="M404" t="s">
        <v>888</v>
      </c>
      <c r="N404">
        <v>29.45</v>
      </c>
      <c r="O404" s="57"/>
      <c r="P404" s="57"/>
      <c r="Q404" s="57"/>
      <c r="R404" s="57"/>
      <c r="T404" s="57"/>
    </row>
    <row r="405" spans="1:20">
      <c r="A405">
        <v>301</v>
      </c>
      <c r="B405" t="s">
        <v>46</v>
      </c>
      <c r="C405" t="s">
        <v>1003</v>
      </c>
      <c r="D405" s="533">
        <v>100</v>
      </c>
      <c r="E405">
        <v>0</v>
      </c>
      <c r="F405" s="57">
        <v>41016</v>
      </c>
      <c r="G405" s="267">
        <v>0.5</v>
      </c>
      <c r="H405" s="57">
        <v>41049</v>
      </c>
      <c r="I405" s="540">
        <v>1934.1681594399304</v>
      </c>
      <c r="J405" s="538">
        <v>474.71264367816099</v>
      </c>
      <c r="K405" s="605">
        <v>41.3</v>
      </c>
      <c r="L405" s="289">
        <v>8.6999999999999993</v>
      </c>
      <c r="M405" t="s">
        <v>887</v>
      </c>
      <c r="N405">
        <v>8.6999999999999993</v>
      </c>
      <c r="O405" s="57"/>
      <c r="P405" s="57"/>
      <c r="Q405" s="57"/>
      <c r="R405" s="57"/>
      <c r="T405" s="57"/>
    </row>
    <row r="406" spans="1:20">
      <c r="A406">
        <v>302</v>
      </c>
      <c r="B406" t="s">
        <v>46</v>
      </c>
      <c r="C406" t="s">
        <v>1003</v>
      </c>
      <c r="D406" s="533">
        <v>100</v>
      </c>
      <c r="E406">
        <v>0</v>
      </c>
      <c r="F406" s="57">
        <v>40933</v>
      </c>
      <c r="G406" s="267">
        <v>1.3</v>
      </c>
      <c r="H406" s="57">
        <v>41049</v>
      </c>
      <c r="I406" s="540">
        <v>858.29319134799232</v>
      </c>
      <c r="J406" s="538">
        <v>1394.2528735632186</v>
      </c>
      <c r="K406" s="605">
        <v>121.3</v>
      </c>
      <c r="L406" s="289">
        <v>8.6999999999999993</v>
      </c>
      <c r="M406" t="s">
        <v>887</v>
      </c>
      <c r="N406">
        <v>8.6999999999999993</v>
      </c>
      <c r="O406" s="57"/>
      <c r="P406" s="57"/>
      <c r="Q406" s="57"/>
      <c r="R406" s="57"/>
      <c r="T406" s="57"/>
    </row>
    <row r="407" spans="1:20">
      <c r="A407">
        <v>316</v>
      </c>
      <c r="B407" t="s">
        <v>46</v>
      </c>
      <c r="C407" t="s">
        <v>1266</v>
      </c>
      <c r="D407" s="533">
        <v>200</v>
      </c>
      <c r="E407">
        <v>0</v>
      </c>
      <c r="F407" s="57">
        <v>41078</v>
      </c>
      <c r="G407" s="267">
        <v>0.6</v>
      </c>
      <c r="H407" s="57">
        <v>41088</v>
      </c>
      <c r="I407" s="540">
        <v>5127.5120892982441</v>
      </c>
      <c r="J407" s="538">
        <v>307.47028862478777</v>
      </c>
      <c r="K407" s="605">
        <v>90.55</v>
      </c>
      <c r="L407" s="289">
        <v>29.45</v>
      </c>
      <c r="M407" t="s">
        <v>888</v>
      </c>
      <c r="N407">
        <v>29.45</v>
      </c>
      <c r="O407" s="57"/>
      <c r="P407" s="57"/>
      <c r="Q407" s="57"/>
      <c r="R407" s="57"/>
      <c r="T407" s="57"/>
    </row>
    <row r="408" spans="1:20">
      <c r="A408">
        <v>319</v>
      </c>
      <c r="B408" t="s">
        <v>46</v>
      </c>
      <c r="C408" t="s">
        <v>46</v>
      </c>
      <c r="D408" s="533">
        <v>11</v>
      </c>
      <c r="E408">
        <v>12.535500000000001</v>
      </c>
      <c r="F408" s="57">
        <v>40804</v>
      </c>
      <c r="G408" s="267">
        <v>9</v>
      </c>
      <c r="H408" s="57">
        <v>41088</v>
      </c>
      <c r="I408" s="540">
        <v>-49.788275934962748</v>
      </c>
      <c r="J408" s="538">
        <v>-32.117621648307569</v>
      </c>
      <c r="K408" s="605">
        <v>-46.840499999999999</v>
      </c>
      <c r="L408" s="289">
        <v>7.95</v>
      </c>
      <c r="M408" t="s">
        <v>401</v>
      </c>
      <c r="N408">
        <v>145.84049999999999</v>
      </c>
      <c r="O408" s="57"/>
      <c r="P408" s="57"/>
      <c r="Q408" s="57"/>
      <c r="R408" s="57"/>
      <c r="T408" s="57"/>
    </row>
    <row r="409" spans="1:20">
      <c r="A409">
        <v>320</v>
      </c>
      <c r="B409" t="s">
        <v>46</v>
      </c>
      <c r="C409" t="s">
        <v>46</v>
      </c>
      <c r="D409" s="533">
        <v>96</v>
      </c>
      <c r="E409">
        <v>11.25</v>
      </c>
      <c r="F409" s="57">
        <v>41009</v>
      </c>
      <c r="G409" s="267">
        <v>9</v>
      </c>
      <c r="H409" s="57">
        <v>41088</v>
      </c>
      <c r="I409" s="540">
        <v>-106.48653305166904</v>
      </c>
      <c r="J409" s="538">
        <v>-20.584585688680541</v>
      </c>
      <c r="K409" s="605">
        <v>-223.95</v>
      </c>
      <c r="L409" s="289">
        <v>7.95</v>
      </c>
      <c r="M409" t="s">
        <v>401</v>
      </c>
      <c r="N409">
        <v>1087.95</v>
      </c>
      <c r="O409" s="57"/>
      <c r="P409" s="57"/>
      <c r="Q409" s="57"/>
      <c r="R409" s="57"/>
      <c r="T409" s="57"/>
    </row>
    <row r="410" spans="1:20">
      <c r="A410">
        <v>321</v>
      </c>
      <c r="B410" t="s">
        <v>46</v>
      </c>
      <c r="C410" t="s">
        <v>46</v>
      </c>
      <c r="D410" s="533">
        <v>94</v>
      </c>
      <c r="E410">
        <v>10</v>
      </c>
      <c r="F410" s="57">
        <v>40913</v>
      </c>
      <c r="G410" s="267">
        <v>9</v>
      </c>
      <c r="H410" s="57">
        <v>41088</v>
      </c>
      <c r="I410" s="540">
        <v>-23.868146841532059</v>
      </c>
      <c r="J410" s="538">
        <v>-10.754786644865238</v>
      </c>
      <c r="K410" s="605">
        <v>-101.95</v>
      </c>
      <c r="L410" s="289">
        <v>7.95</v>
      </c>
      <c r="M410" t="s">
        <v>401</v>
      </c>
      <c r="N410">
        <v>947.95</v>
      </c>
      <c r="O410" s="57"/>
      <c r="P410" s="57"/>
      <c r="Q410" s="57"/>
      <c r="R410" s="57"/>
      <c r="T410" s="57"/>
    </row>
    <row r="411" spans="1:20">
      <c r="A411">
        <v>375</v>
      </c>
      <c r="B411" t="s">
        <v>46</v>
      </c>
      <c r="C411" t="s">
        <v>46</v>
      </c>
      <c r="D411" s="533">
        <v>100</v>
      </c>
      <c r="E411">
        <v>9.5</v>
      </c>
      <c r="F411" s="57">
        <v>41135</v>
      </c>
      <c r="G411" s="267">
        <v>9</v>
      </c>
      <c r="H411" s="57">
        <v>41178</v>
      </c>
      <c r="I411" s="540">
        <v>-52.968138940597775</v>
      </c>
      <c r="J411" s="538">
        <v>-6.0493762722480247</v>
      </c>
      <c r="K411" s="605">
        <v>-57.95</v>
      </c>
      <c r="L411" s="289">
        <v>7.95</v>
      </c>
      <c r="M411" t="s">
        <v>401</v>
      </c>
      <c r="N411">
        <v>957.95</v>
      </c>
      <c r="O411" s="57"/>
      <c r="P411" s="57"/>
      <c r="Q411" s="57"/>
      <c r="R411" s="57"/>
      <c r="T411" s="57"/>
    </row>
    <row r="412" spans="1:20">
      <c r="A412">
        <v>376</v>
      </c>
      <c r="B412" t="s">
        <v>46</v>
      </c>
      <c r="C412" t="s">
        <v>1372</v>
      </c>
      <c r="D412" s="533">
        <v>100</v>
      </c>
      <c r="E412">
        <v>0</v>
      </c>
      <c r="F412" s="57">
        <v>41150</v>
      </c>
      <c r="G412" s="267">
        <v>1</v>
      </c>
      <c r="H412" s="57">
        <v>41178</v>
      </c>
      <c r="I412" s="540">
        <v>1627.2131002722083</v>
      </c>
      <c r="J412" s="538">
        <v>248.43205574912895</v>
      </c>
      <c r="K412" s="605">
        <v>71.3</v>
      </c>
      <c r="L412" s="289">
        <v>28.7</v>
      </c>
      <c r="M412" t="s">
        <v>888</v>
      </c>
      <c r="N412">
        <v>28.7</v>
      </c>
      <c r="O412" s="57"/>
      <c r="P412" s="57"/>
      <c r="Q412" s="57"/>
      <c r="R412" s="57"/>
      <c r="T412" s="57"/>
    </row>
    <row r="413" spans="1:20">
      <c r="A413">
        <v>472</v>
      </c>
      <c r="B413" t="s">
        <v>46</v>
      </c>
      <c r="C413" t="s">
        <v>46</v>
      </c>
      <c r="D413" s="533">
        <v>200</v>
      </c>
      <c r="E413">
        <v>8.5048999999999992</v>
      </c>
      <c r="F413" s="57">
        <v>41561</v>
      </c>
      <c r="G413" s="267">
        <v>8</v>
      </c>
      <c r="H413" s="57">
        <v>41592</v>
      </c>
      <c r="I413" s="540">
        <v>-77.549329885542932</v>
      </c>
      <c r="J413" s="538">
        <v>-6.3741639505421412</v>
      </c>
      <c r="K413" s="612">
        <v>-108.93</v>
      </c>
      <c r="L413" s="289">
        <v>7.95</v>
      </c>
      <c r="M413" t="s">
        <v>401</v>
      </c>
      <c r="N413">
        <v>1708.93</v>
      </c>
      <c r="O413" s="57"/>
      <c r="P413" s="57"/>
      <c r="Q413" s="57"/>
      <c r="R413" s="57"/>
      <c r="T413" s="57"/>
    </row>
    <row r="414" spans="1:20">
      <c r="A414">
        <v>473</v>
      </c>
      <c r="B414" t="s">
        <v>46</v>
      </c>
      <c r="C414" t="s">
        <v>1495</v>
      </c>
      <c r="D414" s="533">
        <v>200</v>
      </c>
      <c r="E414">
        <v>0</v>
      </c>
      <c r="F414" s="57">
        <v>41576</v>
      </c>
      <c r="G414" s="267">
        <v>0.65</v>
      </c>
      <c r="H414" s="57">
        <v>41592</v>
      </c>
      <c r="I414" s="540">
        <v>3387.2924826916578</v>
      </c>
      <c r="J414" s="538">
        <v>341.42614601018681</v>
      </c>
      <c r="K414" s="613">
        <v>100.55</v>
      </c>
      <c r="L414" s="289">
        <v>29.45</v>
      </c>
      <c r="M414" t="s">
        <v>888</v>
      </c>
      <c r="N414">
        <v>29.45</v>
      </c>
      <c r="O414" s="57"/>
      <c r="P414" s="57"/>
      <c r="Q414" s="57"/>
      <c r="R414" s="57"/>
      <c r="T414" s="57"/>
    </row>
    <row r="415" spans="1:20">
      <c r="A415">
        <v>117</v>
      </c>
      <c r="B415" t="s">
        <v>194</v>
      </c>
      <c r="C415" t="s">
        <v>873</v>
      </c>
      <c r="D415" s="533">
        <v>100</v>
      </c>
      <c r="E415">
        <v>7.2</v>
      </c>
      <c r="F415" s="57">
        <v>40808</v>
      </c>
      <c r="G415" s="267">
        <v>4.95</v>
      </c>
      <c r="H415" s="57">
        <v>40834</v>
      </c>
      <c r="I415" s="540">
        <v>-559.53478453632385</v>
      </c>
      <c r="J415" s="538">
        <v>-32.87225386493084</v>
      </c>
      <c r="K415" s="613">
        <v>-242.4</v>
      </c>
      <c r="L415" s="289">
        <v>17.399999999999999</v>
      </c>
      <c r="M415" t="s">
        <v>51</v>
      </c>
      <c r="N415">
        <v>737.4</v>
      </c>
      <c r="O415" s="57"/>
      <c r="P415" s="57"/>
      <c r="Q415" s="57"/>
      <c r="R415" s="57"/>
      <c r="T415" s="57"/>
    </row>
    <row r="416" spans="1:20">
      <c r="A416">
        <v>169</v>
      </c>
      <c r="B416" t="s">
        <v>194</v>
      </c>
      <c r="C416" t="s">
        <v>841</v>
      </c>
      <c r="D416" s="533">
        <v>100</v>
      </c>
      <c r="E416">
        <v>15.9</v>
      </c>
      <c r="F416" s="57">
        <v>40798</v>
      </c>
      <c r="G416" s="267">
        <v>7.25</v>
      </c>
      <c r="H416" s="57">
        <v>40878</v>
      </c>
      <c r="I416" s="540">
        <v>-363.26697585904918</v>
      </c>
      <c r="J416" s="538">
        <v>-54.896105512006976</v>
      </c>
      <c r="K416" s="613">
        <v>-882.4</v>
      </c>
      <c r="L416" s="289">
        <v>17.399999999999999</v>
      </c>
      <c r="M416" t="s">
        <v>748</v>
      </c>
      <c r="N416">
        <v>1607.4</v>
      </c>
      <c r="O416" s="57"/>
      <c r="P416" s="57"/>
      <c r="Q416" s="57"/>
      <c r="R416" s="57"/>
      <c r="T416" s="57"/>
    </row>
    <row r="417" spans="1:20">
      <c r="A417">
        <v>187</v>
      </c>
      <c r="B417" t="s">
        <v>194</v>
      </c>
      <c r="C417" t="s">
        <v>940</v>
      </c>
      <c r="D417" s="533">
        <v>100</v>
      </c>
      <c r="E417">
        <v>0</v>
      </c>
      <c r="F417" s="57">
        <v>40877</v>
      </c>
      <c r="G417" s="267">
        <v>2.6</v>
      </c>
      <c r="H417" s="57">
        <v>40894</v>
      </c>
      <c r="I417" s="540">
        <v>7294.3287703210071</v>
      </c>
      <c r="J417" s="538">
        <v>2888.5057471264367</v>
      </c>
      <c r="K417" s="613">
        <v>251.3</v>
      </c>
      <c r="L417" s="289">
        <v>8.6999999999999993</v>
      </c>
      <c r="M417" t="s">
        <v>887</v>
      </c>
      <c r="N417">
        <v>8.6999999999999993</v>
      </c>
      <c r="O417" s="57"/>
      <c r="P417" s="57"/>
      <c r="Q417" s="57"/>
      <c r="R417" s="57"/>
      <c r="T417" s="57"/>
    </row>
    <row r="418" spans="1:20">
      <c r="A418">
        <v>201</v>
      </c>
      <c r="B418" t="s">
        <v>194</v>
      </c>
      <c r="C418" t="s">
        <v>967</v>
      </c>
      <c r="D418" s="533">
        <v>100</v>
      </c>
      <c r="E418">
        <v>13.75</v>
      </c>
      <c r="F418" s="57">
        <v>40898</v>
      </c>
      <c r="G418" s="267">
        <v>17</v>
      </c>
      <c r="H418" s="57">
        <v>40925</v>
      </c>
      <c r="I418" s="537">
        <v>269.82878351505059</v>
      </c>
      <c r="J418" s="538">
        <v>22.091353059465675</v>
      </c>
      <c r="K418" s="592">
        <v>307.60000000000002</v>
      </c>
      <c r="L418" s="289">
        <v>17.399999999999999</v>
      </c>
      <c r="M418" t="s">
        <v>51</v>
      </c>
      <c r="N418">
        <v>1392.4</v>
      </c>
      <c r="O418" s="57"/>
      <c r="P418" s="57"/>
      <c r="Q418" s="57"/>
      <c r="R418" s="57"/>
      <c r="T418" s="57"/>
    </row>
    <row r="419" spans="1:20">
      <c r="A419">
        <v>202</v>
      </c>
      <c r="B419" t="s">
        <v>194</v>
      </c>
      <c r="C419" t="s">
        <v>841</v>
      </c>
      <c r="D419" s="533">
        <v>100</v>
      </c>
      <c r="E419">
        <v>15.9</v>
      </c>
      <c r="F419" s="57">
        <v>40798</v>
      </c>
      <c r="G419" s="267">
        <v>1.25</v>
      </c>
      <c r="H419" s="57">
        <v>40927</v>
      </c>
      <c r="I419" s="537">
        <v>-722.66024852236887</v>
      </c>
      <c r="J419" s="538">
        <v>-92.2234664675874</v>
      </c>
      <c r="K419" s="592">
        <v>-1482.4</v>
      </c>
      <c r="L419" s="289">
        <v>17.399999999999999</v>
      </c>
      <c r="M419" t="s">
        <v>748</v>
      </c>
      <c r="N419">
        <v>1607.4</v>
      </c>
      <c r="O419" s="57"/>
      <c r="P419" s="57"/>
      <c r="Q419" s="57"/>
      <c r="R419" s="57"/>
      <c r="T419" s="57"/>
    </row>
    <row r="420" spans="1:20">
      <c r="A420">
        <v>217</v>
      </c>
      <c r="B420" t="s">
        <v>194</v>
      </c>
      <c r="C420" t="s">
        <v>998</v>
      </c>
      <c r="D420" s="533">
        <v>100</v>
      </c>
      <c r="E420">
        <v>21</v>
      </c>
      <c r="F420" s="57">
        <v>40925</v>
      </c>
      <c r="G420" s="267">
        <v>11.5</v>
      </c>
      <c r="H420" s="57">
        <v>40949</v>
      </c>
      <c r="I420" s="537">
        <v>-928.35769654780859</v>
      </c>
      <c r="J420" s="538">
        <v>-45.688108057051103</v>
      </c>
      <c r="K420" s="592">
        <v>-967.4</v>
      </c>
      <c r="L420" s="289">
        <v>17.399999999999999</v>
      </c>
      <c r="M420" t="s">
        <v>51</v>
      </c>
      <c r="N420">
        <v>2117.4</v>
      </c>
      <c r="O420" s="57"/>
      <c r="P420" s="57"/>
      <c r="Q420" s="57"/>
      <c r="R420" s="57"/>
      <c r="T420" s="57"/>
    </row>
    <row r="421" spans="1:20">
      <c r="A421">
        <v>242</v>
      </c>
      <c r="B421" t="s">
        <v>194</v>
      </c>
      <c r="C421" t="s">
        <v>1015</v>
      </c>
      <c r="D421" s="533">
        <v>100</v>
      </c>
      <c r="E421">
        <v>0.83</v>
      </c>
      <c r="F421" s="57">
        <v>40963</v>
      </c>
      <c r="G421" s="267">
        <v>5.5</v>
      </c>
      <c r="H421" s="57">
        <v>40974</v>
      </c>
      <c r="I421" s="537">
        <v>5643.4178718513094</v>
      </c>
      <c r="J421" s="538">
        <v>447.80876494023909</v>
      </c>
      <c r="K421" s="592">
        <v>449.6</v>
      </c>
      <c r="L421" s="289">
        <v>17.399999999999999</v>
      </c>
      <c r="M421" t="s">
        <v>51</v>
      </c>
      <c r="N421">
        <v>100.4</v>
      </c>
      <c r="O421" s="57"/>
      <c r="P421" s="57"/>
      <c r="Q421" s="57"/>
      <c r="R421" s="57"/>
      <c r="T421" s="57"/>
    </row>
    <row r="422" spans="1:20">
      <c r="A422">
        <v>279</v>
      </c>
      <c r="B422" t="s">
        <v>194</v>
      </c>
      <c r="C422" t="s">
        <v>1023</v>
      </c>
      <c r="D422" s="533">
        <v>100</v>
      </c>
      <c r="E422">
        <v>10</v>
      </c>
      <c r="F422" s="57">
        <v>40983</v>
      </c>
      <c r="G422" s="267">
        <v>6.65</v>
      </c>
      <c r="H422" s="57">
        <v>41019</v>
      </c>
      <c r="I422" s="537">
        <v>-431.12440550687728</v>
      </c>
      <c r="J422" s="538">
        <v>-34.637310792215445</v>
      </c>
      <c r="K422" s="592">
        <v>-352.4</v>
      </c>
      <c r="L422" s="289">
        <v>17.399999999999999</v>
      </c>
      <c r="M422" t="s">
        <v>51</v>
      </c>
      <c r="N422">
        <v>1017.4</v>
      </c>
      <c r="O422" s="57"/>
      <c r="P422" s="57"/>
      <c r="Q422" s="57"/>
      <c r="R422" s="57"/>
      <c r="T422" s="57"/>
    </row>
    <row r="423" spans="1:20">
      <c r="A423">
        <v>307</v>
      </c>
      <c r="B423" t="s">
        <v>194</v>
      </c>
      <c r="C423" t="s">
        <v>1198</v>
      </c>
      <c r="D423" s="533">
        <v>100</v>
      </c>
      <c r="E423">
        <v>0</v>
      </c>
      <c r="F423" s="57">
        <v>41024</v>
      </c>
      <c r="G423" s="267">
        <v>5</v>
      </c>
      <c r="H423" s="57">
        <v>41075</v>
      </c>
      <c r="I423" s="537">
        <v>2899.4491207019678</v>
      </c>
      <c r="J423" s="538">
        <v>5647.1264367816093</v>
      </c>
      <c r="K423" s="592">
        <v>491.3</v>
      </c>
      <c r="L423" s="289">
        <v>8.6999999999999993</v>
      </c>
      <c r="M423" t="s">
        <v>887</v>
      </c>
      <c r="N423">
        <v>8.6999999999999993</v>
      </c>
      <c r="O423" s="57"/>
      <c r="P423" s="57"/>
      <c r="Q423" s="57"/>
      <c r="R423" s="57"/>
      <c r="T423" s="57"/>
    </row>
    <row r="424" spans="1:20">
      <c r="A424">
        <v>337</v>
      </c>
      <c r="B424" t="s">
        <v>194</v>
      </c>
      <c r="C424" t="s">
        <v>1273</v>
      </c>
      <c r="D424" s="533">
        <v>100</v>
      </c>
      <c r="E424">
        <v>2</v>
      </c>
      <c r="F424" s="57">
        <v>41087</v>
      </c>
      <c r="G424" s="267">
        <v>7.5</v>
      </c>
      <c r="H424" s="57">
        <v>41106</v>
      </c>
      <c r="I424" s="537">
        <v>2378.9052348567639</v>
      </c>
      <c r="J424" s="538">
        <v>244.98620055197793</v>
      </c>
      <c r="K424" s="592">
        <v>532.6</v>
      </c>
      <c r="L424" s="289">
        <v>17.399999999999999</v>
      </c>
      <c r="M424" t="s">
        <v>51</v>
      </c>
      <c r="N424">
        <v>217.4</v>
      </c>
      <c r="O424" s="57"/>
      <c r="P424" s="57"/>
      <c r="Q424" s="57"/>
      <c r="R424" s="57"/>
      <c r="T424" s="57"/>
    </row>
    <row r="425" spans="1:20">
      <c r="A425">
        <v>360</v>
      </c>
      <c r="B425" t="s">
        <v>194</v>
      </c>
      <c r="C425" t="s">
        <v>1295</v>
      </c>
      <c r="D425" s="533">
        <v>100</v>
      </c>
      <c r="E425">
        <v>1</v>
      </c>
      <c r="F425" s="57">
        <v>41109</v>
      </c>
      <c r="G425" s="267">
        <v>3.5</v>
      </c>
      <c r="H425" s="57">
        <v>41136</v>
      </c>
      <c r="I425" s="540">
        <v>1476.6902969913117</v>
      </c>
      <c r="J425" s="538">
        <v>198.1260647359455</v>
      </c>
      <c r="K425" s="614">
        <v>232.6</v>
      </c>
      <c r="L425" s="289">
        <v>17.399999999999999</v>
      </c>
      <c r="M425" t="s">
        <v>51</v>
      </c>
      <c r="N425">
        <v>117.4</v>
      </c>
      <c r="O425" s="57"/>
      <c r="P425" s="57"/>
      <c r="Q425" s="57"/>
      <c r="R425" s="57"/>
      <c r="T425" s="57"/>
    </row>
    <row r="426" spans="1:20">
      <c r="A426">
        <v>374</v>
      </c>
      <c r="B426" t="s">
        <v>194</v>
      </c>
      <c r="C426" t="s">
        <v>1383</v>
      </c>
      <c r="D426" s="533">
        <v>100</v>
      </c>
      <c r="E426">
        <v>0.9</v>
      </c>
      <c r="F426" s="57">
        <v>41163</v>
      </c>
      <c r="G426" s="267">
        <v>3.05</v>
      </c>
      <c r="H426" s="57">
        <v>41177</v>
      </c>
      <c r="I426" s="540">
        <v>2721.2095143172592</v>
      </c>
      <c r="J426" s="538">
        <v>183.98510242085655</v>
      </c>
      <c r="K426" s="614">
        <v>197.6</v>
      </c>
      <c r="L426" s="289">
        <v>17.399999999999999</v>
      </c>
      <c r="M426" t="s">
        <v>51</v>
      </c>
      <c r="N426">
        <v>107.4</v>
      </c>
      <c r="O426" s="57"/>
      <c r="P426" s="57"/>
      <c r="Q426" s="57"/>
      <c r="R426" s="57"/>
      <c r="T426" s="57"/>
    </row>
    <row r="427" spans="1:20">
      <c r="A427">
        <v>395</v>
      </c>
      <c r="B427" t="s">
        <v>194</v>
      </c>
      <c r="C427" t="s">
        <v>1391</v>
      </c>
      <c r="D427" s="533">
        <v>100</v>
      </c>
      <c r="E427">
        <v>2.5</v>
      </c>
      <c r="F427" s="57">
        <v>41187</v>
      </c>
      <c r="G427" s="267">
        <v>2.7</v>
      </c>
      <c r="H427" s="57">
        <v>41220</v>
      </c>
      <c r="I427" s="540">
        <v>10.702567971649016</v>
      </c>
      <c r="J427" s="538">
        <v>0.97232610321616475</v>
      </c>
      <c r="K427" s="614">
        <v>2.6</v>
      </c>
      <c r="L427" s="289">
        <v>17.399999999999999</v>
      </c>
      <c r="M427" t="s">
        <v>51</v>
      </c>
      <c r="N427">
        <v>267.39999999999998</v>
      </c>
      <c r="O427" s="57"/>
      <c r="P427" s="57"/>
      <c r="Q427" s="57"/>
      <c r="R427" s="57"/>
      <c r="T427" s="57"/>
    </row>
    <row r="428" spans="1:20">
      <c r="A428">
        <v>418</v>
      </c>
      <c r="B428" t="s">
        <v>194</v>
      </c>
      <c r="C428" t="s">
        <v>1440</v>
      </c>
      <c r="D428" s="533">
        <v>100</v>
      </c>
      <c r="E428">
        <v>1.3</v>
      </c>
      <c r="F428" s="57">
        <v>41243</v>
      </c>
      <c r="G428" s="267">
        <v>0.95</v>
      </c>
      <c r="H428" s="57">
        <v>41264</v>
      </c>
      <c r="I428" s="540">
        <v>-763.49846274506592</v>
      </c>
      <c r="J428" s="538">
        <v>-35.549525101763912</v>
      </c>
      <c r="K428" s="616">
        <v>-52.4</v>
      </c>
      <c r="L428" s="289">
        <v>17.399999999999999</v>
      </c>
      <c r="M428" t="s">
        <v>51</v>
      </c>
      <c r="N428">
        <v>147.4</v>
      </c>
      <c r="O428" s="57"/>
      <c r="P428" s="57"/>
      <c r="Q428" s="57"/>
      <c r="R428" s="57"/>
      <c r="T428" s="57"/>
    </row>
    <row r="429" spans="1:20">
      <c r="A429">
        <v>433</v>
      </c>
      <c r="B429" t="s">
        <v>194</v>
      </c>
      <c r="C429" t="s">
        <v>194</v>
      </c>
      <c r="D429" s="533">
        <v>100</v>
      </c>
      <c r="E429">
        <v>79.621899999999997</v>
      </c>
      <c r="F429" s="57">
        <v>40804</v>
      </c>
      <c r="G429" s="267">
        <v>35.299999999999997</v>
      </c>
      <c r="H429" s="57">
        <v>41274</v>
      </c>
      <c r="I429" s="540">
        <v>-63.246282652074669</v>
      </c>
      <c r="J429" s="538">
        <v>-55.709686404504815</v>
      </c>
      <c r="K429" s="617">
        <v>-4440.1400000000003</v>
      </c>
      <c r="L429" s="289">
        <v>7.95</v>
      </c>
      <c r="M429" t="s">
        <v>401</v>
      </c>
      <c r="N429">
        <v>7970.14</v>
      </c>
      <c r="O429" s="57"/>
      <c r="P429" s="57"/>
      <c r="Q429" s="57"/>
      <c r="R429" s="57"/>
      <c r="T429" s="57"/>
    </row>
    <row r="430" spans="1:20">
      <c r="A430">
        <v>471</v>
      </c>
      <c r="B430" t="s">
        <v>194</v>
      </c>
      <c r="C430" t="s">
        <v>1499</v>
      </c>
      <c r="D430" s="533">
        <v>100</v>
      </c>
      <c r="E430">
        <v>0.15</v>
      </c>
      <c r="F430" s="57">
        <v>41586</v>
      </c>
      <c r="G430" s="267">
        <v>0.8</v>
      </c>
      <c r="H430" s="57">
        <v>41591</v>
      </c>
      <c r="I430" s="537">
        <v>6598.2379466918655</v>
      </c>
      <c r="J430" s="538">
        <v>146.91358024691365</v>
      </c>
      <c r="K430" s="592">
        <v>47.6</v>
      </c>
      <c r="L430" s="289">
        <v>17.399999999999999</v>
      </c>
      <c r="M430" t="s">
        <v>51</v>
      </c>
      <c r="N430">
        <v>32.4</v>
      </c>
      <c r="O430" s="57"/>
      <c r="P430" s="57"/>
      <c r="Q430" s="57"/>
      <c r="R430" s="57"/>
      <c r="T430" s="57"/>
    </row>
    <row r="431" spans="1:20">
      <c r="A431">
        <v>483</v>
      </c>
      <c r="B431" t="s">
        <v>194</v>
      </c>
      <c r="C431" t="s">
        <v>3581</v>
      </c>
      <c r="D431" s="533">
        <v>100</v>
      </c>
      <c r="E431">
        <v>0</v>
      </c>
      <c r="F431" s="57">
        <v>41635</v>
      </c>
      <c r="G431" s="267">
        <v>1.25</v>
      </c>
      <c r="H431" s="57">
        <v>41656</v>
      </c>
      <c r="I431" s="540">
        <v>3427.2518516422074</v>
      </c>
      <c r="J431" s="538">
        <v>618.39080459770128</v>
      </c>
      <c r="K431" s="625">
        <v>107.6</v>
      </c>
      <c r="L431" s="289">
        <v>17.399999999999999</v>
      </c>
      <c r="M431" t="s">
        <v>51</v>
      </c>
      <c r="N431">
        <v>17.399999999999999</v>
      </c>
      <c r="O431" s="57"/>
      <c r="P431" s="57"/>
      <c r="Q431" s="57"/>
      <c r="R431" s="57"/>
      <c r="T431" s="57"/>
    </row>
    <row r="432" spans="1:20">
      <c r="A432">
        <v>20</v>
      </c>
      <c r="B432" t="s">
        <v>348</v>
      </c>
      <c r="D432" s="533">
        <v>150</v>
      </c>
      <c r="E432">
        <v>42.5</v>
      </c>
      <c r="F432" s="57">
        <v>40199</v>
      </c>
      <c r="G432" s="267">
        <v>50</v>
      </c>
      <c r="H432" s="57">
        <v>40297</v>
      </c>
      <c r="I432" s="540">
        <v>60.685068429154946</v>
      </c>
      <c r="J432" s="538">
        <v>17.500528752379392</v>
      </c>
      <c r="K432" s="625">
        <v>1117.05</v>
      </c>
      <c r="L432" s="289">
        <v>7.95</v>
      </c>
      <c r="M432" t="s">
        <v>401</v>
      </c>
      <c r="N432">
        <v>6382.95</v>
      </c>
      <c r="O432" s="57"/>
      <c r="P432" s="57"/>
      <c r="Q432" s="57"/>
      <c r="R432" s="57"/>
      <c r="T432" s="57"/>
    </row>
    <row r="433" spans="1:20">
      <c r="A433">
        <v>27</v>
      </c>
      <c r="B433" t="s">
        <v>348</v>
      </c>
      <c r="D433" s="533">
        <v>50</v>
      </c>
      <c r="E433">
        <v>42.5</v>
      </c>
      <c r="F433" s="57">
        <v>40199</v>
      </c>
      <c r="G433" s="267">
        <v>47.27</v>
      </c>
      <c r="H433" s="57">
        <v>40477</v>
      </c>
      <c r="I433" s="540">
        <v>13.524445565982049</v>
      </c>
      <c r="J433" s="538">
        <v>10.808973487423531</v>
      </c>
      <c r="K433" s="625">
        <v>230.55</v>
      </c>
      <c r="L433" s="289">
        <v>7.95</v>
      </c>
      <c r="M433" t="s">
        <v>401</v>
      </c>
      <c r="N433">
        <v>2132.9499999999998</v>
      </c>
      <c r="O433" s="57"/>
      <c r="P433" s="57"/>
      <c r="Q433" s="57"/>
      <c r="R433" s="57"/>
      <c r="T433" s="57"/>
    </row>
    <row r="434" spans="1:20">
      <c r="A434">
        <v>8</v>
      </c>
      <c r="B434" t="s">
        <v>37</v>
      </c>
      <c r="D434" s="533">
        <v>200</v>
      </c>
      <c r="E434">
        <v>51.9</v>
      </c>
      <c r="F434" s="57">
        <v>40106</v>
      </c>
      <c r="G434" s="267">
        <v>53.5</v>
      </c>
      <c r="H434" s="57">
        <v>40134</v>
      </c>
      <c r="I434" s="540">
        <v>38.582143705797549</v>
      </c>
      <c r="J434" s="538">
        <v>3.0039613205685503</v>
      </c>
      <c r="K434" s="625">
        <v>312.05</v>
      </c>
      <c r="L434" s="289">
        <v>7.95</v>
      </c>
      <c r="M434" t="s">
        <v>401</v>
      </c>
      <c r="N434">
        <v>10387.950000000001</v>
      </c>
      <c r="O434" s="57"/>
      <c r="P434" s="57"/>
      <c r="Q434" s="57"/>
      <c r="R434" s="57"/>
      <c r="T434" s="57"/>
    </row>
    <row r="435" spans="1:20">
      <c r="A435">
        <v>13</v>
      </c>
      <c r="B435" t="s">
        <v>37</v>
      </c>
      <c r="D435" s="533">
        <v>100</v>
      </c>
      <c r="E435">
        <v>51.9</v>
      </c>
      <c r="F435" s="57">
        <v>40106</v>
      </c>
      <c r="G435" s="267">
        <v>54.11</v>
      </c>
      <c r="H435" s="57">
        <v>40242</v>
      </c>
      <c r="I435" s="540">
        <v>10.780812186556396</v>
      </c>
      <c r="J435" s="538">
        <v>4.0987312305812829</v>
      </c>
      <c r="K435" s="625">
        <v>213.05</v>
      </c>
      <c r="L435" s="289">
        <v>7.95</v>
      </c>
      <c r="M435" t="s">
        <v>401</v>
      </c>
      <c r="N435">
        <v>5197.95</v>
      </c>
      <c r="O435" s="57"/>
      <c r="P435" s="57"/>
      <c r="Q435" s="57"/>
      <c r="R435" s="57"/>
      <c r="T435" s="57"/>
    </row>
    <row r="436" spans="1:20">
      <c r="A436">
        <v>28</v>
      </c>
      <c r="B436" t="s">
        <v>37</v>
      </c>
      <c r="D436" s="533">
        <v>205</v>
      </c>
      <c r="E436">
        <v>51.015099999999997</v>
      </c>
      <c r="F436" s="57">
        <v>40106</v>
      </c>
      <c r="G436" s="267">
        <v>55</v>
      </c>
      <c r="H436" s="57">
        <v>40486</v>
      </c>
      <c r="I436" s="540">
        <v>7.1512749904453106</v>
      </c>
      <c r="J436" s="538">
        <v>7.7293233628690095</v>
      </c>
      <c r="K436" s="625">
        <v>808.95450000000005</v>
      </c>
      <c r="L436" s="289">
        <v>7.95</v>
      </c>
      <c r="M436" t="s">
        <v>401</v>
      </c>
      <c r="N436">
        <v>10466.0455</v>
      </c>
      <c r="O436" s="57"/>
      <c r="P436" s="57"/>
      <c r="Q436" s="57"/>
      <c r="R436" s="57"/>
      <c r="T436" s="57"/>
    </row>
    <row r="437" spans="1:20">
      <c r="A437">
        <v>489</v>
      </c>
      <c r="B437" t="s">
        <v>3585</v>
      </c>
      <c r="C437" t="s">
        <v>3585</v>
      </c>
      <c r="D437" s="533">
        <v>100</v>
      </c>
      <c r="E437">
        <v>31.98</v>
      </c>
      <c r="F437" s="57">
        <v>41645</v>
      </c>
      <c r="G437" s="267">
        <v>30</v>
      </c>
      <c r="H437" s="57">
        <v>41704</v>
      </c>
      <c r="I437" s="540">
        <v>-41.075596472007049</v>
      </c>
      <c r="J437" s="538">
        <v>-6.4239928882234594</v>
      </c>
      <c r="K437" s="625">
        <v>-205.95</v>
      </c>
      <c r="L437" s="289">
        <v>7.95</v>
      </c>
      <c r="M437" t="s">
        <v>401</v>
      </c>
      <c r="N437">
        <v>3205.95</v>
      </c>
      <c r="O437" s="57"/>
      <c r="P437" s="57"/>
      <c r="Q437" s="57"/>
      <c r="R437" s="57"/>
      <c r="T437" s="57"/>
    </row>
    <row r="438" spans="1:20">
      <c r="A438">
        <v>490</v>
      </c>
      <c r="B438" t="s">
        <v>3585</v>
      </c>
      <c r="C438" t="s">
        <v>3587</v>
      </c>
      <c r="D438" s="533">
        <v>100</v>
      </c>
      <c r="E438">
        <v>0</v>
      </c>
      <c r="F438" s="57">
        <v>41648</v>
      </c>
      <c r="G438" s="267">
        <v>3</v>
      </c>
      <c r="H438" s="57">
        <v>41704</v>
      </c>
      <c r="I438" s="540">
        <v>1529.6663454287116</v>
      </c>
      <c r="J438" s="538">
        <v>945.29616724738685</v>
      </c>
      <c r="K438" s="625">
        <v>271.3</v>
      </c>
      <c r="L438" s="289">
        <v>28.7</v>
      </c>
      <c r="M438" t="s">
        <v>888</v>
      </c>
      <c r="N438">
        <v>28.7</v>
      </c>
      <c r="O438" s="57"/>
      <c r="P438" s="57"/>
      <c r="Q438" s="57"/>
      <c r="R438" s="57"/>
      <c r="T438" s="57"/>
    </row>
    <row r="439" spans="1:20">
      <c r="A439">
        <v>74</v>
      </c>
      <c r="B439" t="s">
        <v>659</v>
      </c>
      <c r="C439" t="s">
        <v>765</v>
      </c>
      <c r="D439" s="533">
        <v>1000</v>
      </c>
      <c r="E439">
        <v>0</v>
      </c>
      <c r="F439" s="57">
        <v>40687</v>
      </c>
      <c r="G439" s="267">
        <v>0.3</v>
      </c>
      <c r="H439" s="57">
        <v>40712</v>
      </c>
      <c r="I439" s="540">
        <v>4330.6132681161725</v>
      </c>
      <c r="J439" s="538">
        <v>1841.7475728155341</v>
      </c>
      <c r="K439" s="627">
        <v>284.55</v>
      </c>
      <c r="L439" s="289">
        <v>15.45</v>
      </c>
      <c r="M439" t="s">
        <v>887</v>
      </c>
      <c r="N439">
        <v>15.45</v>
      </c>
      <c r="O439" s="57"/>
      <c r="P439" s="57"/>
      <c r="Q439" s="57"/>
      <c r="R439" s="57"/>
      <c r="T439" s="57"/>
    </row>
    <row r="440" spans="1:20">
      <c r="A440">
        <v>111</v>
      </c>
      <c r="B440" t="s">
        <v>659</v>
      </c>
      <c r="C440" t="s">
        <v>855</v>
      </c>
      <c r="D440" s="533">
        <v>1000</v>
      </c>
      <c r="E440">
        <v>0</v>
      </c>
      <c r="F440" s="57">
        <v>40715</v>
      </c>
      <c r="G440" s="267">
        <v>0.65</v>
      </c>
      <c r="H440" s="57">
        <v>40802</v>
      </c>
      <c r="I440" s="540">
        <v>1568.8133634876599</v>
      </c>
      <c r="J440" s="538">
        <v>4107.1197411003241</v>
      </c>
      <c r="K440" s="627">
        <v>634.54999999999995</v>
      </c>
      <c r="L440" s="289">
        <v>15.45</v>
      </c>
      <c r="M440" t="s">
        <v>887</v>
      </c>
      <c r="N440">
        <v>15.45</v>
      </c>
      <c r="O440" s="57"/>
      <c r="P440" s="57"/>
      <c r="Q440" s="57"/>
      <c r="R440" s="57"/>
      <c r="T440" s="57"/>
    </row>
    <row r="441" spans="1:20">
      <c r="A441">
        <v>152</v>
      </c>
      <c r="B441" t="s">
        <v>659</v>
      </c>
      <c r="C441" t="s">
        <v>891</v>
      </c>
      <c r="D441" s="533">
        <v>1000</v>
      </c>
      <c r="E441">
        <v>0</v>
      </c>
      <c r="F441" s="57">
        <v>40822</v>
      </c>
      <c r="G441" s="267">
        <v>0.3</v>
      </c>
      <c r="H441" s="57">
        <v>40866</v>
      </c>
      <c r="I441" s="540">
        <v>2460.5757205205523</v>
      </c>
      <c r="J441" s="538">
        <v>1841.7475728155341</v>
      </c>
      <c r="K441" s="627">
        <v>284.55</v>
      </c>
      <c r="L441" s="289">
        <v>15.45</v>
      </c>
      <c r="M441" t="s">
        <v>887</v>
      </c>
      <c r="N441">
        <v>15.45</v>
      </c>
      <c r="O441" s="57"/>
      <c r="P441" s="57"/>
      <c r="Q441" s="57"/>
      <c r="R441" s="57"/>
      <c r="T441" s="57"/>
    </row>
    <row r="442" spans="1:20">
      <c r="A442">
        <v>245</v>
      </c>
      <c r="B442" t="s">
        <v>659</v>
      </c>
      <c r="C442" t="s">
        <v>947</v>
      </c>
      <c r="D442" s="533">
        <v>1000</v>
      </c>
      <c r="E442">
        <v>0.3</v>
      </c>
      <c r="F442" s="57">
        <v>40878</v>
      </c>
      <c r="G442" s="267">
        <v>0.55000000000000004</v>
      </c>
      <c r="H442" s="57">
        <v>40975</v>
      </c>
      <c r="I442" s="540">
        <v>191.19304443723388</v>
      </c>
      <c r="J442" s="538">
        <v>66.213357509821719</v>
      </c>
      <c r="K442" s="627">
        <v>219.1</v>
      </c>
      <c r="L442" s="289">
        <v>30.9</v>
      </c>
      <c r="M442" t="s">
        <v>51</v>
      </c>
      <c r="N442">
        <v>330.9</v>
      </c>
      <c r="O442" s="57"/>
      <c r="P442" s="57"/>
      <c r="Q442" s="57"/>
      <c r="R442" s="57"/>
      <c r="T442" s="57"/>
    </row>
    <row r="443" spans="1:20">
      <c r="A443">
        <v>306</v>
      </c>
      <c r="B443" t="s">
        <v>659</v>
      </c>
      <c r="C443" t="s">
        <v>1026</v>
      </c>
      <c r="D443" s="533">
        <v>1000</v>
      </c>
      <c r="E443">
        <v>0.4</v>
      </c>
      <c r="F443" s="57">
        <v>40987</v>
      </c>
      <c r="G443" s="267">
        <v>0.75</v>
      </c>
      <c r="H443" s="57">
        <v>41074</v>
      </c>
      <c r="I443" s="540">
        <v>232.5080047087653</v>
      </c>
      <c r="J443" s="538">
        <v>74.054304943142256</v>
      </c>
      <c r="K443" s="627">
        <v>319.10000000000002</v>
      </c>
      <c r="L443" s="289">
        <v>30.9</v>
      </c>
      <c r="M443" t="s">
        <v>51</v>
      </c>
      <c r="N443">
        <v>430.9</v>
      </c>
      <c r="O443" s="57"/>
      <c r="P443" s="57"/>
      <c r="Q443" s="57"/>
      <c r="R443" s="57"/>
      <c r="T443" s="57"/>
    </row>
    <row r="444" spans="1:20">
      <c r="A444">
        <v>355</v>
      </c>
      <c r="B444" t="s">
        <v>659</v>
      </c>
      <c r="C444" t="s">
        <v>1269</v>
      </c>
      <c r="D444" s="533">
        <v>1000</v>
      </c>
      <c r="E444">
        <v>0.4</v>
      </c>
      <c r="F444" s="57">
        <v>41079</v>
      </c>
      <c r="G444" s="267">
        <v>0.75</v>
      </c>
      <c r="H444" s="57">
        <v>41124</v>
      </c>
      <c r="I444" s="537">
        <v>449.51547577027952</v>
      </c>
      <c r="J444" s="538">
        <v>74.054304943142256</v>
      </c>
      <c r="K444" s="592">
        <v>319.10000000000002</v>
      </c>
      <c r="L444" s="289">
        <v>30.9</v>
      </c>
      <c r="M444" t="s">
        <v>51</v>
      </c>
      <c r="N444">
        <v>430.9</v>
      </c>
      <c r="O444" s="57"/>
      <c r="P444" s="57"/>
      <c r="Q444" s="57"/>
      <c r="R444" s="57"/>
      <c r="T444" s="57"/>
    </row>
    <row r="445" spans="1:20">
      <c r="A445">
        <v>363</v>
      </c>
      <c r="B445" t="s">
        <v>659</v>
      </c>
      <c r="C445" t="s">
        <v>1269</v>
      </c>
      <c r="D445" s="533">
        <v>1000</v>
      </c>
      <c r="E445">
        <v>0.6</v>
      </c>
      <c r="F445" s="57">
        <v>41142</v>
      </c>
      <c r="G445" s="267">
        <v>0.8</v>
      </c>
      <c r="H445" s="57">
        <v>41148</v>
      </c>
      <c r="I445" s="537">
        <v>1444.5748341045785</v>
      </c>
      <c r="J445" s="538">
        <v>26.802979870026952</v>
      </c>
      <c r="K445" s="592">
        <v>169.1</v>
      </c>
      <c r="L445" s="289">
        <v>30.9</v>
      </c>
      <c r="M445" t="s">
        <v>51</v>
      </c>
      <c r="N445">
        <v>630.9</v>
      </c>
      <c r="O445" s="57"/>
      <c r="P445" s="57"/>
      <c r="Q445" s="57"/>
      <c r="R445" s="57"/>
      <c r="T445" s="57"/>
    </row>
    <row r="446" spans="1:20">
      <c r="A446">
        <v>399</v>
      </c>
      <c r="B446" t="s">
        <v>659</v>
      </c>
      <c r="C446" t="s">
        <v>1380</v>
      </c>
      <c r="D446" s="533">
        <v>1000</v>
      </c>
      <c r="E446">
        <v>0.7</v>
      </c>
      <c r="F446" s="57">
        <v>41162</v>
      </c>
      <c r="G446" s="267">
        <v>0.95</v>
      </c>
      <c r="H446" s="57">
        <v>41226</v>
      </c>
      <c r="I446" s="537">
        <v>149.52757278829341</v>
      </c>
      <c r="J446" s="538">
        <v>29.97674100424134</v>
      </c>
      <c r="K446" s="592">
        <v>219.1</v>
      </c>
      <c r="L446" s="289">
        <v>30.9</v>
      </c>
      <c r="M446" t="s">
        <v>51</v>
      </c>
      <c r="N446">
        <v>730.9</v>
      </c>
      <c r="O446" s="57"/>
      <c r="P446" s="57"/>
      <c r="Q446" s="57"/>
      <c r="R446" s="57"/>
      <c r="T446" s="57"/>
    </row>
    <row r="447" spans="1:20">
      <c r="A447">
        <v>445</v>
      </c>
      <c r="B447" t="s">
        <v>659</v>
      </c>
      <c r="C447" t="s">
        <v>1444</v>
      </c>
      <c r="D447" s="533">
        <v>1000</v>
      </c>
      <c r="E447">
        <v>0.5</v>
      </c>
      <c r="F447" s="57">
        <v>41260</v>
      </c>
      <c r="G447" s="267">
        <v>0.75</v>
      </c>
      <c r="H447" s="57">
        <v>41312</v>
      </c>
      <c r="I447" s="537">
        <v>242.51409102570489</v>
      </c>
      <c r="J447" s="538">
        <v>41.269542286682984</v>
      </c>
      <c r="K447" s="592">
        <v>219.1</v>
      </c>
      <c r="L447" s="289">
        <v>30.9</v>
      </c>
      <c r="M447" t="s">
        <v>51</v>
      </c>
      <c r="N447">
        <v>530.9</v>
      </c>
      <c r="O447" s="57"/>
      <c r="P447" s="57"/>
      <c r="Q447" s="57"/>
      <c r="R447" s="57"/>
      <c r="T447" s="57"/>
    </row>
    <row r="448" spans="1:20">
      <c r="A448">
        <v>342</v>
      </c>
      <c r="B448" t="s">
        <v>982</v>
      </c>
      <c r="C448" t="s">
        <v>1262</v>
      </c>
      <c r="D448" s="533">
        <v>100</v>
      </c>
      <c r="E448">
        <v>1.1499999999999999</v>
      </c>
      <c r="F448" s="57">
        <v>41075</v>
      </c>
      <c r="G448" s="267">
        <v>0.28999999999999998</v>
      </c>
      <c r="H448" s="57">
        <v>41110</v>
      </c>
      <c r="I448" s="537">
        <v>-1583.6117483814239</v>
      </c>
      <c r="J448" s="538">
        <v>-78.096676737160109</v>
      </c>
      <c r="K448" s="592">
        <v>-103.4</v>
      </c>
      <c r="L448" s="289">
        <v>17.399999999999999</v>
      </c>
      <c r="M448" t="s">
        <v>693</v>
      </c>
      <c r="N448">
        <v>132.4</v>
      </c>
      <c r="O448" s="57"/>
      <c r="P448" s="57"/>
      <c r="Q448" s="57"/>
      <c r="R448" s="57"/>
      <c r="T448" s="57"/>
    </row>
    <row r="449" spans="1:20">
      <c r="A449">
        <v>51</v>
      </c>
      <c r="B449" t="s">
        <v>691</v>
      </c>
      <c r="C449" t="s">
        <v>593</v>
      </c>
      <c r="D449" s="533">
        <v>1000</v>
      </c>
      <c r="E449">
        <v>3.6724000000000001</v>
      </c>
      <c r="F449" s="57">
        <v>40620</v>
      </c>
      <c r="G449" s="267">
        <v>4.05</v>
      </c>
      <c r="H449" s="57">
        <v>40623</v>
      </c>
      <c r="I449" s="537">
        <v>1088.8262327533423</v>
      </c>
      <c r="J449" s="538">
        <v>9.3619204493289718</v>
      </c>
      <c r="K449" s="592">
        <v>346.7</v>
      </c>
      <c r="L449" s="289">
        <v>30.9</v>
      </c>
      <c r="M449" t="s">
        <v>748</v>
      </c>
      <c r="N449">
        <v>3703.3</v>
      </c>
      <c r="O449" s="57"/>
      <c r="P449" s="57"/>
      <c r="Q449" s="57"/>
      <c r="R449" s="57"/>
      <c r="T449" s="57"/>
    </row>
    <row r="450" spans="1:20">
      <c r="A450">
        <v>52</v>
      </c>
      <c r="B450" t="s">
        <v>691</v>
      </c>
      <c r="C450" t="s">
        <v>660</v>
      </c>
      <c r="D450" s="533">
        <v>500</v>
      </c>
      <c r="E450">
        <v>9.5324000000000009</v>
      </c>
      <c r="F450" s="57">
        <v>40632</v>
      </c>
      <c r="G450" s="267">
        <v>10</v>
      </c>
      <c r="H450" s="57">
        <v>40644</v>
      </c>
      <c r="I450" s="537">
        <v>130.76432757383071</v>
      </c>
      <c r="J450" s="538">
        <v>4.3928511775513597</v>
      </c>
      <c r="K450" s="592">
        <v>210.4</v>
      </c>
      <c r="L450" s="289">
        <v>23.4</v>
      </c>
      <c r="M450" t="s">
        <v>693</v>
      </c>
      <c r="N450">
        <v>4789.6000000000004</v>
      </c>
      <c r="O450" s="57"/>
      <c r="P450" s="57"/>
      <c r="Q450" s="57"/>
      <c r="R450" s="57"/>
      <c r="T450" s="57"/>
    </row>
    <row r="451" spans="1:20">
      <c r="A451">
        <v>212</v>
      </c>
      <c r="B451" t="s">
        <v>691</v>
      </c>
      <c r="C451" t="s">
        <v>846</v>
      </c>
      <c r="D451" s="533">
        <v>2000</v>
      </c>
      <c r="E451">
        <v>0.22</v>
      </c>
      <c r="F451" s="57">
        <v>40764</v>
      </c>
      <c r="G451" s="267">
        <v>1E-3</v>
      </c>
      <c r="H451" s="57">
        <v>40930</v>
      </c>
      <c r="I451" s="537">
        <v>-1197.1278523264759</v>
      </c>
      <c r="J451" s="538">
        <v>-99.567987903661304</v>
      </c>
      <c r="K451" s="592">
        <v>-460.95</v>
      </c>
      <c r="L451" s="289">
        <v>22.95</v>
      </c>
      <c r="M451" t="s">
        <v>889</v>
      </c>
      <c r="N451">
        <v>462.95</v>
      </c>
      <c r="O451" s="57"/>
      <c r="P451" s="57"/>
      <c r="Q451" s="57"/>
      <c r="R451" s="57"/>
      <c r="T451" s="57"/>
    </row>
    <row r="452" spans="1:20">
      <c r="A452">
        <v>213</v>
      </c>
      <c r="B452" t="s">
        <v>488</v>
      </c>
      <c r="C452" t="s">
        <v>968</v>
      </c>
      <c r="D452" s="533">
        <v>100</v>
      </c>
      <c r="E452">
        <v>0</v>
      </c>
      <c r="F452" s="57">
        <v>40898</v>
      </c>
      <c r="G452" s="267">
        <v>1.1000000000000001</v>
      </c>
      <c r="H452" s="57">
        <v>40930</v>
      </c>
      <c r="I452" s="537">
        <v>2893.9450910879236</v>
      </c>
      <c r="J452" s="538">
        <v>1164.3678160919542</v>
      </c>
      <c r="K452" s="592">
        <v>101.3</v>
      </c>
      <c r="L452" s="289">
        <v>8.6999999999999993</v>
      </c>
      <c r="M452" t="s">
        <v>887</v>
      </c>
      <c r="N452">
        <v>8.6999999999999993</v>
      </c>
      <c r="O452" s="57"/>
      <c r="P452" s="57"/>
      <c r="Q452" s="57"/>
      <c r="R452" s="57"/>
      <c r="T452" s="57"/>
    </row>
    <row r="453" spans="1:20">
      <c r="A453">
        <v>281</v>
      </c>
      <c r="B453" t="s">
        <v>488</v>
      </c>
      <c r="C453" t="s">
        <v>1024</v>
      </c>
      <c r="D453" s="533">
        <v>100</v>
      </c>
      <c r="E453">
        <v>0.62</v>
      </c>
      <c r="F453" s="57">
        <v>40984</v>
      </c>
      <c r="G453" s="267">
        <v>0.5</v>
      </c>
      <c r="H453" s="57">
        <v>41019</v>
      </c>
      <c r="I453" s="537">
        <v>-482.2957355174417</v>
      </c>
      <c r="J453" s="538">
        <v>-37.027707808564237</v>
      </c>
      <c r="K453" s="592">
        <v>-29.4</v>
      </c>
      <c r="L453" s="289">
        <v>17.399999999999999</v>
      </c>
      <c r="M453" t="s">
        <v>51</v>
      </c>
      <c r="N453">
        <v>79.400000000000006</v>
      </c>
      <c r="O453" s="57"/>
      <c r="P453" s="57"/>
      <c r="Q453" s="57"/>
      <c r="R453" s="57"/>
      <c r="T453" s="57"/>
    </row>
    <row r="454" spans="1:20">
      <c r="A454">
        <v>315</v>
      </c>
      <c r="B454" t="s">
        <v>488</v>
      </c>
      <c r="C454" t="s">
        <v>1268</v>
      </c>
      <c r="D454" s="533">
        <v>100</v>
      </c>
      <c r="E454">
        <v>2</v>
      </c>
      <c r="F454" s="57">
        <v>41079</v>
      </c>
      <c r="G454" s="267">
        <v>2.2000000000000002</v>
      </c>
      <c r="H454" s="57">
        <v>41085</v>
      </c>
      <c r="I454" s="537">
        <v>72.322144296952743</v>
      </c>
      <c r="J454" s="538">
        <v>1.1959521619135347</v>
      </c>
      <c r="K454" s="592">
        <v>2.6</v>
      </c>
      <c r="L454" s="289">
        <v>17.399999999999999</v>
      </c>
      <c r="M454" t="s">
        <v>51</v>
      </c>
      <c r="N454">
        <v>217.4</v>
      </c>
      <c r="O454" s="57"/>
      <c r="P454" s="57"/>
      <c r="Q454" s="57"/>
      <c r="R454" s="57"/>
      <c r="T454" s="57"/>
    </row>
    <row r="455" spans="1:20">
      <c r="A455">
        <v>347</v>
      </c>
      <c r="B455" t="s">
        <v>488</v>
      </c>
      <c r="C455" t="s">
        <v>1280</v>
      </c>
      <c r="D455" s="533">
        <v>100</v>
      </c>
      <c r="E455">
        <v>0.75</v>
      </c>
      <c r="F455" s="57">
        <v>41089</v>
      </c>
      <c r="G455" s="267">
        <v>1.1000000000000001</v>
      </c>
      <c r="H455" s="57">
        <v>41114</v>
      </c>
      <c r="I455" s="537">
        <v>254.5559452313758</v>
      </c>
      <c r="J455" s="538">
        <v>19.047619047619065</v>
      </c>
      <c r="K455" s="592">
        <v>17.600000000000001</v>
      </c>
      <c r="L455" s="289">
        <v>17.399999999999999</v>
      </c>
      <c r="M455" t="s">
        <v>51</v>
      </c>
      <c r="N455">
        <v>92.4</v>
      </c>
      <c r="O455" s="57"/>
      <c r="P455" s="57"/>
      <c r="Q455" s="57"/>
      <c r="R455" s="57"/>
      <c r="T455" s="57"/>
    </row>
    <row r="456" spans="1:20">
      <c r="A456">
        <v>383</v>
      </c>
      <c r="B456" t="s">
        <v>488</v>
      </c>
      <c r="C456" t="s">
        <v>1307</v>
      </c>
      <c r="D456" s="533">
        <v>100</v>
      </c>
      <c r="E456">
        <v>0.7</v>
      </c>
      <c r="F456" s="57">
        <v>41117</v>
      </c>
      <c r="G456" s="267">
        <v>1.25</v>
      </c>
      <c r="H456" s="57">
        <v>41197</v>
      </c>
      <c r="I456" s="537">
        <v>163.25466992987023</v>
      </c>
      <c r="J456" s="538">
        <v>43.020594965675073</v>
      </c>
      <c r="K456" s="592">
        <v>37.6</v>
      </c>
      <c r="L456" s="289">
        <v>17.399999999999999</v>
      </c>
      <c r="M456" t="s">
        <v>51</v>
      </c>
      <c r="N456">
        <v>87.4</v>
      </c>
      <c r="O456" s="57"/>
      <c r="P456" s="57"/>
      <c r="Q456" s="57"/>
      <c r="R456" s="57"/>
      <c r="T456" s="57"/>
    </row>
    <row r="457" spans="1:20">
      <c r="A457">
        <v>412</v>
      </c>
      <c r="B457" t="s">
        <v>488</v>
      </c>
      <c r="C457" t="s">
        <v>894</v>
      </c>
      <c r="D457" s="533">
        <v>500</v>
      </c>
      <c r="E457">
        <v>1.9</v>
      </c>
      <c r="F457" s="57">
        <v>40821</v>
      </c>
      <c r="G457" s="267">
        <v>0.01</v>
      </c>
      <c r="H457" s="57">
        <v>41232</v>
      </c>
      <c r="I457" s="537">
        <v>-469.7916536159762</v>
      </c>
      <c r="J457" s="538">
        <v>-99.49581526671372</v>
      </c>
      <c r="K457" s="592">
        <v>-986.7</v>
      </c>
      <c r="L457" s="289">
        <v>41.7</v>
      </c>
      <c r="M457" t="s">
        <v>1018</v>
      </c>
      <c r="N457">
        <v>991.7</v>
      </c>
      <c r="O457" s="57"/>
      <c r="P457" s="57"/>
      <c r="Q457" s="57"/>
      <c r="R457" s="57"/>
      <c r="T457" s="57"/>
    </row>
    <row r="458" spans="1:20">
      <c r="A458">
        <v>424</v>
      </c>
      <c r="B458" t="s">
        <v>488</v>
      </c>
      <c r="C458" t="s">
        <v>1421</v>
      </c>
      <c r="D458" s="533">
        <v>600</v>
      </c>
      <c r="E458">
        <v>0</v>
      </c>
      <c r="F458" s="57">
        <v>41232</v>
      </c>
      <c r="G458" s="267">
        <v>0.65</v>
      </c>
      <c r="H458" s="57">
        <v>41265</v>
      </c>
      <c r="I458" s="537">
        <v>2750.1602970617014</v>
      </c>
      <c r="J458" s="538">
        <v>1101.8489984591679</v>
      </c>
      <c r="K458" s="592">
        <v>357.55</v>
      </c>
      <c r="L458" s="289">
        <v>32.450000000000003</v>
      </c>
      <c r="M458" t="s">
        <v>888</v>
      </c>
      <c r="N458">
        <v>32.450000000000003</v>
      </c>
      <c r="O458" s="57"/>
      <c r="P458" s="57"/>
      <c r="Q458" s="57"/>
      <c r="R458" s="57"/>
      <c r="T458" s="57"/>
    </row>
    <row r="459" spans="1:20">
      <c r="A459">
        <v>426</v>
      </c>
      <c r="B459" t="s">
        <v>488</v>
      </c>
      <c r="C459" t="s">
        <v>488</v>
      </c>
      <c r="D459" s="533">
        <v>100</v>
      </c>
      <c r="E459">
        <v>16.43</v>
      </c>
      <c r="F459" s="57">
        <v>40878</v>
      </c>
      <c r="G459" s="267">
        <v>18</v>
      </c>
      <c r="H459" s="57">
        <v>41266</v>
      </c>
      <c r="I459" s="537">
        <v>8.1312014332513751</v>
      </c>
      <c r="J459" s="538">
        <v>9.0281353160301698</v>
      </c>
      <c r="K459" s="592">
        <v>149.05000000000001</v>
      </c>
      <c r="L459" s="289">
        <v>7.95</v>
      </c>
      <c r="M459" t="s">
        <v>401</v>
      </c>
      <c r="N459">
        <v>1650.95</v>
      </c>
      <c r="O459" s="57"/>
      <c r="P459" s="57"/>
      <c r="Q459" s="57"/>
      <c r="R459" s="57"/>
      <c r="T459" s="57"/>
    </row>
    <row r="460" spans="1:20">
      <c r="A460">
        <v>427</v>
      </c>
      <c r="B460" t="s">
        <v>488</v>
      </c>
      <c r="C460" t="s">
        <v>488</v>
      </c>
      <c r="D460" s="533">
        <v>500</v>
      </c>
      <c r="E460">
        <v>17.5</v>
      </c>
      <c r="F460" s="57">
        <v>41232</v>
      </c>
      <c r="G460" s="267">
        <v>18</v>
      </c>
      <c r="H460" s="57">
        <v>41266</v>
      </c>
      <c r="I460" s="537">
        <v>29.267329659843636</v>
      </c>
      <c r="J460" s="538">
        <v>2.7637746276240533</v>
      </c>
      <c r="K460" s="592">
        <v>242.05</v>
      </c>
      <c r="L460" s="289">
        <v>7.95</v>
      </c>
      <c r="M460" t="s">
        <v>401</v>
      </c>
      <c r="N460">
        <v>8757.9500000000007</v>
      </c>
      <c r="O460" s="57"/>
      <c r="P460" s="57"/>
      <c r="Q460" s="57"/>
      <c r="R460" s="57"/>
      <c r="T460" s="57"/>
    </row>
    <row r="461" spans="1:20">
      <c r="A461">
        <v>45</v>
      </c>
      <c r="B461" t="s">
        <v>350</v>
      </c>
      <c r="C461" t="s">
        <v>107</v>
      </c>
      <c r="D461" s="533">
        <v>500</v>
      </c>
      <c r="E461">
        <v>2.9824000000000002</v>
      </c>
      <c r="F461" s="57">
        <v>40539</v>
      </c>
      <c r="G461" s="267">
        <v>3.6</v>
      </c>
      <c r="H461" s="57">
        <v>40584</v>
      </c>
      <c r="I461" s="537">
        <v>140.02639962145506</v>
      </c>
      <c r="J461" s="538">
        <v>18.843258946256427</v>
      </c>
      <c r="K461" s="592">
        <v>285.39999999999998</v>
      </c>
      <c r="L461" s="289">
        <v>23.4</v>
      </c>
      <c r="M461" t="s">
        <v>693</v>
      </c>
      <c r="N461">
        <v>1514.6</v>
      </c>
      <c r="O461" s="57"/>
      <c r="P461" s="57"/>
      <c r="Q461" s="57"/>
      <c r="R461" s="57"/>
      <c r="T461" s="57"/>
    </row>
    <row r="462" spans="1:20">
      <c r="A462">
        <v>46</v>
      </c>
      <c r="B462" t="s">
        <v>350</v>
      </c>
      <c r="C462" t="s">
        <v>53</v>
      </c>
      <c r="D462" s="533">
        <v>400</v>
      </c>
      <c r="E462">
        <v>4.6374000000000004</v>
      </c>
      <c r="F462" s="57">
        <v>40539</v>
      </c>
      <c r="G462" s="267">
        <v>5.8</v>
      </c>
      <c r="H462" s="57">
        <v>40619</v>
      </c>
      <c r="I462" s="537">
        <v>97.934128552381637</v>
      </c>
      <c r="J462" s="538">
        <v>23.610711507517852</v>
      </c>
      <c r="K462" s="592">
        <v>443.14</v>
      </c>
      <c r="L462" s="289">
        <v>21.9</v>
      </c>
      <c r="M462" t="s">
        <v>693</v>
      </c>
      <c r="N462">
        <v>1876.86</v>
      </c>
      <c r="O462" s="57"/>
      <c r="P462" s="57"/>
      <c r="Q462" s="57"/>
      <c r="R462" s="57"/>
      <c r="T462" s="57"/>
    </row>
    <row r="463" spans="1:20">
      <c r="A463">
        <v>47</v>
      </c>
      <c r="B463" t="s">
        <v>350</v>
      </c>
      <c r="C463" t="s">
        <v>74</v>
      </c>
      <c r="D463" s="533">
        <v>900</v>
      </c>
      <c r="E463">
        <v>0</v>
      </c>
      <c r="F463" s="57">
        <v>40504</v>
      </c>
      <c r="G463" s="267">
        <v>0.35</v>
      </c>
      <c r="H463" s="57">
        <v>40565</v>
      </c>
      <c r="I463" s="537">
        <v>1833.8109474425312</v>
      </c>
      <c r="J463" s="538">
        <v>2042.8571428571431</v>
      </c>
      <c r="K463" s="592">
        <v>300.3</v>
      </c>
      <c r="L463" s="289">
        <v>14.7</v>
      </c>
      <c r="M463" t="s">
        <v>887</v>
      </c>
      <c r="N463">
        <v>14.7</v>
      </c>
      <c r="O463" s="57"/>
      <c r="P463" s="57"/>
      <c r="Q463" s="57"/>
      <c r="R463" s="57"/>
      <c r="T463" s="57"/>
    </row>
    <row r="464" spans="1:20">
      <c r="A464">
        <v>73</v>
      </c>
      <c r="B464" t="s">
        <v>350</v>
      </c>
      <c r="C464" t="s">
        <v>761</v>
      </c>
      <c r="D464" s="533">
        <v>900</v>
      </c>
      <c r="E464">
        <v>0</v>
      </c>
      <c r="F464" s="57">
        <v>40672</v>
      </c>
      <c r="G464" s="267">
        <v>0.6</v>
      </c>
      <c r="H464" s="57">
        <v>40712</v>
      </c>
      <c r="I464" s="537">
        <v>3288.3960017684367</v>
      </c>
      <c r="J464" s="538">
        <v>3573.4693877551026</v>
      </c>
      <c r="K464" s="592">
        <v>525.29999999999995</v>
      </c>
      <c r="L464" s="289">
        <v>14.7</v>
      </c>
      <c r="M464" t="s">
        <v>887</v>
      </c>
      <c r="N464">
        <v>14.7</v>
      </c>
      <c r="O464" s="57"/>
      <c r="P464" s="57"/>
      <c r="Q464" s="57"/>
      <c r="R464" s="57"/>
      <c r="T464" s="57"/>
    </row>
    <row r="465" spans="1:22">
      <c r="A465">
        <v>114</v>
      </c>
      <c r="B465" t="s">
        <v>350</v>
      </c>
      <c r="C465" t="s">
        <v>849</v>
      </c>
      <c r="D465" s="533">
        <v>900</v>
      </c>
      <c r="E465">
        <v>0.25</v>
      </c>
      <c r="F465" s="57">
        <v>40714</v>
      </c>
      <c r="G465" s="267">
        <v>0.85</v>
      </c>
      <c r="H465" s="57">
        <v>40813</v>
      </c>
      <c r="I465" s="537">
        <v>405.91244531475508</v>
      </c>
      <c r="J465" s="538">
        <v>200.70754716981128</v>
      </c>
      <c r="K465" s="592">
        <v>510.6</v>
      </c>
      <c r="L465" s="289">
        <v>29.4</v>
      </c>
      <c r="M465" t="s">
        <v>51</v>
      </c>
      <c r="N465">
        <v>254.4</v>
      </c>
      <c r="O465" s="57"/>
      <c r="P465" s="57"/>
      <c r="Q465" s="57"/>
      <c r="R465" s="57"/>
      <c r="T465" s="57"/>
    </row>
    <row r="466" spans="1:22">
      <c r="A466">
        <v>150</v>
      </c>
      <c r="B466" t="s">
        <v>350</v>
      </c>
      <c r="C466" t="s">
        <v>872</v>
      </c>
      <c r="D466" s="533">
        <v>900</v>
      </c>
      <c r="E466">
        <v>0.1</v>
      </c>
      <c r="F466" s="57">
        <v>40829</v>
      </c>
      <c r="G466" s="267">
        <v>0.25</v>
      </c>
      <c r="H466" s="57">
        <v>40864</v>
      </c>
      <c r="I466" s="537">
        <v>660.77639558502938</v>
      </c>
      <c r="J466" s="538">
        <v>88.442211055276402</v>
      </c>
      <c r="K466" s="592">
        <v>105.6</v>
      </c>
      <c r="L466" s="289">
        <v>29.4</v>
      </c>
      <c r="M466" t="s">
        <v>51</v>
      </c>
      <c r="N466">
        <v>119.4</v>
      </c>
      <c r="O466" s="57"/>
      <c r="P466" s="57"/>
      <c r="Q466" s="57"/>
      <c r="R466" s="57"/>
      <c r="T466" s="57"/>
    </row>
    <row r="467" spans="1:22">
      <c r="A467">
        <v>195</v>
      </c>
      <c r="B467" t="s">
        <v>350</v>
      </c>
      <c r="C467" t="s">
        <v>952</v>
      </c>
      <c r="D467" s="533">
        <v>900</v>
      </c>
      <c r="E467">
        <v>0.1</v>
      </c>
      <c r="F467" s="57">
        <v>40889</v>
      </c>
      <c r="G467" s="267">
        <v>0.75</v>
      </c>
      <c r="H467" s="57">
        <v>40906</v>
      </c>
      <c r="I467" s="537">
        <v>3719.2071989330607</v>
      </c>
      <c r="J467" s="538">
        <v>465.32663316582909</v>
      </c>
      <c r="K467" s="592">
        <v>555.6</v>
      </c>
      <c r="L467" s="289">
        <v>29.4</v>
      </c>
      <c r="M467" t="s">
        <v>51</v>
      </c>
      <c r="N467">
        <v>119.4</v>
      </c>
      <c r="O467" s="57"/>
      <c r="P467" s="57"/>
      <c r="Q467" s="57"/>
      <c r="R467" s="57"/>
      <c r="T467" s="57"/>
    </row>
    <row r="468" spans="1:22">
      <c r="A468">
        <v>222</v>
      </c>
      <c r="B468" t="s">
        <v>350</v>
      </c>
      <c r="C468" t="s">
        <v>994</v>
      </c>
      <c r="D468" s="533">
        <v>900</v>
      </c>
      <c r="E468">
        <v>0.1</v>
      </c>
      <c r="F468" s="57">
        <v>40918</v>
      </c>
      <c r="G468" s="267">
        <v>0.5</v>
      </c>
      <c r="H468" s="57">
        <v>40956</v>
      </c>
      <c r="I468" s="537">
        <v>1274.3959456819482</v>
      </c>
      <c r="J468" s="538">
        <v>276.8844221105528</v>
      </c>
      <c r="K468" s="592">
        <v>330.6</v>
      </c>
      <c r="L468" s="289">
        <v>29.4</v>
      </c>
      <c r="M468" t="s">
        <v>51</v>
      </c>
      <c r="N468">
        <v>119.4</v>
      </c>
      <c r="O468" s="57"/>
      <c r="P468" s="57"/>
      <c r="Q468" s="57"/>
      <c r="R468" s="57"/>
      <c r="T468" s="57"/>
    </row>
    <row r="469" spans="1:22">
      <c r="A469">
        <v>332</v>
      </c>
      <c r="B469" t="s">
        <v>350</v>
      </c>
      <c r="C469" t="s">
        <v>1239</v>
      </c>
      <c r="D469" s="533">
        <v>900</v>
      </c>
      <c r="E469">
        <v>0.65</v>
      </c>
      <c r="F469" s="57">
        <v>41039</v>
      </c>
      <c r="G469" s="267">
        <v>1</v>
      </c>
      <c r="H469" s="57">
        <v>41102</v>
      </c>
      <c r="I469" s="537">
        <v>221.17179721295184</v>
      </c>
      <c r="J469" s="538">
        <v>46.484375</v>
      </c>
      <c r="K469" s="592">
        <v>285.60000000000002</v>
      </c>
      <c r="L469" s="289">
        <v>29.4</v>
      </c>
      <c r="M469" t="s">
        <v>51</v>
      </c>
      <c r="N469">
        <v>614.4</v>
      </c>
      <c r="O469" s="57"/>
      <c r="P469" s="57"/>
      <c r="Q469" s="57"/>
      <c r="R469" s="57"/>
      <c r="T469" s="57"/>
    </row>
    <row r="470" spans="1:22">
      <c r="A470">
        <v>385</v>
      </c>
      <c r="B470" t="s">
        <v>350</v>
      </c>
      <c r="C470" t="s">
        <v>350</v>
      </c>
      <c r="D470" s="533">
        <v>400</v>
      </c>
      <c r="E470">
        <v>6.5</v>
      </c>
      <c r="F470" s="57">
        <v>40360</v>
      </c>
      <c r="G470" s="267">
        <v>3</v>
      </c>
      <c r="H470" s="57">
        <v>41200</v>
      </c>
      <c r="I470" s="537">
        <v>-33.729602867529572</v>
      </c>
      <c r="J470" s="538">
        <v>-53.986847907360193</v>
      </c>
      <c r="K470" s="592">
        <v>-1407.95</v>
      </c>
      <c r="L470" s="289">
        <v>7.95</v>
      </c>
      <c r="M470" t="s">
        <v>401</v>
      </c>
      <c r="N470">
        <v>2607.9499999999998</v>
      </c>
      <c r="O470" s="57"/>
      <c r="P470" s="57"/>
      <c r="Q470" s="57"/>
      <c r="R470" s="57"/>
      <c r="T470" s="57"/>
    </row>
    <row r="471" spans="1:22">
      <c r="A471">
        <v>386</v>
      </c>
      <c r="B471" t="s">
        <v>350</v>
      </c>
      <c r="C471" t="s">
        <v>1302</v>
      </c>
      <c r="D471" s="533">
        <v>400</v>
      </c>
      <c r="E471">
        <v>0</v>
      </c>
      <c r="F471" s="57">
        <v>41116</v>
      </c>
      <c r="G471" s="267">
        <v>0.5</v>
      </c>
      <c r="H471" s="57">
        <v>41200</v>
      </c>
      <c r="I471" s="537">
        <v>810.79725488971735</v>
      </c>
      <c r="J471" s="538">
        <v>546.20355411954779</v>
      </c>
      <c r="K471" s="592">
        <v>169.05</v>
      </c>
      <c r="L471" s="289">
        <v>30.95</v>
      </c>
      <c r="M471" t="s">
        <v>888</v>
      </c>
      <c r="N471">
        <v>30.95</v>
      </c>
      <c r="O471" s="57"/>
      <c r="P471" s="57"/>
      <c r="Q471" s="57"/>
      <c r="R471" s="57"/>
      <c r="T471" s="57"/>
    </row>
    <row r="472" spans="1:22">
      <c r="A472">
        <v>391</v>
      </c>
      <c r="B472" t="s">
        <v>350</v>
      </c>
      <c r="C472" t="s">
        <v>350</v>
      </c>
      <c r="D472" s="533">
        <v>500</v>
      </c>
      <c r="E472">
        <v>6.5</v>
      </c>
      <c r="F472" s="57">
        <v>40360</v>
      </c>
      <c r="G472" s="267">
        <v>3</v>
      </c>
      <c r="H472" s="57">
        <v>41201</v>
      </c>
      <c r="I472" s="537">
        <v>-33.663027956850357</v>
      </c>
      <c r="J472" s="538">
        <v>-53.958777759020244</v>
      </c>
      <c r="K472" s="592">
        <v>-1757.95</v>
      </c>
      <c r="L472" s="289">
        <v>7.95</v>
      </c>
      <c r="M472" t="s">
        <v>401</v>
      </c>
      <c r="N472">
        <v>3257.95</v>
      </c>
      <c r="O472" s="57"/>
      <c r="P472" s="57"/>
      <c r="Q472" s="57"/>
      <c r="R472" s="57"/>
      <c r="T472" s="57"/>
    </row>
    <row r="473" spans="1:22">
      <c r="A473">
        <v>392</v>
      </c>
      <c r="B473" t="s">
        <v>350</v>
      </c>
      <c r="C473" t="s">
        <v>1302</v>
      </c>
      <c r="D473" s="533">
        <v>500</v>
      </c>
      <c r="E473">
        <v>0</v>
      </c>
      <c r="F473" s="57">
        <v>41116</v>
      </c>
      <c r="G473" s="267">
        <v>0.5</v>
      </c>
      <c r="H473" s="57">
        <v>41201</v>
      </c>
      <c r="I473" s="537">
        <v>1017.1583374788064</v>
      </c>
      <c r="J473" s="538">
        <v>968.37606837606836</v>
      </c>
      <c r="K473" s="592">
        <v>226.6</v>
      </c>
      <c r="L473" s="289">
        <v>23.4</v>
      </c>
      <c r="M473" t="s">
        <v>51</v>
      </c>
      <c r="N473">
        <v>23.4</v>
      </c>
      <c r="O473" s="57"/>
      <c r="P473" s="57"/>
      <c r="Q473" s="57"/>
      <c r="R473" s="57"/>
      <c r="T473" s="57"/>
    </row>
    <row r="474" spans="1:22">
      <c r="A474">
        <v>406</v>
      </c>
      <c r="B474" t="s">
        <v>913</v>
      </c>
      <c r="C474" t="s">
        <v>913</v>
      </c>
      <c r="D474" s="533">
        <v>100</v>
      </c>
      <c r="E474">
        <v>43.82</v>
      </c>
      <c r="F474" s="57">
        <v>41159</v>
      </c>
      <c r="G474" s="267">
        <v>43</v>
      </c>
      <c r="H474" s="57">
        <v>41230</v>
      </c>
      <c r="I474" s="537">
        <v>-10.64299634139109</v>
      </c>
      <c r="J474" s="538">
        <v>-2.0489982801626514</v>
      </c>
      <c r="K474" s="592">
        <v>-89.95</v>
      </c>
      <c r="L474" s="289">
        <v>7.95</v>
      </c>
      <c r="M474" t="s">
        <v>401</v>
      </c>
      <c r="N474">
        <v>4389.95</v>
      </c>
      <c r="O474" s="57"/>
      <c r="P474" s="57"/>
      <c r="Q474" s="57"/>
      <c r="R474" s="57"/>
      <c r="T474" s="57"/>
    </row>
    <row r="475" spans="1:22">
      <c r="A475">
        <v>411</v>
      </c>
      <c r="B475" t="s">
        <v>913</v>
      </c>
      <c r="C475" t="s">
        <v>1392</v>
      </c>
      <c r="D475" s="533">
        <v>100</v>
      </c>
      <c r="E475">
        <v>0</v>
      </c>
      <c r="F475" s="57">
        <v>41190</v>
      </c>
      <c r="G475" s="267">
        <v>2</v>
      </c>
      <c r="H475" s="57">
        <v>41230</v>
      </c>
      <c r="I475" s="537">
        <v>1771.5459724514958</v>
      </c>
      <c r="J475" s="538">
        <v>596.8641114982579</v>
      </c>
      <c r="K475" s="592">
        <v>171.3</v>
      </c>
      <c r="L475" s="289">
        <v>28.7</v>
      </c>
      <c r="M475" t="s">
        <v>888</v>
      </c>
      <c r="N475">
        <v>28.7</v>
      </c>
      <c r="O475" s="57"/>
      <c r="P475" s="57"/>
      <c r="Q475" s="57"/>
      <c r="R475" s="57"/>
      <c r="T475" s="57"/>
    </row>
    <row r="476" spans="1:22">
      <c r="A476" s="21"/>
      <c r="B476" s="21"/>
      <c r="C476" s="21"/>
      <c r="D476" s="534"/>
      <c r="E476" s="21"/>
      <c r="F476" s="262"/>
      <c r="G476" s="270"/>
      <c r="H476" s="270"/>
      <c r="I476" s="632"/>
      <c r="J476" s="21"/>
      <c r="K476" s="633">
        <f>SUBTOTAL(109,Table_USStocks.accdb_13[Profit])</f>
        <v>-1676.8168000000524</v>
      </c>
      <c r="L476" s="481"/>
      <c r="M476" s="21"/>
      <c r="N476" s="21"/>
      <c r="O476" s="262"/>
      <c r="P476" s="262"/>
      <c r="Q476" s="262"/>
      <c r="R476" s="262"/>
      <c r="S476" s="21"/>
      <c r="T476" s="262"/>
      <c r="U476" s="21"/>
      <c r="V476" s="21"/>
    </row>
    <row r="477" spans="1:22" ht="38.25">
      <c r="A477" s="275" t="s">
        <v>773</v>
      </c>
      <c r="B477" s="304" t="s">
        <v>774</v>
      </c>
      <c r="C477" s="21"/>
      <c r="D477" s="534"/>
      <c r="E477" s="21"/>
      <c r="F477" s="262"/>
      <c r="G477" s="21"/>
      <c r="H477" s="262"/>
      <c r="I477" s="524"/>
      <c r="J477" s="21"/>
      <c r="K477" s="485"/>
      <c r="L477" s="21"/>
      <c r="M477" s="21"/>
      <c r="N477" s="21"/>
      <c r="O477" s="21"/>
      <c r="P477" s="21"/>
      <c r="Q477" s="21"/>
      <c r="R477" s="21"/>
      <c r="S477" s="21"/>
      <c r="T477" s="21"/>
      <c r="U477" s="21"/>
      <c r="V477" s="21"/>
    </row>
    <row r="478" spans="1:22" ht="13.5" thickBot="1">
      <c r="A478" s="21"/>
      <c r="B478" s="21"/>
      <c r="C478" s="21"/>
      <c r="D478" s="534"/>
      <c r="E478" s="21"/>
      <c r="F478" s="262"/>
      <c r="G478" s="21"/>
      <c r="H478" s="262"/>
      <c r="I478" s="524"/>
      <c r="J478" s="21"/>
      <c r="K478" s="485"/>
      <c r="L478" s="21"/>
      <c r="M478" s="21"/>
      <c r="N478" s="21"/>
      <c r="O478" s="21"/>
      <c r="P478" s="21"/>
      <c r="Q478" s="21"/>
      <c r="R478" s="21"/>
      <c r="S478" s="21"/>
      <c r="T478" s="21"/>
      <c r="U478" s="21"/>
      <c r="V478" s="21"/>
    </row>
    <row r="479" spans="1:22" ht="13.5" thickBot="1">
      <c r="A479" s="224"/>
      <c r="B479" s="225"/>
      <c r="C479" s="225"/>
      <c r="D479" s="535">
        <v>40003</v>
      </c>
      <c r="E479" s="225"/>
      <c r="F479" s="226">
        <f ca="1">TODAY()</f>
        <v>41831</v>
      </c>
      <c r="G479" s="227"/>
      <c r="I479" s="525">
        <f>J486</f>
        <v>1949</v>
      </c>
      <c r="J479" t="s">
        <v>978</v>
      </c>
    </row>
    <row r="480" spans="1:22" ht="13.5" thickBot="1">
      <c r="A480" s="228" t="s">
        <v>617</v>
      </c>
      <c r="B480" s="229"/>
      <c r="C480" s="143" t="e">
        <f>I480/F492-1</f>
        <v>#REF!</v>
      </c>
      <c r="D480" s="536"/>
      <c r="E480" s="143" t="e">
        <f ca="1">'US Executed Pivot'!H4=365*LN(I480/F492)/(F479-D479)</f>
        <v>#REF!</v>
      </c>
      <c r="F480" s="115" t="s">
        <v>227</v>
      </c>
      <c r="G480" s="323" t="s">
        <v>980</v>
      </c>
      <c r="I480" s="525" t="e">
        <f>J488</f>
        <v>#REF!</v>
      </c>
      <c r="J480" s="272" t="s">
        <v>966</v>
      </c>
    </row>
    <row r="481" spans="1:16" ht="13.5" thickBot="1">
      <c r="C481" s="143" t="e">
        <f>I481/F495-1</f>
        <v>#REF!</v>
      </c>
      <c r="E481" s="143" t="e">
        <f ca="1">365*LN(I481/F495)/(F479-D479)</f>
        <v>#REF!</v>
      </c>
      <c r="G481" s="298" t="s">
        <v>981</v>
      </c>
      <c r="I481" s="526" t="e">
        <f>SUM(I479:I480)</f>
        <v>#REF!</v>
      </c>
      <c r="J481" s="263" t="s">
        <v>979</v>
      </c>
    </row>
    <row r="482" spans="1:16">
      <c r="I482" s="525"/>
    </row>
    <row r="483" spans="1:16">
      <c r="A483" s="60" t="s">
        <v>573</v>
      </c>
      <c r="I483" s="525"/>
      <c r="J483" s="60" t="s">
        <v>790</v>
      </c>
    </row>
    <row r="484" spans="1:16">
      <c r="A484" t="s">
        <v>490</v>
      </c>
      <c r="B484" t="s">
        <v>491</v>
      </c>
      <c r="C484" t="s">
        <v>567</v>
      </c>
      <c r="D484" s="533" t="s">
        <v>568</v>
      </c>
      <c r="E484" t="s">
        <v>569</v>
      </c>
      <c r="F484" t="s">
        <v>570</v>
      </c>
      <c r="G484" t="s">
        <v>577</v>
      </c>
      <c r="I484" s="523" t="s">
        <v>769</v>
      </c>
      <c r="J484" s="236">
        <f>F492</f>
        <v>149280</v>
      </c>
    </row>
    <row r="485" spans="1:16">
      <c r="A485" s="57">
        <v>40078</v>
      </c>
      <c r="B485" t="s">
        <v>571</v>
      </c>
      <c r="C485" t="s">
        <v>572</v>
      </c>
      <c r="F485" s="236">
        <v>95000</v>
      </c>
      <c r="G485" t="s">
        <v>573</v>
      </c>
      <c r="H485" s="236">
        <v>164000</v>
      </c>
      <c r="I485" s="523" t="s">
        <v>770</v>
      </c>
      <c r="J485" s="236">
        <f>Table_USStocks.accdb_13[[#Totals],[Profit]]</f>
        <v>-1676.8168000000524</v>
      </c>
    </row>
    <row r="486" spans="1:16">
      <c r="A486" s="57">
        <v>40067</v>
      </c>
      <c r="B486" t="s">
        <v>571</v>
      </c>
      <c r="C486" t="s">
        <v>572</v>
      </c>
      <c r="F486" s="236">
        <v>13280</v>
      </c>
      <c r="G486" t="s">
        <v>578</v>
      </c>
      <c r="H486" s="238">
        <v>12137.66</v>
      </c>
      <c r="I486" s="523" t="s">
        <v>955</v>
      </c>
      <c r="J486" s="236">
        <f>1650+374-75</f>
        <v>1949</v>
      </c>
      <c r="K486" s="486" t="s">
        <v>956</v>
      </c>
    </row>
    <row r="487" spans="1:16">
      <c r="A487" s="57">
        <v>40031</v>
      </c>
      <c r="B487" t="s">
        <v>571</v>
      </c>
      <c r="C487" t="s">
        <v>572</v>
      </c>
      <c r="F487" s="236">
        <v>28500</v>
      </c>
      <c r="G487" t="s">
        <v>579</v>
      </c>
      <c r="H487" s="238">
        <v>18935.38</v>
      </c>
      <c r="I487" s="523" t="s">
        <v>772</v>
      </c>
      <c r="J487" s="236" t="e">
        <f>#REF!+#REF!+#REF!</f>
        <v>#REF!</v>
      </c>
    </row>
    <row r="488" spans="1:16">
      <c r="A488" s="57">
        <v>40023</v>
      </c>
      <c r="B488" t="s">
        <v>571</v>
      </c>
      <c r="C488" t="s">
        <v>572</v>
      </c>
      <c r="F488" s="236">
        <v>1000</v>
      </c>
      <c r="G488" t="s">
        <v>325</v>
      </c>
      <c r="H488" s="238">
        <v>16500</v>
      </c>
      <c r="I488" s="527" t="s">
        <v>961</v>
      </c>
      <c r="J488" s="237" t="e">
        <f>SUM(J484:J485)-J486-J487</f>
        <v>#REF!</v>
      </c>
      <c r="K488" s="486"/>
    </row>
    <row r="489" spans="1:16">
      <c r="A489" s="57">
        <v>40022</v>
      </c>
      <c r="B489" t="s">
        <v>571</v>
      </c>
      <c r="C489" t="s">
        <v>572</v>
      </c>
      <c r="F489" s="236">
        <v>500</v>
      </c>
      <c r="I489" s="528"/>
      <c r="J489" s="316"/>
      <c r="K489" s="487"/>
      <c r="L489" s="318"/>
      <c r="M489" s="318"/>
      <c r="N489" s="318"/>
      <c r="O489" s="318"/>
      <c r="P489" s="318"/>
    </row>
    <row r="490" spans="1:16">
      <c r="A490" s="57">
        <v>40664</v>
      </c>
      <c r="B490" t="s">
        <v>571</v>
      </c>
      <c r="F490" s="236">
        <v>1000</v>
      </c>
      <c r="I490" s="523" t="s">
        <v>959</v>
      </c>
      <c r="J490" s="236" t="e">
        <f>#REF!+#REF!</f>
        <v>#REF!</v>
      </c>
      <c r="L490" s="313" t="s">
        <v>689</v>
      </c>
      <c r="M490" s="313">
        <v>175</v>
      </c>
      <c r="N490" s="314">
        <v>15.3</v>
      </c>
    </row>
    <row r="491" spans="1:16">
      <c r="A491" s="57">
        <v>41628</v>
      </c>
      <c r="B491" s="272" t="s">
        <v>571</v>
      </c>
      <c r="C491" s="272" t="s">
        <v>572</v>
      </c>
      <c r="F491" s="236">
        <v>10000</v>
      </c>
      <c r="I491" s="523"/>
      <c r="J491" s="236"/>
      <c r="L491" s="313"/>
      <c r="M491" s="313"/>
      <c r="N491" s="314"/>
    </row>
    <row r="492" spans="1:16">
      <c r="B492" s="263" t="s">
        <v>795</v>
      </c>
      <c r="F492" s="237">
        <f>SUM(F485:F491)</f>
        <v>149280</v>
      </c>
      <c r="G492" s="244" t="s">
        <v>535</v>
      </c>
      <c r="H492" s="245" t="e">
        <f>F492+G475-#REF!-#REF!</f>
        <v>#REF!</v>
      </c>
      <c r="I492" s="529" t="s">
        <v>962</v>
      </c>
      <c r="J492" s="236">
        <f>SUMPRODUCT(M490:M495,N490:N495)</f>
        <v>18209.099999999999</v>
      </c>
      <c r="L492" s="313" t="s">
        <v>228</v>
      </c>
      <c r="M492" s="313">
        <v>115</v>
      </c>
      <c r="N492" s="314">
        <v>2.84</v>
      </c>
    </row>
    <row r="493" spans="1:16">
      <c r="A493" s="60" t="s">
        <v>574</v>
      </c>
      <c r="B493" t="s">
        <v>575</v>
      </c>
      <c r="F493" s="236">
        <v>11500</v>
      </c>
      <c r="I493" s="529" t="s">
        <v>957</v>
      </c>
      <c r="J493" s="236">
        <f>2957.664930965*10.03+1510.66*11.06</f>
        <v>46373.278857578945</v>
      </c>
      <c r="L493" s="313" t="s">
        <v>805</v>
      </c>
      <c r="M493" s="313">
        <v>100</v>
      </c>
      <c r="N493" s="314">
        <v>86.55</v>
      </c>
    </row>
    <row r="494" spans="1:16">
      <c r="B494" t="s">
        <v>576</v>
      </c>
      <c r="F494" s="236">
        <v>18000</v>
      </c>
      <c r="I494" s="529" t="s">
        <v>963</v>
      </c>
      <c r="J494" s="236" t="e">
        <f>#REF!-'US Executed'!J493</f>
        <v>#REF!</v>
      </c>
      <c r="L494" s="313" t="s">
        <v>270</v>
      </c>
      <c r="M494" s="313">
        <v>100</v>
      </c>
      <c r="N494" s="314">
        <v>50</v>
      </c>
    </row>
    <row r="495" spans="1:16">
      <c r="F495" s="237">
        <f>SUM(F492:F494)</f>
        <v>178780</v>
      </c>
      <c r="H495" s="237"/>
      <c r="I495" s="527" t="s">
        <v>958</v>
      </c>
      <c r="J495" s="237" t="e">
        <f>SUM(J490:J490)-J492-J493-J494</f>
        <v>#REF!</v>
      </c>
      <c r="L495" s="313" t="s">
        <v>919</v>
      </c>
      <c r="M495" s="313">
        <v>50</v>
      </c>
      <c r="N495" s="314">
        <v>31</v>
      </c>
    </row>
    <row r="496" spans="1:16">
      <c r="B496" s="298"/>
      <c r="C496" s="298"/>
      <c r="I496" s="530" t="s">
        <v>964</v>
      </c>
      <c r="J496" s="274" t="e">
        <f>J488-J495</f>
        <v>#REF!</v>
      </c>
    </row>
    <row r="497" spans="1:10">
      <c r="I497" s="531" t="s">
        <v>965</v>
      </c>
    </row>
    <row r="498" spans="1:10">
      <c r="I498" s="532" t="s">
        <v>51</v>
      </c>
      <c r="J498" s="320">
        <v>8735</v>
      </c>
    </row>
    <row r="499" spans="1:10">
      <c r="A499" s="272" t="s">
        <v>3579</v>
      </c>
      <c r="B499" s="272" t="s">
        <v>3580</v>
      </c>
      <c r="I499" s="532" t="s">
        <v>748</v>
      </c>
      <c r="J499" s="320">
        <v>-11390</v>
      </c>
    </row>
    <row r="500" spans="1:10">
      <c r="I500" s="530" t="s">
        <v>960</v>
      </c>
      <c r="J500" s="274" t="e">
        <f>SUM(J496:J499)</f>
        <v>#REF!</v>
      </c>
    </row>
  </sheetData>
  <conditionalFormatting sqref="C480:C481 E480:E481">
    <cfRule type="cellIs" dxfId="299" priority="4" stopIfTrue="1" operator="lessThan">
      <formula>0.1</formula>
    </cfRule>
  </conditionalFormatting>
  <conditionalFormatting sqref="I2:J76 I2:I367 I368:J475">
    <cfRule type="cellIs" dxfId="298" priority="2" operator="lessThan">
      <formula>0</formula>
    </cfRule>
    <cfRule type="cellIs" dxfId="297" priority="3" operator="lessThan">
      <formula>0</formula>
    </cfRule>
  </conditionalFormatting>
  <hyperlinks>
    <hyperlink ref="L490" r:id="rId1" display="https://us.etrade.com/e/t/invest/quotesresearch?traxui=P_MGR&amp;sym=BAC&amp;prod=BAC:NYSE:EQ"/>
    <hyperlink ref="L492" r:id="rId2" display="https://us.etrade.com/e/t/invest/quotesresearch?traxui=P_MGR&amp;sym=CYTK&amp;prod=CYTK:NSDQ:EQ"/>
    <hyperlink ref="L493" r:id="rId3" display="https://us.etrade.com/e/t/invest/quotesresearch?traxui=P_MGR&amp;sym=ERX&amp;prod=ERX:PACF:EQ"/>
    <hyperlink ref="L494" r:id="rId4" display="https://us.etrade.com/e/t/invest/quotesresearch?traxui=P_MGR&amp;sym=IWF&amp;prod=IWF:PACF:EQ"/>
    <hyperlink ref="L495" r:id="rId5" display="https://us.etrade.com/e/t/invest/quotesresearch?traxui=P_MGR&amp;sym=USLV&amp;prod=USLV:PACF:EQ"/>
  </hyperlinks>
  <pageMargins left="0.7" right="0.7" top="0.75" bottom="0.75" header="0.3" footer="0.3"/>
  <pageSetup orientation="portrait" r:id="rId6"/>
  <drawing r:id="rId7"/>
  <legacyDrawing r:id="rId8"/>
  <tableParts count="1">
    <tablePart r:id="rId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0"/>
  <sheetViews>
    <sheetView topLeftCell="A52" workbookViewId="0">
      <selection activeCell="G102" sqref="G102"/>
    </sheetView>
  </sheetViews>
  <sheetFormatPr defaultRowHeight="12.75"/>
  <cols>
    <col min="1" max="1" width="26.42578125" bestFit="1" customWidth="1"/>
    <col min="2" max="2" width="12.85546875" style="320" bestFit="1" customWidth="1"/>
    <col min="3" max="3" width="16.7109375" style="320" bestFit="1" customWidth="1"/>
    <col min="6" max="6" width="11.7109375" bestFit="1" customWidth="1"/>
    <col min="8" max="8" width="11.28515625" bestFit="1" customWidth="1"/>
  </cols>
  <sheetData>
    <row r="1" spans="1:14">
      <c r="A1" s="496" t="s">
        <v>1404</v>
      </c>
      <c r="B1" s="320" t="s">
        <v>1402</v>
      </c>
      <c r="C1" s="320" t="s">
        <v>1403</v>
      </c>
      <c r="D1" s="272" t="s">
        <v>1405</v>
      </c>
    </row>
    <row r="2" spans="1:14">
      <c r="A2" s="497" t="s">
        <v>309</v>
      </c>
      <c r="B2" s="320">
        <v>6750.973</v>
      </c>
      <c r="C2" s="628">
        <v>71871.626999999993</v>
      </c>
      <c r="D2" s="498">
        <f t="shared" ref="D2:D4" si="0">GETPIVOTDATA("Sum of Profit",$A$1,"Symbol",A2)/GETPIVOTDATA("Sum of CostBasis",$A$1,"Symbol",A2)</f>
        <v>9.3930988928356954E-2</v>
      </c>
      <c r="F2" s="505">
        <v>40003</v>
      </c>
      <c r="G2" s="506"/>
      <c r="H2" s="507">
        <f ca="1">TODAY()</f>
        <v>41831</v>
      </c>
      <c r="I2" s="506"/>
      <c r="J2" s="508" t="s">
        <v>795</v>
      </c>
      <c r="K2" s="506"/>
      <c r="L2" s="506"/>
      <c r="M2" s="506"/>
      <c r="N2" s="509">
        <f>'US Executed'!F492</f>
        <v>149280</v>
      </c>
    </row>
    <row r="3" spans="1:14">
      <c r="A3" s="497" t="s">
        <v>864</v>
      </c>
      <c r="B3" s="320">
        <v>-2436.85</v>
      </c>
      <c r="C3" s="628">
        <v>12212.849999999999</v>
      </c>
      <c r="D3" s="498">
        <f t="shared" si="0"/>
        <v>-0.19953164085369102</v>
      </c>
      <c r="F3" s="510"/>
      <c r="G3" s="464"/>
      <c r="H3" s="464"/>
      <c r="I3" s="464"/>
      <c r="J3" s="464"/>
      <c r="K3" s="464"/>
      <c r="L3" s="464"/>
      <c r="M3" s="464"/>
      <c r="N3" s="511"/>
    </row>
    <row r="4" spans="1:14">
      <c r="A4" s="497" t="s">
        <v>110</v>
      </c>
      <c r="B4" s="320">
        <v>207.33</v>
      </c>
      <c r="C4" s="628">
        <v>2295.9499999999998</v>
      </c>
      <c r="D4" s="498">
        <f t="shared" si="0"/>
        <v>9.0302489165704838E-2</v>
      </c>
      <c r="F4" s="512" t="s">
        <v>227</v>
      </c>
      <c r="G4" s="513"/>
      <c r="H4" s="514">
        <f ca="1">365*LN((N2+GETPIVOTDATA("Sum of Profit",$A$1))/N2)/(H2-F2)</f>
        <v>-2.2555440103312081E-3</v>
      </c>
      <c r="I4" s="464"/>
      <c r="J4" s="464"/>
      <c r="K4" s="464"/>
      <c r="L4" s="464"/>
      <c r="M4" s="464"/>
      <c r="N4" s="511"/>
    </row>
    <row r="5" spans="1:14" ht="13.5" thickBot="1">
      <c r="A5" s="497" t="s">
        <v>682</v>
      </c>
      <c r="B5" s="320">
        <v>32.6</v>
      </c>
      <c r="C5" s="628">
        <v>467.4</v>
      </c>
      <c r="D5" s="498">
        <f>GETPIVOTDATA("Sum of Profit",$A$1,"Symbol",A5)/GETPIVOTDATA("Sum of CostBasis",$A$1,"Symbol",A5)</f>
        <v>6.9747539580658977E-2</v>
      </c>
      <c r="F5" s="519" t="s">
        <v>1409</v>
      </c>
      <c r="G5" s="464"/>
      <c r="H5" s="520">
        <f>GETPIVOTDATA("Sum of Profit",$A$1)</f>
        <v>-1676.8168000000189</v>
      </c>
      <c r="I5" s="464"/>
      <c r="J5" s="464"/>
      <c r="K5" s="464"/>
      <c r="L5" s="464"/>
      <c r="M5" s="464"/>
      <c r="N5" s="511"/>
    </row>
    <row r="6" spans="1:14">
      <c r="A6" s="497" t="s">
        <v>156</v>
      </c>
      <c r="B6" s="320">
        <v>8745.5399999999991</v>
      </c>
      <c r="C6" s="628">
        <v>9527.4600000000009</v>
      </c>
      <c r="D6" s="498">
        <f t="shared" ref="D6:D69" si="1">GETPIVOTDATA("Sum of Profit",$A$1,"Symbol",A6)/GETPIVOTDATA("Sum of CostBasis",$A$1,"Symbol",A6)</f>
        <v>0.91792985748562561</v>
      </c>
      <c r="F6" s="515" t="s">
        <v>1263</v>
      </c>
      <c r="G6" s="516">
        <f>COUNTIF(B:B,"&gt;0")/COUNT(B:B)</f>
        <v>0.57396449704142016</v>
      </c>
      <c r="H6" s="517"/>
      <c r="I6" s="517"/>
      <c r="J6" s="517"/>
      <c r="K6" s="517"/>
      <c r="L6" s="517"/>
      <c r="M6" s="517"/>
      <c r="N6" s="518"/>
    </row>
    <row r="7" spans="1:14">
      <c r="A7" s="497" t="s">
        <v>866</v>
      </c>
      <c r="B7" s="320">
        <v>-4295.45</v>
      </c>
      <c r="C7" s="628">
        <v>4382.95</v>
      </c>
      <c r="D7" s="498">
        <f t="shared" si="1"/>
        <v>-0.98003627693676632</v>
      </c>
    </row>
    <row r="8" spans="1:14" ht="13.5" thickBot="1">
      <c r="A8" s="497" t="s">
        <v>329</v>
      </c>
      <c r="B8" s="320">
        <v>842.8</v>
      </c>
      <c r="C8" s="628">
        <v>3647.2</v>
      </c>
      <c r="D8" s="498">
        <f t="shared" si="1"/>
        <v>0.23108137749506472</v>
      </c>
    </row>
    <row r="9" spans="1:14">
      <c r="A9" s="497" t="s">
        <v>328</v>
      </c>
      <c r="B9" s="320">
        <v>540.30000000000018</v>
      </c>
      <c r="C9" s="628">
        <v>8049.7</v>
      </c>
      <c r="D9" s="498">
        <f t="shared" si="1"/>
        <v>6.7120513807968019E-2</v>
      </c>
      <c r="G9" s="502"/>
      <c r="H9" s="501"/>
      <c r="I9" s="501"/>
    </row>
    <row r="10" spans="1:14">
      <c r="A10" s="497" t="s">
        <v>57</v>
      </c>
      <c r="B10" s="320">
        <v>1955</v>
      </c>
      <c r="C10" s="628">
        <v>1850</v>
      </c>
      <c r="D10" s="498">
        <f t="shared" si="1"/>
        <v>1.0567567567567568</v>
      </c>
      <c r="G10" s="503"/>
      <c r="H10" s="504"/>
      <c r="I10" s="499"/>
    </row>
    <row r="11" spans="1:14">
      <c r="A11" s="497" t="s">
        <v>689</v>
      </c>
      <c r="B11" s="320">
        <v>-2139.9699999999998</v>
      </c>
      <c r="C11" s="628">
        <v>13259.970000000001</v>
      </c>
      <c r="D11" s="498">
        <f t="shared" si="1"/>
        <v>-0.16138573465852485</v>
      </c>
      <c r="G11" s="503"/>
      <c r="H11" s="504"/>
      <c r="I11" s="499"/>
    </row>
    <row r="12" spans="1:14">
      <c r="A12" s="497" t="s">
        <v>884</v>
      </c>
      <c r="B12" s="320">
        <v>-540.45000000000005</v>
      </c>
      <c r="C12" s="628">
        <v>545.45000000000005</v>
      </c>
      <c r="D12" s="498">
        <f t="shared" si="1"/>
        <v>-0.99083325694380786</v>
      </c>
      <c r="G12" s="502"/>
      <c r="H12" s="504"/>
      <c r="I12" s="499"/>
    </row>
    <row r="13" spans="1:14">
      <c r="A13" s="497" t="s">
        <v>1248</v>
      </c>
      <c r="B13" s="320">
        <v>-230.255</v>
      </c>
      <c r="C13" s="628">
        <v>1563.4050000000002</v>
      </c>
      <c r="D13" s="498">
        <f t="shared" si="1"/>
        <v>-0.14727789664226479</v>
      </c>
      <c r="G13" s="503"/>
      <c r="H13" s="504"/>
      <c r="I13" s="499"/>
    </row>
    <row r="14" spans="1:14">
      <c r="A14" s="497" t="s">
        <v>597</v>
      </c>
      <c r="B14" s="320">
        <v>126.6</v>
      </c>
      <c r="C14" s="628">
        <v>423.4</v>
      </c>
      <c r="D14" s="498">
        <f t="shared" si="1"/>
        <v>0.29900803023145961</v>
      </c>
      <c r="G14" s="503"/>
      <c r="H14" s="504"/>
      <c r="I14" s="499"/>
    </row>
    <row r="15" spans="1:14">
      <c r="A15" s="497" t="s">
        <v>157</v>
      </c>
      <c r="B15" s="320">
        <v>2360.0500000000002</v>
      </c>
      <c r="C15" s="628">
        <v>9639.9500000000007</v>
      </c>
      <c r="D15" s="498">
        <f t="shared" si="1"/>
        <v>0.24481973454219161</v>
      </c>
      <c r="G15" s="502"/>
      <c r="H15" s="504"/>
      <c r="I15" s="499"/>
    </row>
    <row r="16" spans="1:14">
      <c r="A16" s="497" t="s">
        <v>610</v>
      </c>
      <c r="B16" s="320">
        <v>-1049.7499999999998</v>
      </c>
      <c r="C16" s="628">
        <v>5054.75</v>
      </c>
      <c r="D16" s="498">
        <f t="shared" si="1"/>
        <v>-0.20767594836539885</v>
      </c>
      <c r="G16" s="503"/>
      <c r="H16" s="504"/>
      <c r="I16" s="499"/>
    </row>
    <row r="17" spans="1:9">
      <c r="A17" s="497" t="s">
        <v>103</v>
      </c>
      <c r="B17" s="320">
        <v>-971.55</v>
      </c>
      <c r="C17" s="628">
        <v>6421.55</v>
      </c>
      <c r="D17" s="498">
        <f t="shared" si="1"/>
        <v>-0.15129524803201719</v>
      </c>
      <c r="G17" s="503"/>
      <c r="H17" s="504"/>
      <c r="I17" s="499"/>
    </row>
    <row r="18" spans="1:9">
      <c r="A18" s="497" t="s">
        <v>661</v>
      </c>
      <c r="B18" s="320">
        <v>-1388.9</v>
      </c>
      <c r="C18" s="628">
        <v>1818.9</v>
      </c>
      <c r="D18" s="498">
        <f t="shared" si="1"/>
        <v>-0.7635933806146572</v>
      </c>
      <c r="G18" s="502"/>
      <c r="H18" s="504"/>
      <c r="I18" s="499"/>
    </row>
    <row r="19" spans="1:9">
      <c r="A19" s="497" t="s">
        <v>159</v>
      </c>
      <c r="B19" s="320">
        <v>388.05</v>
      </c>
      <c r="C19" s="628">
        <v>4462.95</v>
      </c>
      <c r="D19" s="498">
        <f t="shared" si="1"/>
        <v>8.6949215205189403E-2</v>
      </c>
      <c r="G19" s="503"/>
      <c r="H19" s="504"/>
      <c r="I19" s="499"/>
    </row>
    <row r="20" spans="1:9">
      <c r="A20" s="497" t="s">
        <v>77</v>
      </c>
      <c r="B20" s="320">
        <v>-4141.8999999999996</v>
      </c>
      <c r="C20" s="628">
        <v>4821.8999999999996</v>
      </c>
      <c r="D20" s="498">
        <f t="shared" si="1"/>
        <v>-0.85897675190277689</v>
      </c>
      <c r="G20" s="503"/>
      <c r="H20" s="504"/>
      <c r="I20" s="499"/>
    </row>
    <row r="21" spans="1:9">
      <c r="A21" s="497" t="s">
        <v>177</v>
      </c>
      <c r="B21" s="320">
        <v>47.6</v>
      </c>
      <c r="C21" s="628">
        <v>342.4</v>
      </c>
      <c r="D21" s="498">
        <f t="shared" si="1"/>
        <v>0.13901869158878505</v>
      </c>
      <c r="G21" s="502"/>
      <c r="H21" s="504"/>
      <c r="I21" s="499"/>
    </row>
    <row r="22" spans="1:9">
      <c r="A22" s="497" t="s">
        <v>456</v>
      </c>
      <c r="B22" s="320">
        <v>242.05</v>
      </c>
      <c r="C22" s="628">
        <v>6757.95</v>
      </c>
      <c r="D22" s="498">
        <f t="shared" si="1"/>
        <v>3.5817074704607169E-2</v>
      </c>
      <c r="G22" s="503"/>
      <c r="H22" s="504"/>
      <c r="I22" s="499"/>
    </row>
    <row r="23" spans="1:9">
      <c r="A23" s="497" t="s">
        <v>183</v>
      </c>
      <c r="B23" s="320">
        <v>822.66</v>
      </c>
      <c r="C23" s="628">
        <v>10017.34</v>
      </c>
      <c r="D23" s="498">
        <f t="shared" si="1"/>
        <v>8.2123597681620072E-2</v>
      </c>
      <c r="G23" s="503"/>
      <c r="H23" s="504"/>
      <c r="I23" s="499"/>
    </row>
    <row r="24" spans="1:9">
      <c r="A24" s="497" t="s">
        <v>228</v>
      </c>
      <c r="B24" s="320">
        <v>-208.05</v>
      </c>
      <c r="C24" s="628">
        <v>334.55</v>
      </c>
      <c r="D24" s="498">
        <f t="shared" si="1"/>
        <v>-0.62188013749813187</v>
      </c>
      <c r="G24" s="502"/>
      <c r="H24" s="504"/>
      <c r="I24" s="499"/>
    </row>
    <row r="25" spans="1:9">
      <c r="A25" s="497" t="s">
        <v>1250</v>
      </c>
      <c r="B25" s="320">
        <v>82.600000000000023</v>
      </c>
      <c r="C25" s="628">
        <v>5237.3999999999996</v>
      </c>
      <c r="D25" s="498">
        <f t="shared" si="1"/>
        <v>1.577118417535419E-2</v>
      </c>
      <c r="G25" s="503"/>
      <c r="H25" s="504"/>
      <c r="I25" s="499"/>
    </row>
    <row r="26" spans="1:9">
      <c r="A26" s="497" t="s">
        <v>439</v>
      </c>
      <c r="B26" s="320">
        <v>584.65000000000009</v>
      </c>
      <c r="C26" s="628">
        <v>7445.3499999999995</v>
      </c>
      <c r="D26" s="498">
        <f t="shared" si="1"/>
        <v>7.8525522641648832E-2</v>
      </c>
      <c r="H26" s="504"/>
      <c r="I26" s="499"/>
    </row>
    <row r="27" spans="1:9" ht="13.5" thickBot="1">
      <c r="A27" s="497" t="s">
        <v>305</v>
      </c>
      <c r="B27" s="320">
        <v>2822.1</v>
      </c>
      <c r="C27" s="628">
        <v>10415.9</v>
      </c>
      <c r="D27" s="498">
        <f t="shared" si="1"/>
        <v>0.27094154129743947</v>
      </c>
      <c r="H27" s="500"/>
      <c r="I27" s="500"/>
    </row>
    <row r="28" spans="1:9">
      <c r="A28" s="497" t="s">
        <v>301</v>
      </c>
      <c r="B28" s="320">
        <v>771.7</v>
      </c>
      <c r="C28" s="628">
        <v>1578.3000000000002</v>
      </c>
      <c r="D28" s="498">
        <f t="shared" si="1"/>
        <v>0.48894380029145279</v>
      </c>
    </row>
    <row r="29" spans="1:9">
      <c r="A29" s="497" t="s">
        <v>908</v>
      </c>
      <c r="B29" s="320">
        <v>221.1</v>
      </c>
      <c r="C29" s="628">
        <v>258.89999999999998</v>
      </c>
      <c r="D29" s="498">
        <f t="shared" si="1"/>
        <v>0.85399768250289687</v>
      </c>
    </row>
    <row r="30" spans="1:9">
      <c r="A30" s="497" t="s">
        <v>745</v>
      </c>
      <c r="B30" s="320">
        <v>601.6</v>
      </c>
      <c r="C30" s="628">
        <v>1723.4</v>
      </c>
      <c r="D30" s="498">
        <f t="shared" si="1"/>
        <v>0.34907740512939539</v>
      </c>
    </row>
    <row r="31" spans="1:9">
      <c r="A31" s="497" t="s">
        <v>230</v>
      </c>
      <c r="B31" s="320">
        <v>-2382.6967999999993</v>
      </c>
      <c r="C31" s="628">
        <v>10625.186800000003</v>
      </c>
      <c r="D31" s="498">
        <f t="shared" si="1"/>
        <v>-0.22424987389398165</v>
      </c>
    </row>
    <row r="32" spans="1:9">
      <c r="A32" s="497" t="s">
        <v>326</v>
      </c>
      <c r="B32" s="320">
        <v>-339.74999999999977</v>
      </c>
      <c r="C32" s="628">
        <v>9339.75</v>
      </c>
      <c r="D32" s="498">
        <f t="shared" si="1"/>
        <v>-3.6376776680317968E-2</v>
      </c>
    </row>
    <row r="33" spans="1:4">
      <c r="A33" s="497" t="s">
        <v>629</v>
      </c>
      <c r="B33" s="320">
        <v>291.76559999999989</v>
      </c>
      <c r="C33" s="628">
        <v>3997.2343999999998</v>
      </c>
      <c r="D33" s="498">
        <f t="shared" si="1"/>
        <v>7.2991866576551004E-2</v>
      </c>
    </row>
    <row r="34" spans="1:4">
      <c r="A34" s="497" t="s">
        <v>805</v>
      </c>
      <c r="B34" s="320">
        <v>-4294.1499999999996</v>
      </c>
      <c r="C34" s="628">
        <v>16274.15</v>
      </c>
      <c r="D34" s="498">
        <f t="shared" si="1"/>
        <v>-0.2638632432415825</v>
      </c>
    </row>
    <row r="35" spans="1:4">
      <c r="A35" s="497" t="s">
        <v>1242</v>
      </c>
      <c r="B35" s="320">
        <v>-2922.45</v>
      </c>
      <c r="C35" s="628">
        <v>11152.45</v>
      </c>
      <c r="D35" s="498">
        <f t="shared" si="1"/>
        <v>-0.26204555949589547</v>
      </c>
    </row>
    <row r="36" spans="1:4">
      <c r="A36" s="497" t="s">
        <v>513</v>
      </c>
      <c r="B36" s="320">
        <v>1992.05</v>
      </c>
      <c r="C36" s="628">
        <v>12007.95</v>
      </c>
      <c r="D36" s="498">
        <f t="shared" si="1"/>
        <v>0.16589426171827829</v>
      </c>
    </row>
    <row r="37" spans="1:4">
      <c r="A37" s="497" t="s">
        <v>905</v>
      </c>
      <c r="B37" s="320">
        <v>462.59999999999997</v>
      </c>
      <c r="C37" s="628">
        <v>4437.3999999999996</v>
      </c>
      <c r="D37" s="498">
        <f t="shared" si="1"/>
        <v>0.1042502366250507</v>
      </c>
    </row>
    <row r="38" spans="1:4">
      <c r="A38" s="497" t="s">
        <v>907</v>
      </c>
      <c r="B38" s="320">
        <v>440.50000000000006</v>
      </c>
      <c r="C38" s="628">
        <v>5074.5</v>
      </c>
      <c r="D38" s="498">
        <f t="shared" si="1"/>
        <v>8.6806581929254126E-2</v>
      </c>
    </row>
    <row r="39" spans="1:4">
      <c r="A39" s="497" t="s">
        <v>113</v>
      </c>
      <c r="B39" s="320">
        <v>153.35000000000002</v>
      </c>
      <c r="C39" s="628">
        <v>3336.6499999999996</v>
      </c>
      <c r="D39" s="498">
        <f t="shared" si="1"/>
        <v>4.5959270525826816E-2</v>
      </c>
    </row>
    <row r="40" spans="1:4">
      <c r="A40" s="497" t="s">
        <v>862</v>
      </c>
      <c r="B40" s="320">
        <v>-31.399999999999977</v>
      </c>
      <c r="C40" s="628">
        <v>3951.3999999999996</v>
      </c>
      <c r="D40" s="498">
        <f t="shared" si="1"/>
        <v>-7.9465505896644181E-3</v>
      </c>
    </row>
    <row r="41" spans="1:4">
      <c r="A41" s="497" t="s">
        <v>162</v>
      </c>
      <c r="B41" s="320">
        <v>7017.9900000000016</v>
      </c>
      <c r="C41" s="628">
        <v>52141.450000000004</v>
      </c>
      <c r="D41" s="498">
        <f t="shared" si="1"/>
        <v>0.13459522126830001</v>
      </c>
    </row>
    <row r="42" spans="1:4">
      <c r="A42" s="497" t="s">
        <v>696</v>
      </c>
      <c r="B42" s="320">
        <v>148.85</v>
      </c>
      <c r="C42" s="628">
        <v>3191.55</v>
      </c>
      <c r="D42" s="498">
        <f t="shared" si="1"/>
        <v>4.6638780529836596E-2</v>
      </c>
    </row>
    <row r="43" spans="1:4">
      <c r="A43" s="497" t="s">
        <v>635</v>
      </c>
      <c r="B43" s="320">
        <v>419.15</v>
      </c>
      <c r="C43" s="628">
        <v>29460.850000000002</v>
      </c>
      <c r="D43" s="498">
        <f t="shared" si="1"/>
        <v>1.4227355965628959E-2</v>
      </c>
    </row>
    <row r="44" spans="1:4">
      <c r="A44" s="497" t="s">
        <v>237</v>
      </c>
      <c r="B44" s="320">
        <v>1012.05</v>
      </c>
      <c r="C44" s="628">
        <v>4987.95</v>
      </c>
      <c r="D44" s="498">
        <f t="shared" si="1"/>
        <v>0.20289898655760383</v>
      </c>
    </row>
    <row r="45" spans="1:4">
      <c r="A45" s="497" t="s">
        <v>498</v>
      </c>
      <c r="B45" s="320">
        <v>390.05</v>
      </c>
      <c r="C45" s="628">
        <v>6248.7</v>
      </c>
      <c r="D45" s="498">
        <f t="shared" si="1"/>
        <v>6.2420983564581436E-2</v>
      </c>
    </row>
    <row r="46" spans="1:4">
      <c r="A46" s="497" t="s">
        <v>238</v>
      </c>
      <c r="B46" s="320">
        <v>352.05</v>
      </c>
      <c r="C46" s="628">
        <v>4282.95</v>
      </c>
      <c r="D46" s="498">
        <f t="shared" si="1"/>
        <v>8.219801772143033E-2</v>
      </c>
    </row>
    <row r="47" spans="1:4">
      <c r="A47" s="497" t="s">
        <v>239</v>
      </c>
      <c r="B47" s="320">
        <v>592.04999999999995</v>
      </c>
      <c r="C47" s="628">
        <v>4807.95</v>
      </c>
      <c r="D47" s="498">
        <f t="shared" si="1"/>
        <v>0.12313979970673572</v>
      </c>
    </row>
    <row r="48" spans="1:4">
      <c r="A48" s="497" t="s">
        <v>698</v>
      </c>
      <c r="B48" s="320">
        <v>2283.85</v>
      </c>
      <c r="C48" s="628">
        <v>17852.650000000001</v>
      </c>
      <c r="D48" s="498">
        <f t="shared" si="1"/>
        <v>0.12792778663111637</v>
      </c>
    </row>
    <row r="49" spans="1:4">
      <c r="A49" s="497" t="s">
        <v>518</v>
      </c>
      <c r="B49" s="320">
        <v>1373.662</v>
      </c>
      <c r="C49" s="628">
        <v>7766.3379999999997</v>
      </c>
      <c r="D49" s="498">
        <f t="shared" si="1"/>
        <v>0.17687383680699967</v>
      </c>
    </row>
    <row r="50" spans="1:4">
      <c r="A50" s="497" t="s">
        <v>368</v>
      </c>
      <c r="B50" s="320">
        <v>182.05</v>
      </c>
      <c r="C50" s="628">
        <v>9017.9500000000007</v>
      </c>
      <c r="D50" s="498">
        <f t="shared" si="1"/>
        <v>2.0187514900836666E-2</v>
      </c>
    </row>
    <row r="51" spans="1:4">
      <c r="A51" s="497" t="s">
        <v>924</v>
      </c>
      <c r="B51" s="320">
        <v>466.60000000000008</v>
      </c>
      <c r="C51" s="628">
        <v>6048.1999999999989</v>
      </c>
      <c r="D51" s="498">
        <f t="shared" si="1"/>
        <v>7.7146919744717463E-2</v>
      </c>
    </row>
    <row r="52" spans="1:4">
      <c r="A52" s="497" t="s">
        <v>270</v>
      </c>
      <c r="B52" s="320">
        <v>913.34999999999991</v>
      </c>
      <c r="C52" s="628">
        <v>5036.6499999999996</v>
      </c>
      <c r="D52" s="498">
        <f t="shared" si="1"/>
        <v>0.18134077214021224</v>
      </c>
    </row>
    <row r="53" spans="1:4">
      <c r="A53" s="497" t="s">
        <v>341</v>
      </c>
      <c r="B53" s="320">
        <v>1058.7</v>
      </c>
      <c r="C53" s="628">
        <v>2666.3</v>
      </c>
      <c r="D53" s="498">
        <f t="shared" si="1"/>
        <v>0.39706709672579976</v>
      </c>
    </row>
    <row r="54" spans="1:4">
      <c r="A54" s="497" t="s">
        <v>863</v>
      </c>
      <c r="B54" s="320">
        <v>-315.35000000000014</v>
      </c>
      <c r="C54" s="628">
        <v>4775.3499999999995</v>
      </c>
      <c r="D54" s="498">
        <f t="shared" si="1"/>
        <v>-6.6037044405122175E-2</v>
      </c>
    </row>
    <row r="55" spans="1:4">
      <c r="A55" s="497" t="s">
        <v>672</v>
      </c>
      <c r="B55" s="320">
        <v>-1480.9</v>
      </c>
      <c r="C55" s="628">
        <v>1800.9</v>
      </c>
      <c r="D55" s="498">
        <f t="shared" si="1"/>
        <v>-0.82231106668887777</v>
      </c>
    </row>
    <row r="56" spans="1:4">
      <c r="A56" s="497" t="s">
        <v>55</v>
      </c>
      <c r="B56" s="320">
        <v>546.70000000000005</v>
      </c>
      <c r="C56" s="628">
        <v>2433.3000000000002</v>
      </c>
      <c r="D56" s="498">
        <f t="shared" si="1"/>
        <v>0.22467431060699461</v>
      </c>
    </row>
    <row r="57" spans="1:4">
      <c r="A57" s="497" t="s">
        <v>241</v>
      </c>
      <c r="B57" s="320">
        <v>1642.05</v>
      </c>
      <c r="C57" s="628">
        <v>1107.95</v>
      </c>
      <c r="D57" s="498">
        <f t="shared" si="1"/>
        <v>1.4820614648675481</v>
      </c>
    </row>
    <row r="58" spans="1:4">
      <c r="A58" s="497" t="s">
        <v>352</v>
      </c>
      <c r="B58" s="320">
        <v>-148.9</v>
      </c>
      <c r="C58" s="628">
        <v>668.9</v>
      </c>
      <c r="D58" s="498">
        <f t="shared" si="1"/>
        <v>-0.2226042756764838</v>
      </c>
    </row>
    <row r="59" spans="1:4">
      <c r="A59" s="497" t="s">
        <v>918</v>
      </c>
      <c r="B59" s="320">
        <v>111.9918</v>
      </c>
      <c r="C59" s="628">
        <v>1520.0082</v>
      </c>
      <c r="D59" s="498">
        <f t="shared" si="1"/>
        <v>7.3678418313795943E-2</v>
      </c>
    </row>
    <row r="60" spans="1:4">
      <c r="A60" s="497" t="s">
        <v>306</v>
      </c>
      <c r="B60" s="320">
        <v>-68.089999999999918</v>
      </c>
      <c r="C60" s="628">
        <v>13208.09</v>
      </c>
      <c r="D60" s="498">
        <f t="shared" si="1"/>
        <v>-5.155173836641022E-3</v>
      </c>
    </row>
    <row r="61" spans="1:4">
      <c r="A61" s="497" t="s">
        <v>242</v>
      </c>
      <c r="B61" s="320">
        <v>14.05</v>
      </c>
      <c r="C61" s="628">
        <v>41.7</v>
      </c>
      <c r="D61" s="498">
        <f t="shared" si="1"/>
        <v>0.33693045563549162</v>
      </c>
    </row>
    <row r="62" spans="1:4">
      <c r="A62" s="497" t="s">
        <v>148</v>
      </c>
      <c r="B62" s="320">
        <v>10.4</v>
      </c>
      <c r="C62" s="628">
        <v>1689.6</v>
      </c>
      <c r="D62" s="498">
        <f t="shared" si="1"/>
        <v>6.1553030303030309E-3</v>
      </c>
    </row>
    <row r="63" spans="1:4">
      <c r="A63" s="497" t="s">
        <v>906</v>
      </c>
      <c r="B63" s="320">
        <v>408.09</v>
      </c>
      <c r="C63" s="628">
        <v>1968.95</v>
      </c>
      <c r="D63" s="498">
        <f t="shared" si="1"/>
        <v>0.20726275425988469</v>
      </c>
    </row>
    <row r="64" spans="1:4">
      <c r="A64" s="497" t="s">
        <v>734</v>
      </c>
      <c r="B64" s="320">
        <v>-50.530000000000015</v>
      </c>
      <c r="C64" s="628">
        <v>21107.83</v>
      </c>
      <c r="D64" s="498">
        <f t="shared" si="1"/>
        <v>-2.3938983779952755E-3</v>
      </c>
    </row>
    <row r="65" spans="1:4">
      <c r="A65" s="497" t="s">
        <v>108</v>
      </c>
      <c r="B65" s="320">
        <v>57.6</v>
      </c>
      <c r="C65" s="628">
        <v>292.39999999999998</v>
      </c>
      <c r="D65" s="498">
        <f t="shared" si="1"/>
        <v>0.19699042407660741</v>
      </c>
    </row>
    <row r="66" spans="1:4">
      <c r="A66" s="497" t="s">
        <v>415</v>
      </c>
      <c r="B66" s="320">
        <v>1343.528</v>
      </c>
      <c r="C66" s="628">
        <v>7996.8720000000003</v>
      </c>
      <c r="D66" s="498">
        <f t="shared" si="1"/>
        <v>0.16800669061603085</v>
      </c>
    </row>
    <row r="67" spans="1:4">
      <c r="A67" s="497" t="s">
        <v>543</v>
      </c>
      <c r="B67" s="320">
        <v>2721.8811999999998</v>
      </c>
      <c r="C67" s="628">
        <v>15004.9388</v>
      </c>
      <c r="D67" s="498">
        <f t="shared" si="1"/>
        <v>0.18139902043452519</v>
      </c>
    </row>
    <row r="68" spans="1:4">
      <c r="A68" s="497" t="s">
        <v>268</v>
      </c>
      <c r="B68" s="320">
        <v>374.4</v>
      </c>
      <c r="C68" s="628">
        <v>9994.4</v>
      </c>
      <c r="D68" s="498">
        <f t="shared" si="1"/>
        <v>3.7460978147762745E-2</v>
      </c>
    </row>
    <row r="69" spans="1:4">
      <c r="A69" s="497" t="s">
        <v>421</v>
      </c>
      <c r="B69" s="320">
        <v>-251.22239999999999</v>
      </c>
      <c r="C69" s="628">
        <v>4992.6624000000002</v>
      </c>
      <c r="D69" s="498">
        <f t="shared" si="1"/>
        <v>-5.03183231455826E-2</v>
      </c>
    </row>
    <row r="70" spans="1:4">
      <c r="A70" s="497" t="s">
        <v>269</v>
      </c>
      <c r="B70" s="320">
        <v>-710.4</v>
      </c>
      <c r="C70" s="628">
        <v>10001.1</v>
      </c>
      <c r="D70" s="498">
        <f t="shared" ref="D70:D123" si="2">GETPIVOTDATA("Sum of Profit",$A$1,"Symbol",A70)/GETPIVOTDATA("Sum of CostBasis",$A$1,"Symbol",A70)</f>
        <v>-7.1032186459489458E-2</v>
      </c>
    </row>
    <row r="71" spans="1:4">
      <c r="A71" s="497" t="s">
        <v>594</v>
      </c>
      <c r="B71" s="320">
        <v>128.37</v>
      </c>
      <c r="C71" s="628">
        <v>7787.01</v>
      </c>
      <c r="D71" s="498">
        <f t="shared" si="2"/>
        <v>1.6485146416917406E-2</v>
      </c>
    </row>
    <row r="72" spans="1:4">
      <c r="A72" s="497" t="s">
        <v>494</v>
      </c>
      <c r="B72" s="320">
        <v>232.6</v>
      </c>
      <c r="C72" s="628">
        <v>417.4</v>
      </c>
      <c r="D72" s="498">
        <f t="shared" si="2"/>
        <v>0.55725922376617154</v>
      </c>
    </row>
    <row r="73" spans="1:4">
      <c r="A73" s="497" t="s">
        <v>443</v>
      </c>
      <c r="B73" s="320">
        <v>-1474.9499999999996</v>
      </c>
      <c r="C73" s="628">
        <v>13847.949999999997</v>
      </c>
      <c r="D73" s="498">
        <f t="shared" si="2"/>
        <v>-0.106510349907387</v>
      </c>
    </row>
    <row r="74" spans="1:4">
      <c r="A74" s="497" t="s">
        <v>32</v>
      </c>
      <c r="B74" s="320">
        <v>273.35000000000036</v>
      </c>
      <c r="C74" s="628">
        <v>8726.6500000000015</v>
      </c>
      <c r="D74" s="498">
        <f t="shared" si="2"/>
        <v>3.1323589235273598E-2</v>
      </c>
    </row>
    <row r="75" spans="1:4">
      <c r="A75" s="497" t="s">
        <v>58</v>
      </c>
      <c r="B75" s="320">
        <v>3113.7000000000021</v>
      </c>
      <c r="C75" s="628">
        <v>6986.2999999999993</v>
      </c>
      <c r="D75" s="498">
        <f t="shared" si="2"/>
        <v>0.4456865579777568</v>
      </c>
    </row>
    <row r="76" spans="1:4">
      <c r="A76" s="497" t="s">
        <v>466</v>
      </c>
      <c r="B76" s="320">
        <v>736.16360000000009</v>
      </c>
      <c r="C76" s="628">
        <v>4869.8364000000001</v>
      </c>
      <c r="D76" s="498">
        <f t="shared" si="2"/>
        <v>0.15116803513152927</v>
      </c>
    </row>
    <row r="77" spans="1:4">
      <c r="A77" s="497" t="s">
        <v>307</v>
      </c>
      <c r="B77" s="320">
        <v>-1789.6499999999999</v>
      </c>
      <c r="C77" s="628">
        <v>10539.650000000001</v>
      </c>
      <c r="D77" s="498">
        <f t="shared" si="2"/>
        <v>-0.1698016537551057</v>
      </c>
    </row>
    <row r="78" spans="1:4">
      <c r="A78" s="497" t="s">
        <v>656</v>
      </c>
      <c r="B78" s="320">
        <v>-82.45</v>
      </c>
      <c r="C78" s="628">
        <v>257.95</v>
      </c>
      <c r="D78" s="498">
        <f t="shared" si="2"/>
        <v>-0.31963558829230476</v>
      </c>
    </row>
    <row r="79" spans="1:4">
      <c r="A79" s="497" t="s">
        <v>520</v>
      </c>
      <c r="B79" s="320">
        <v>477.74</v>
      </c>
      <c r="C79" s="628">
        <v>3891.2599999999998</v>
      </c>
      <c r="D79" s="498">
        <f t="shared" si="2"/>
        <v>0.12277257238015452</v>
      </c>
    </row>
    <row r="80" spans="1:4">
      <c r="A80" s="497" t="s">
        <v>984</v>
      </c>
      <c r="B80" s="320">
        <v>-149.17379999999997</v>
      </c>
      <c r="C80" s="628">
        <v>6580.6837999999998</v>
      </c>
      <c r="D80" s="498">
        <f t="shared" si="2"/>
        <v>-2.2668434547789697E-2</v>
      </c>
    </row>
    <row r="81" spans="1:4">
      <c r="A81" s="497" t="s">
        <v>901</v>
      </c>
      <c r="B81" s="320">
        <v>-28.049999999999983</v>
      </c>
      <c r="C81" s="628">
        <v>1488.0500000000002</v>
      </c>
      <c r="D81" s="498">
        <f t="shared" si="2"/>
        <v>-1.8850173045260561E-2</v>
      </c>
    </row>
    <row r="82" spans="1:4">
      <c r="A82" s="497" t="s">
        <v>657</v>
      </c>
      <c r="B82" s="320">
        <v>277.05</v>
      </c>
      <c r="C82" s="628">
        <v>8572.9500000000007</v>
      </c>
      <c r="D82" s="498">
        <f t="shared" si="2"/>
        <v>3.2316763774430039E-2</v>
      </c>
    </row>
    <row r="83" spans="1:4">
      <c r="A83" s="497" t="s">
        <v>702</v>
      </c>
      <c r="B83" s="320">
        <v>-2368.1000000000004</v>
      </c>
      <c r="C83" s="628">
        <v>12546.299999999997</v>
      </c>
      <c r="D83" s="498">
        <f t="shared" si="2"/>
        <v>-0.1887488741700741</v>
      </c>
    </row>
    <row r="84" spans="1:4">
      <c r="A84" s="497" t="s">
        <v>632</v>
      </c>
      <c r="B84" s="320">
        <v>-2857.95</v>
      </c>
      <c r="C84" s="628">
        <v>4057.95</v>
      </c>
      <c r="D84" s="498">
        <f t="shared" si="2"/>
        <v>-0.70428418290023287</v>
      </c>
    </row>
    <row r="85" spans="1:4">
      <c r="A85" s="497" t="s">
        <v>760</v>
      </c>
      <c r="B85" s="320">
        <v>-1202.95</v>
      </c>
      <c r="C85" s="628">
        <v>1222.95</v>
      </c>
      <c r="D85" s="498">
        <f t="shared" si="2"/>
        <v>-0.9836461016394783</v>
      </c>
    </row>
    <row r="86" spans="1:4">
      <c r="A86" s="497" t="s">
        <v>703</v>
      </c>
      <c r="B86" s="320">
        <v>-144.90000000000009</v>
      </c>
      <c r="C86" s="628">
        <v>9132.06</v>
      </c>
      <c r="D86" s="498">
        <f t="shared" si="2"/>
        <v>-1.5867175642735605E-2</v>
      </c>
    </row>
    <row r="87" spans="1:4">
      <c r="A87" s="497" t="s">
        <v>72</v>
      </c>
      <c r="B87" s="320">
        <v>-3327.95</v>
      </c>
      <c r="C87" s="628">
        <v>6327.95</v>
      </c>
      <c r="D87" s="498">
        <f t="shared" si="2"/>
        <v>-0.52591281536674594</v>
      </c>
    </row>
    <row r="88" spans="1:4">
      <c r="A88" s="497" t="s">
        <v>927</v>
      </c>
      <c r="B88" s="320">
        <v>185.95</v>
      </c>
      <c r="C88" s="628">
        <v>4524.0499999999993</v>
      </c>
      <c r="D88" s="498">
        <f t="shared" si="2"/>
        <v>4.1102551916977051E-2</v>
      </c>
    </row>
    <row r="89" spans="1:4">
      <c r="A89" s="497" t="s">
        <v>914</v>
      </c>
      <c r="B89" s="320">
        <v>202</v>
      </c>
      <c r="C89" s="628">
        <v>7027.9999999999991</v>
      </c>
      <c r="D89" s="498">
        <f t="shared" si="2"/>
        <v>2.8742174160500858E-2</v>
      </c>
    </row>
    <row r="90" spans="1:4">
      <c r="A90" s="497" t="s">
        <v>67</v>
      </c>
      <c r="B90" s="320">
        <v>-1233.2</v>
      </c>
      <c r="C90" s="628">
        <v>7779.95</v>
      </c>
      <c r="D90" s="498">
        <f t="shared" si="2"/>
        <v>-0.15851001613120907</v>
      </c>
    </row>
    <row r="91" spans="1:4">
      <c r="A91" s="497" t="s">
        <v>898</v>
      </c>
      <c r="B91" s="320">
        <v>1216.22</v>
      </c>
      <c r="C91" s="628">
        <v>11983.779999999999</v>
      </c>
      <c r="D91" s="498">
        <f t="shared" si="2"/>
        <v>0.10148884575651423</v>
      </c>
    </row>
    <row r="92" spans="1:4">
      <c r="A92" s="497" t="s">
        <v>704</v>
      </c>
      <c r="B92" s="320">
        <v>1396.05</v>
      </c>
      <c r="C92" s="628">
        <v>9619.9500000000007</v>
      </c>
      <c r="D92" s="498">
        <f t="shared" si="2"/>
        <v>0.14512029688303993</v>
      </c>
    </row>
    <row r="93" spans="1:4">
      <c r="A93" s="497" t="s">
        <v>56</v>
      </c>
      <c r="B93" s="320">
        <v>-157.05000000000032</v>
      </c>
      <c r="C93" s="628">
        <v>13812.05</v>
      </c>
      <c r="D93" s="498">
        <f t="shared" si="2"/>
        <v>-1.1370506188436932E-2</v>
      </c>
    </row>
    <row r="94" spans="1:4">
      <c r="A94" s="497" t="s">
        <v>746</v>
      </c>
      <c r="B94" s="320">
        <v>180.30000000000007</v>
      </c>
      <c r="C94" s="628">
        <v>6200.7</v>
      </c>
      <c r="D94" s="498">
        <f t="shared" si="2"/>
        <v>2.9077362233296253E-2</v>
      </c>
    </row>
    <row r="95" spans="1:4">
      <c r="A95" s="497" t="s">
        <v>911</v>
      </c>
      <c r="B95" s="320">
        <v>559.65</v>
      </c>
      <c r="C95" s="628">
        <v>3150.35</v>
      </c>
      <c r="D95" s="498">
        <f t="shared" si="2"/>
        <v>0.17764692811909788</v>
      </c>
    </row>
    <row r="96" spans="1:4">
      <c r="A96" s="497" t="s">
        <v>336</v>
      </c>
      <c r="B96" s="320">
        <v>-410.1025000000003</v>
      </c>
      <c r="C96" s="628">
        <v>9839.0724999999984</v>
      </c>
      <c r="D96" s="498">
        <f t="shared" si="2"/>
        <v>-4.1681012107594527E-2</v>
      </c>
    </row>
    <row r="97" spans="1:4">
      <c r="A97" s="497" t="s">
        <v>618</v>
      </c>
      <c r="B97" s="320">
        <v>176.6</v>
      </c>
      <c r="C97" s="628">
        <v>2273.4</v>
      </c>
      <c r="D97" s="498">
        <f t="shared" si="2"/>
        <v>7.7681006422099047E-2</v>
      </c>
    </row>
    <row r="98" spans="1:4">
      <c r="A98" s="497" t="s">
        <v>925</v>
      </c>
      <c r="B98" s="320">
        <v>26.6</v>
      </c>
      <c r="C98" s="628">
        <v>1223.4000000000001</v>
      </c>
      <c r="D98" s="498">
        <f t="shared" si="2"/>
        <v>2.1742684322380253E-2</v>
      </c>
    </row>
    <row r="99" spans="1:4">
      <c r="A99" s="497" t="s">
        <v>740</v>
      </c>
      <c r="B99" s="320">
        <v>-366.45</v>
      </c>
      <c r="C99" s="628">
        <v>8881.4500000000007</v>
      </c>
      <c r="D99" s="498">
        <f t="shared" si="2"/>
        <v>-4.1260154591874071E-2</v>
      </c>
    </row>
    <row r="100" spans="1:4">
      <c r="A100" s="497" t="s">
        <v>856</v>
      </c>
      <c r="B100" s="320">
        <v>1883.4999999999998</v>
      </c>
      <c r="C100" s="628">
        <v>17672.900000000001</v>
      </c>
      <c r="D100" s="498">
        <f t="shared" si="2"/>
        <v>0.10657560445654078</v>
      </c>
    </row>
    <row r="101" spans="1:4">
      <c r="A101" s="497" t="s">
        <v>910</v>
      </c>
      <c r="B101" s="320">
        <v>523.29999999999995</v>
      </c>
      <c r="C101" s="628">
        <v>986.69999999999993</v>
      </c>
      <c r="D101" s="498">
        <f t="shared" si="2"/>
        <v>0.53035370426674777</v>
      </c>
    </row>
    <row r="102" spans="1:4">
      <c r="A102" s="497" t="s">
        <v>861</v>
      </c>
      <c r="B102" s="320">
        <v>-4158.7999999999993</v>
      </c>
      <c r="C102" s="628">
        <v>12598.8</v>
      </c>
      <c r="D102" s="498">
        <f t="shared" si="2"/>
        <v>-0.33009492967584209</v>
      </c>
    </row>
    <row r="103" spans="1:4">
      <c r="A103" s="497" t="s">
        <v>1203</v>
      </c>
      <c r="B103" s="320">
        <v>361.1</v>
      </c>
      <c r="C103" s="628">
        <v>358.9</v>
      </c>
      <c r="D103" s="498">
        <f t="shared" si="2"/>
        <v>1.0061298411813877</v>
      </c>
    </row>
    <row r="104" spans="1:4">
      <c r="A104" s="497" t="s">
        <v>919</v>
      </c>
      <c r="B104" s="320">
        <v>192.05</v>
      </c>
      <c r="C104" s="628">
        <v>1557.95</v>
      </c>
      <c r="D104" s="498">
        <f t="shared" si="2"/>
        <v>0.12327096505022626</v>
      </c>
    </row>
    <row r="105" spans="1:4">
      <c r="A105" s="497" t="s">
        <v>165</v>
      </c>
      <c r="B105" s="320">
        <v>57.6</v>
      </c>
      <c r="C105" s="628">
        <v>342.4</v>
      </c>
      <c r="D105" s="498">
        <f t="shared" si="2"/>
        <v>0.16822429906542058</v>
      </c>
    </row>
    <row r="106" spans="1:4">
      <c r="A106" s="497" t="s">
        <v>904</v>
      </c>
      <c r="B106" s="320">
        <v>342.05</v>
      </c>
      <c r="C106" s="628">
        <v>3307.95</v>
      </c>
      <c r="D106" s="498">
        <f t="shared" si="2"/>
        <v>0.10340240934717877</v>
      </c>
    </row>
    <row r="107" spans="1:4">
      <c r="A107" s="497" t="s">
        <v>308</v>
      </c>
      <c r="B107" s="320">
        <v>-1256.3999999999999</v>
      </c>
      <c r="C107" s="628">
        <v>5116.3999999999996</v>
      </c>
      <c r="D107" s="498">
        <f t="shared" si="2"/>
        <v>-0.24556328668595104</v>
      </c>
    </row>
    <row r="108" spans="1:4">
      <c r="A108" s="497" t="s">
        <v>347</v>
      </c>
      <c r="B108" s="320">
        <v>116.3</v>
      </c>
      <c r="C108" s="628">
        <v>8.6999999999999993</v>
      </c>
      <c r="D108" s="498">
        <f t="shared" si="2"/>
        <v>13.367816091954024</v>
      </c>
    </row>
    <row r="109" spans="1:4">
      <c r="A109" s="497" t="s">
        <v>867</v>
      </c>
      <c r="B109" s="320">
        <v>-1290.75</v>
      </c>
      <c r="C109" s="628">
        <v>1387.95</v>
      </c>
      <c r="D109" s="498">
        <f t="shared" si="2"/>
        <v>-0.92996865881335777</v>
      </c>
    </row>
    <row r="110" spans="1:4">
      <c r="A110" s="497" t="s">
        <v>690</v>
      </c>
      <c r="B110" s="320">
        <v>-1706.7</v>
      </c>
      <c r="C110" s="628">
        <v>1711.7</v>
      </c>
      <c r="D110" s="498">
        <f t="shared" si="2"/>
        <v>-0.99707892738213477</v>
      </c>
    </row>
    <row r="111" spans="1:4">
      <c r="A111" s="497" t="s">
        <v>46</v>
      </c>
      <c r="B111" s="320">
        <v>-395.9704999999999</v>
      </c>
      <c r="C111" s="628">
        <v>11309.970500000001</v>
      </c>
      <c r="D111" s="498">
        <f t="shared" si="2"/>
        <v>-3.5010745607161387E-2</v>
      </c>
    </row>
    <row r="112" spans="1:4">
      <c r="A112" s="497" t="s">
        <v>194</v>
      </c>
      <c r="B112" s="320">
        <v>-5799.14</v>
      </c>
      <c r="C112" s="628">
        <v>17474.140000000003</v>
      </c>
      <c r="D112" s="498">
        <f t="shared" si="2"/>
        <v>-0.33186983737110948</v>
      </c>
    </row>
    <row r="113" spans="1:4">
      <c r="A113" s="497" t="s">
        <v>348</v>
      </c>
      <c r="B113" s="320">
        <v>1347.6</v>
      </c>
      <c r="C113" s="628">
        <v>8515.9</v>
      </c>
      <c r="D113" s="498">
        <f t="shared" si="2"/>
        <v>0.158245164926784</v>
      </c>
    </row>
    <row r="114" spans="1:4">
      <c r="A114" s="497" t="s">
        <v>37</v>
      </c>
      <c r="B114" s="320">
        <v>1334.0545000000002</v>
      </c>
      <c r="C114" s="628">
        <v>26051.945500000002</v>
      </c>
      <c r="D114" s="498">
        <f t="shared" si="2"/>
        <v>5.1207480838619139E-2</v>
      </c>
    </row>
    <row r="115" spans="1:4">
      <c r="A115" s="497" t="s">
        <v>659</v>
      </c>
      <c r="B115" s="320">
        <v>2668.2499999999995</v>
      </c>
      <c r="C115" s="628">
        <v>3131.75</v>
      </c>
      <c r="D115" s="498">
        <f t="shared" si="2"/>
        <v>0.8519996806897101</v>
      </c>
    </row>
    <row r="116" spans="1:4">
      <c r="A116" s="497" t="s">
        <v>982</v>
      </c>
      <c r="B116" s="320">
        <v>-103.4</v>
      </c>
      <c r="C116" s="628">
        <v>132.4</v>
      </c>
      <c r="D116" s="498">
        <f t="shared" si="2"/>
        <v>-0.7809667673716012</v>
      </c>
    </row>
    <row r="117" spans="1:4">
      <c r="A117" s="497" t="s">
        <v>691</v>
      </c>
      <c r="B117" s="320">
        <v>96.150000000000034</v>
      </c>
      <c r="C117" s="628">
        <v>8955.8500000000022</v>
      </c>
      <c r="D117" s="498">
        <f>GETPIVOTDATA("Sum of Profit",$A$1,"Symbol",A117)/GETPIVOTDATA("Sum of CostBasis",$A$1,"Symbol",A117)</f>
        <v>1.0735999374710386E-2</v>
      </c>
    </row>
    <row r="118" spans="1:4">
      <c r="A118" s="497" t="s">
        <v>488</v>
      </c>
      <c r="B118" s="320">
        <v>-108.34999999999997</v>
      </c>
      <c r="C118" s="628">
        <v>11918.35</v>
      </c>
      <c r="D118" s="498">
        <f t="shared" si="2"/>
        <v>-9.0910235057705107E-3</v>
      </c>
    </row>
    <row r="119" spans="1:4">
      <c r="A119" s="497" t="s">
        <v>350</v>
      </c>
      <c r="B119" s="320">
        <v>571.8899999999993</v>
      </c>
      <c r="C119" s="629">
        <v>10568.109999999999</v>
      </c>
      <c r="D119" s="498">
        <f t="shared" si="2"/>
        <v>5.4114690327787977E-2</v>
      </c>
    </row>
    <row r="120" spans="1:4">
      <c r="A120" s="497" t="s">
        <v>767</v>
      </c>
      <c r="B120" s="320">
        <v>-819.90629999999999</v>
      </c>
      <c r="C120" s="320">
        <v>3354.3962999999999</v>
      </c>
      <c r="D120" s="498">
        <f t="shared" si="2"/>
        <v>-0.24442738027107888</v>
      </c>
    </row>
    <row r="121" spans="1:4">
      <c r="A121" s="497" t="s">
        <v>39</v>
      </c>
      <c r="B121" s="320">
        <v>32.6</v>
      </c>
      <c r="C121" s="320">
        <v>367.4</v>
      </c>
      <c r="D121" s="498">
        <f t="shared" si="2"/>
        <v>8.8731627653783354E-2</v>
      </c>
    </row>
    <row r="122" spans="1:4">
      <c r="A122" s="497" t="s">
        <v>913</v>
      </c>
      <c r="B122" s="320">
        <v>81.350000000000009</v>
      </c>
      <c r="C122" s="320">
        <v>4418.6499999999996</v>
      </c>
      <c r="D122" s="498">
        <f t="shared" si="2"/>
        <v>1.841060052278411E-2</v>
      </c>
    </row>
    <row r="123" spans="1:4">
      <c r="A123" s="497" t="s">
        <v>1423</v>
      </c>
      <c r="B123" s="320">
        <v>-994.4499999999997</v>
      </c>
      <c r="C123" s="320">
        <v>15474.450000000003</v>
      </c>
      <c r="D123" s="498">
        <f t="shared" si="2"/>
        <v>-6.4263996458678627E-2</v>
      </c>
    </row>
    <row r="124" spans="1:4">
      <c r="A124" s="100" t="s">
        <v>1452</v>
      </c>
      <c r="B124" s="320">
        <v>-2103.8999999999996</v>
      </c>
      <c r="C124" s="320">
        <v>13403.900000000001</v>
      </c>
      <c r="D124" s="498"/>
    </row>
    <row r="125" spans="1:4">
      <c r="A125" s="100" t="s">
        <v>1446</v>
      </c>
      <c r="B125" s="320">
        <v>1318.3</v>
      </c>
      <c r="C125" s="320">
        <v>31.7</v>
      </c>
    </row>
    <row r="126" spans="1:4">
      <c r="A126" s="100" t="s">
        <v>1447</v>
      </c>
      <c r="B126" s="320">
        <v>121.3</v>
      </c>
      <c r="C126" s="320">
        <v>8.6999999999999993</v>
      </c>
    </row>
    <row r="127" spans="1:4">
      <c r="A127" s="100" t="s">
        <v>1448</v>
      </c>
      <c r="B127" s="320">
        <v>-147.4</v>
      </c>
      <c r="C127" s="320">
        <v>347.4</v>
      </c>
    </row>
    <row r="128" spans="1:4">
      <c r="A128" s="100" t="s">
        <v>1449</v>
      </c>
      <c r="B128" s="320">
        <v>272.60000000000002</v>
      </c>
      <c r="C128" s="320">
        <v>337.4</v>
      </c>
    </row>
    <row r="129" spans="1:3">
      <c r="A129" s="100" t="s">
        <v>1450</v>
      </c>
      <c r="B129" s="320">
        <v>102.6</v>
      </c>
      <c r="C129" s="320">
        <v>37.4</v>
      </c>
    </row>
    <row r="130" spans="1:3">
      <c r="A130" s="100" t="s">
        <v>1423</v>
      </c>
      <c r="B130" s="320">
        <v>-557.95000000000005</v>
      </c>
      <c r="C130" s="320">
        <v>1307.95</v>
      </c>
    </row>
    <row r="131" spans="1:3">
      <c r="A131" s="497" t="s">
        <v>903</v>
      </c>
      <c r="B131" s="320">
        <v>-3887.95</v>
      </c>
      <c r="C131" s="320">
        <v>4007.95</v>
      </c>
    </row>
    <row r="132" spans="1:3">
      <c r="A132" s="100" t="s">
        <v>903</v>
      </c>
      <c r="B132" s="320">
        <v>-3887.95</v>
      </c>
      <c r="C132" s="320">
        <v>4007.95</v>
      </c>
    </row>
    <row r="133" spans="1:3">
      <c r="A133" s="497" t="s">
        <v>1261</v>
      </c>
      <c r="B133" s="320">
        <v>-2807.95</v>
      </c>
      <c r="C133" s="320">
        <v>3607.95</v>
      </c>
    </row>
    <row r="134" spans="1:3">
      <c r="A134" s="100" t="s">
        <v>1261</v>
      </c>
      <c r="B134" s="320">
        <v>-2807.95</v>
      </c>
      <c r="C134" s="320">
        <v>3607.95</v>
      </c>
    </row>
    <row r="135" spans="1:3">
      <c r="A135" s="497" t="s">
        <v>160</v>
      </c>
      <c r="B135" s="320">
        <v>-2709.4971999999998</v>
      </c>
      <c r="C135" s="320">
        <v>3183.75</v>
      </c>
    </row>
    <row r="136" spans="1:3">
      <c r="A136" s="100" t="s">
        <v>160</v>
      </c>
      <c r="B136" s="320">
        <v>-2709.4971999999998</v>
      </c>
      <c r="C136" s="320">
        <v>3183.75</v>
      </c>
    </row>
    <row r="137" spans="1:3">
      <c r="A137" s="497" t="s">
        <v>0</v>
      </c>
      <c r="B137" s="320">
        <v>82.6</v>
      </c>
      <c r="C137" s="320">
        <v>267.39999999999998</v>
      </c>
    </row>
    <row r="138" spans="1:3">
      <c r="A138" s="100" t="s">
        <v>1443</v>
      </c>
      <c r="B138" s="320">
        <v>82.6</v>
      </c>
      <c r="C138" s="320">
        <v>267.39999999999998</v>
      </c>
    </row>
    <row r="139" spans="1:3">
      <c r="A139" s="497" t="s">
        <v>460</v>
      </c>
      <c r="B139" s="320">
        <v>188.35000000000002</v>
      </c>
      <c r="C139" s="320">
        <v>6811.65</v>
      </c>
    </row>
    <row r="140" spans="1:3">
      <c r="A140" s="100" t="s">
        <v>460</v>
      </c>
      <c r="B140" s="320">
        <v>-32.950000000000003</v>
      </c>
      <c r="C140" s="320">
        <v>6782.95</v>
      </c>
    </row>
    <row r="141" spans="1:3">
      <c r="A141" s="100" t="s">
        <v>1459</v>
      </c>
      <c r="B141" s="320">
        <v>221.3</v>
      </c>
      <c r="C141" s="320">
        <v>28.7</v>
      </c>
    </row>
    <row r="142" spans="1:3">
      <c r="A142" s="497" t="s">
        <v>1461</v>
      </c>
      <c r="B142" s="320">
        <v>-3103.0999999999995</v>
      </c>
      <c r="C142" s="320">
        <v>4573.0999999999995</v>
      </c>
    </row>
    <row r="143" spans="1:3">
      <c r="A143" s="100" t="s">
        <v>1461</v>
      </c>
      <c r="B143" s="320">
        <v>-3244.3999999999996</v>
      </c>
      <c r="C143" s="320">
        <v>4544.3999999999996</v>
      </c>
    </row>
    <row r="144" spans="1:3">
      <c r="A144" s="100" t="s">
        <v>1463</v>
      </c>
      <c r="B144" s="320">
        <v>141.30000000000001</v>
      </c>
      <c r="C144" s="320">
        <v>28.7</v>
      </c>
    </row>
    <row r="145" spans="1:3">
      <c r="A145" s="497" t="s">
        <v>527</v>
      </c>
      <c r="B145" s="320">
        <v>-307.7</v>
      </c>
      <c r="C145" s="320">
        <v>308.7</v>
      </c>
    </row>
    <row r="146" spans="1:3">
      <c r="A146" s="100" t="s">
        <v>1439</v>
      </c>
      <c r="B146" s="320">
        <v>-307.7</v>
      </c>
      <c r="C146" s="320">
        <v>308.7</v>
      </c>
    </row>
    <row r="147" spans="1:3">
      <c r="A147" s="497" t="s">
        <v>266</v>
      </c>
      <c r="B147" s="320">
        <v>973.98</v>
      </c>
      <c r="C147" s="320">
        <v>18196.02</v>
      </c>
    </row>
    <row r="148" spans="1:3">
      <c r="A148" s="100" t="s">
        <v>1473</v>
      </c>
      <c r="B148" s="320">
        <v>391.29</v>
      </c>
      <c r="C148" s="320">
        <v>8.7100000000000009</v>
      </c>
    </row>
    <row r="149" spans="1:3">
      <c r="A149" s="100" t="s">
        <v>1497</v>
      </c>
      <c r="B149" s="320">
        <v>261.29000000000002</v>
      </c>
      <c r="C149" s="320">
        <v>8.7100000000000009</v>
      </c>
    </row>
    <row r="150" spans="1:3">
      <c r="A150" s="100" t="s">
        <v>266</v>
      </c>
      <c r="B150" s="320">
        <v>-661.2</v>
      </c>
      <c r="C150" s="320">
        <v>18161.2</v>
      </c>
    </row>
    <row r="151" spans="1:3">
      <c r="A151" s="100" t="s">
        <v>3583</v>
      </c>
      <c r="B151" s="320">
        <v>982.6</v>
      </c>
      <c r="C151" s="320">
        <v>17.399999999999999</v>
      </c>
    </row>
    <row r="152" spans="1:3">
      <c r="A152" s="497" t="s">
        <v>915</v>
      </c>
      <c r="B152" s="320">
        <v>-32.699999999999989</v>
      </c>
      <c r="C152" s="320">
        <v>846.69999999999993</v>
      </c>
    </row>
    <row r="153" spans="1:3">
      <c r="A153" s="100" t="s">
        <v>1470</v>
      </c>
      <c r="B153" s="320">
        <v>85.1</v>
      </c>
      <c r="C153" s="320">
        <v>78.900000000000006</v>
      </c>
    </row>
    <row r="154" spans="1:3">
      <c r="A154" s="100" t="s">
        <v>1496</v>
      </c>
      <c r="B154" s="320">
        <v>-298.89999999999998</v>
      </c>
      <c r="C154" s="320">
        <v>548.9</v>
      </c>
    </row>
    <row r="155" spans="1:3">
      <c r="A155" s="100" t="s">
        <v>3582</v>
      </c>
      <c r="B155" s="320">
        <v>181.1</v>
      </c>
      <c r="C155" s="320">
        <v>218.9</v>
      </c>
    </row>
    <row r="156" spans="1:3">
      <c r="A156" s="497" t="s">
        <v>667</v>
      </c>
      <c r="B156" s="320">
        <v>-3.2000000000000028</v>
      </c>
      <c r="C156" s="320">
        <v>363.20000000000005</v>
      </c>
    </row>
    <row r="157" spans="1:3">
      <c r="A157" s="100" t="s">
        <v>3574</v>
      </c>
      <c r="B157" s="320">
        <v>-32.4</v>
      </c>
      <c r="C157" s="320">
        <v>112.4</v>
      </c>
    </row>
    <row r="158" spans="1:3">
      <c r="A158" s="100" t="s">
        <v>3577</v>
      </c>
      <c r="B158" s="320">
        <v>92.6</v>
      </c>
      <c r="C158" s="320">
        <v>67.400000000000006</v>
      </c>
    </row>
    <row r="159" spans="1:3">
      <c r="A159" s="100" t="s">
        <v>3599</v>
      </c>
      <c r="B159" s="320">
        <v>-63.4</v>
      </c>
      <c r="C159" s="320">
        <v>183.4</v>
      </c>
    </row>
    <row r="160" spans="1:3">
      <c r="A160" s="497" t="s">
        <v>420</v>
      </c>
      <c r="B160" s="320">
        <v>146.50800000000001</v>
      </c>
      <c r="C160" s="320">
        <v>5016.942</v>
      </c>
    </row>
    <row r="161" spans="1:3">
      <c r="A161" s="100" t="s">
        <v>420</v>
      </c>
      <c r="B161" s="320">
        <v>146.50800000000001</v>
      </c>
      <c r="C161" s="320">
        <v>5016.942</v>
      </c>
    </row>
    <row r="162" spans="1:3">
      <c r="A162" s="497" t="s">
        <v>3585</v>
      </c>
      <c r="B162" s="320">
        <v>65.350000000000023</v>
      </c>
      <c r="C162" s="320">
        <v>3234.6499999999996</v>
      </c>
    </row>
    <row r="163" spans="1:3">
      <c r="A163" s="100" t="s">
        <v>3585</v>
      </c>
      <c r="B163" s="320">
        <v>-205.95</v>
      </c>
      <c r="C163" s="320">
        <v>3205.95</v>
      </c>
    </row>
    <row r="164" spans="1:3">
      <c r="A164" s="100" t="s">
        <v>3587</v>
      </c>
      <c r="B164" s="320">
        <v>271.3</v>
      </c>
      <c r="C164" s="320">
        <v>28.7</v>
      </c>
    </row>
    <row r="165" spans="1:3">
      <c r="A165" s="497" t="s">
        <v>70</v>
      </c>
      <c r="B165" s="320">
        <v>-263.64999999999998</v>
      </c>
      <c r="C165" s="320">
        <v>3283.6499999999996</v>
      </c>
    </row>
    <row r="166" spans="1:3">
      <c r="A166" s="100" t="s">
        <v>70</v>
      </c>
      <c r="B166" s="320">
        <v>-454.95</v>
      </c>
      <c r="C166" s="320">
        <v>3254.95</v>
      </c>
    </row>
    <row r="167" spans="1:3">
      <c r="A167" s="100" t="s">
        <v>3598</v>
      </c>
      <c r="B167" s="320">
        <v>191.3</v>
      </c>
      <c r="C167" s="320">
        <v>28.7</v>
      </c>
    </row>
    <row r="168" spans="1:3">
      <c r="A168" s="497" t="s">
        <v>3355</v>
      </c>
      <c r="B168" s="320">
        <v>-1108.9000000000001</v>
      </c>
      <c r="C168" s="320">
        <v>1298.9000000000001</v>
      </c>
    </row>
    <row r="169" spans="1:3">
      <c r="A169" s="100" t="s">
        <v>1548</v>
      </c>
      <c r="B169" s="320">
        <v>-1108.9000000000001</v>
      </c>
      <c r="C169" s="320">
        <v>1298.9000000000001</v>
      </c>
    </row>
    <row r="170" spans="1:3">
      <c r="A170" s="497" t="s">
        <v>1401</v>
      </c>
      <c r="B170" s="320">
        <v>-1676.8168000000189</v>
      </c>
      <c r="C170" s="320">
        <v>954033.23959999974</v>
      </c>
    </row>
  </sheetData>
  <conditionalFormatting sqref="D2:D124">
    <cfRule type="cellIs" dxfId="296" priority="1" operator="lessThan">
      <formula>$H$4</formula>
    </cfRule>
  </conditionalFormatting>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workbookViewId="0">
      <selection activeCell="F7" sqref="F7:F8"/>
    </sheetView>
  </sheetViews>
  <sheetFormatPr defaultRowHeight="12.75"/>
  <cols>
    <col min="1" max="1" width="19.7109375" customWidth="1"/>
    <col min="2" max="2" width="11" customWidth="1"/>
    <col min="3" max="3" width="16" bestFit="1" customWidth="1"/>
    <col min="4" max="4" width="15.7109375" bestFit="1" customWidth="1"/>
    <col min="5" max="5" width="11.85546875" bestFit="1" customWidth="1"/>
    <col min="6" max="6" width="8.140625" bestFit="1" customWidth="1"/>
    <col min="7" max="7" width="14.28515625" bestFit="1" customWidth="1"/>
    <col min="8" max="8" width="9.5703125" bestFit="1" customWidth="1"/>
    <col min="9" max="9" width="11.42578125" bestFit="1" customWidth="1"/>
    <col min="10" max="10" width="11.5703125" bestFit="1" customWidth="1"/>
    <col min="11" max="11" width="7.140625" bestFit="1" customWidth="1"/>
    <col min="12" max="12" width="22.5703125" bestFit="1" customWidth="1"/>
  </cols>
  <sheetData>
    <row r="1" spans="1:12">
      <c r="A1" t="s">
        <v>567</v>
      </c>
      <c r="B1" t="s">
        <v>752</v>
      </c>
      <c r="C1" t="s">
        <v>1027</v>
      </c>
      <c r="D1" t="s">
        <v>1028</v>
      </c>
      <c r="E1" t="s">
        <v>754</v>
      </c>
      <c r="F1" t="s">
        <v>322</v>
      </c>
      <c r="G1" t="s">
        <v>292</v>
      </c>
      <c r="H1" t="s">
        <v>797</v>
      </c>
      <c r="I1" t="s">
        <v>278</v>
      </c>
      <c r="J1" t="s">
        <v>751</v>
      </c>
      <c r="K1" t="s">
        <v>1029</v>
      </c>
      <c r="L1" t="s">
        <v>1030</v>
      </c>
    </row>
    <row r="2" spans="1:12">
      <c r="A2" t="s">
        <v>3594</v>
      </c>
      <c r="B2" s="57">
        <v>41764</v>
      </c>
      <c r="C2">
        <v>36000</v>
      </c>
      <c r="D2" s="57">
        <v>41648</v>
      </c>
      <c r="E2">
        <v>32407.95</v>
      </c>
      <c r="F2" s="622">
        <v>3592.05</v>
      </c>
      <c r="G2">
        <v>7.95</v>
      </c>
      <c r="H2">
        <v>60</v>
      </c>
      <c r="I2">
        <v>540</v>
      </c>
      <c r="J2">
        <v>600</v>
      </c>
      <c r="K2" t="s">
        <v>401</v>
      </c>
      <c r="L2" t="s">
        <v>309</v>
      </c>
    </row>
    <row r="3" spans="1:12">
      <c r="A3" t="s">
        <v>3616</v>
      </c>
      <c r="B3" s="57">
        <v>41754</v>
      </c>
      <c r="C3">
        <v>11400</v>
      </c>
      <c r="D3" s="57">
        <v>41493</v>
      </c>
      <c r="E3">
        <v>9255.2279999999992</v>
      </c>
      <c r="F3" s="622">
        <v>2144.7719999999999</v>
      </c>
      <c r="G3">
        <v>7.95</v>
      </c>
      <c r="H3">
        <v>20</v>
      </c>
      <c r="I3">
        <v>462.3639</v>
      </c>
      <c r="J3">
        <v>570</v>
      </c>
      <c r="K3" t="s">
        <v>401</v>
      </c>
      <c r="L3" t="s">
        <v>309</v>
      </c>
    </row>
    <row r="4" spans="1:12">
      <c r="A4" t="s">
        <v>3594</v>
      </c>
      <c r="B4" s="57">
        <v>41648</v>
      </c>
      <c r="C4">
        <v>0.6</v>
      </c>
      <c r="D4" s="57">
        <v>41933</v>
      </c>
      <c r="E4">
        <v>1197.5999999999999</v>
      </c>
      <c r="F4" s="622">
        <v>-1197</v>
      </c>
      <c r="G4">
        <v>16.8</v>
      </c>
      <c r="H4">
        <v>60</v>
      </c>
      <c r="I4">
        <v>19.68</v>
      </c>
      <c r="J4">
        <v>0.01</v>
      </c>
      <c r="K4" t="s">
        <v>748</v>
      </c>
      <c r="L4" t="s">
        <v>1491</v>
      </c>
    </row>
    <row r="5" spans="1:12">
      <c r="A5" t="s">
        <v>3593</v>
      </c>
      <c r="B5" s="57">
        <v>41656</v>
      </c>
      <c r="C5">
        <v>126</v>
      </c>
      <c r="D5" s="57">
        <v>41568</v>
      </c>
      <c r="E5">
        <v>803.7</v>
      </c>
      <c r="F5" s="622">
        <v>-677.7</v>
      </c>
      <c r="G5">
        <v>16.5</v>
      </c>
      <c r="H5">
        <v>40</v>
      </c>
      <c r="I5">
        <v>19.68</v>
      </c>
      <c r="J5">
        <v>3.15</v>
      </c>
      <c r="K5" t="s">
        <v>748</v>
      </c>
      <c r="L5" t="s">
        <v>1491</v>
      </c>
    </row>
    <row r="6" spans="1:12">
      <c r="A6" t="s">
        <v>3594</v>
      </c>
      <c r="B6" s="57">
        <v>41684</v>
      </c>
      <c r="C6">
        <v>318</v>
      </c>
      <c r="D6" s="57">
        <v>41674</v>
      </c>
      <c r="E6">
        <v>2125.8000000000002</v>
      </c>
      <c r="F6" s="622">
        <v>-1807.8</v>
      </c>
      <c r="G6">
        <v>16.8</v>
      </c>
      <c r="H6">
        <v>60</v>
      </c>
      <c r="I6">
        <v>35.15</v>
      </c>
      <c r="J6">
        <v>5.3</v>
      </c>
      <c r="K6" t="s">
        <v>51</v>
      </c>
      <c r="L6" t="s">
        <v>3606</v>
      </c>
    </row>
    <row r="7" spans="1:12">
      <c r="A7" t="s">
        <v>1498</v>
      </c>
      <c r="B7" s="57">
        <v>41795</v>
      </c>
      <c r="C7">
        <v>240</v>
      </c>
      <c r="D7" s="57">
        <v>41765</v>
      </c>
      <c r="E7">
        <v>18.899999999999999</v>
      </c>
      <c r="F7" s="622">
        <v>221.1</v>
      </c>
      <c r="G7">
        <v>18.899999999999999</v>
      </c>
      <c r="H7">
        <v>200</v>
      </c>
      <c r="I7">
        <v>0</v>
      </c>
      <c r="J7">
        <v>1.2</v>
      </c>
      <c r="K7" t="s">
        <v>51</v>
      </c>
      <c r="L7" t="s">
        <v>3622</v>
      </c>
    </row>
    <row r="8" spans="1:12" ht="13.5" thickBot="1">
      <c r="A8" t="s">
        <v>1498</v>
      </c>
      <c r="B8" s="57">
        <v>41795</v>
      </c>
      <c r="C8">
        <v>6800</v>
      </c>
      <c r="D8" s="57">
        <v>41557</v>
      </c>
      <c r="E8">
        <v>6583.89</v>
      </c>
      <c r="F8" s="359">
        <v>216.11</v>
      </c>
      <c r="G8">
        <v>7.95</v>
      </c>
      <c r="H8">
        <v>200</v>
      </c>
      <c r="I8">
        <v>32.8797</v>
      </c>
      <c r="J8">
        <v>34</v>
      </c>
      <c r="K8" t="s">
        <v>401</v>
      </c>
      <c r="L8" t="s">
        <v>183</v>
      </c>
    </row>
    <row r="9" spans="1:12">
      <c r="A9" s="21" t="s">
        <v>1489</v>
      </c>
      <c r="B9" s="262">
        <v>41674</v>
      </c>
      <c r="C9" s="21">
        <v>400</v>
      </c>
      <c r="D9" s="262">
        <v>41639</v>
      </c>
      <c r="E9" s="641">
        <v>218.9</v>
      </c>
      <c r="F9" s="642">
        <v>181.1</v>
      </c>
      <c r="G9" s="21">
        <v>18.899999999999999</v>
      </c>
      <c r="H9" s="21">
        <v>200</v>
      </c>
      <c r="I9" s="21">
        <v>1</v>
      </c>
      <c r="J9" s="21">
        <v>2</v>
      </c>
      <c r="K9" s="21" t="s">
        <v>51</v>
      </c>
      <c r="L9" s="21" t="s">
        <v>3582</v>
      </c>
    </row>
    <row r="10" spans="1:12">
      <c r="A10" t="s">
        <v>1486</v>
      </c>
      <c r="B10" s="57">
        <v>41657</v>
      </c>
      <c r="C10">
        <v>17500</v>
      </c>
      <c r="D10" s="57">
        <v>41556</v>
      </c>
      <c r="E10">
        <v>18161.2</v>
      </c>
      <c r="F10" s="359">
        <v>-661.2</v>
      </c>
      <c r="G10">
        <v>7.95</v>
      </c>
      <c r="H10">
        <v>100</v>
      </c>
      <c r="I10">
        <v>181.5325</v>
      </c>
      <c r="J10">
        <v>175</v>
      </c>
      <c r="K10" t="s">
        <v>401</v>
      </c>
      <c r="L10" t="s">
        <v>266</v>
      </c>
    </row>
    <row r="11" spans="1:12">
      <c r="A11" t="s">
        <v>1486</v>
      </c>
      <c r="B11" s="57">
        <v>41657</v>
      </c>
      <c r="C11">
        <v>1000</v>
      </c>
      <c r="D11" s="57">
        <v>41634</v>
      </c>
      <c r="E11">
        <v>17.399999999999999</v>
      </c>
      <c r="F11" s="359">
        <v>982.6</v>
      </c>
      <c r="G11">
        <v>17.399999999999999</v>
      </c>
      <c r="H11">
        <v>100</v>
      </c>
      <c r="I11">
        <v>0</v>
      </c>
      <c r="J11">
        <v>10</v>
      </c>
      <c r="K11" t="s">
        <v>51</v>
      </c>
      <c r="L11" t="s">
        <v>3583</v>
      </c>
    </row>
    <row r="12" spans="1:12">
      <c r="A12" t="s">
        <v>1092</v>
      </c>
      <c r="B12" s="57">
        <v>41723</v>
      </c>
      <c r="C12">
        <v>200</v>
      </c>
      <c r="D12" s="57">
        <v>41710</v>
      </c>
      <c r="E12">
        <v>29.45</v>
      </c>
      <c r="F12" s="359">
        <v>170.55</v>
      </c>
      <c r="G12">
        <v>29.45</v>
      </c>
      <c r="H12">
        <v>200</v>
      </c>
      <c r="I12">
        <v>0</v>
      </c>
      <c r="J12">
        <v>1</v>
      </c>
      <c r="K12" t="s">
        <v>888</v>
      </c>
      <c r="L12" t="s">
        <v>3609</v>
      </c>
    </row>
    <row r="13" spans="1:12">
      <c r="A13" t="s">
        <v>1092</v>
      </c>
      <c r="B13" s="57">
        <v>41723</v>
      </c>
      <c r="C13">
        <v>3200</v>
      </c>
      <c r="D13" s="57">
        <v>41561</v>
      </c>
      <c r="E13">
        <v>3051.95</v>
      </c>
      <c r="F13" s="359">
        <v>148.05000000000001</v>
      </c>
      <c r="G13">
        <v>7.95</v>
      </c>
      <c r="H13">
        <v>200</v>
      </c>
      <c r="I13">
        <v>15.22</v>
      </c>
      <c r="J13">
        <v>16</v>
      </c>
      <c r="K13" t="s">
        <v>401</v>
      </c>
      <c r="L13" t="s">
        <v>924</v>
      </c>
    </row>
    <row r="14" spans="1:12">
      <c r="A14" t="s">
        <v>3575</v>
      </c>
      <c r="B14" s="57">
        <v>41719</v>
      </c>
      <c r="C14">
        <v>120</v>
      </c>
      <c r="D14" s="57">
        <v>41667</v>
      </c>
      <c r="E14">
        <v>183.4</v>
      </c>
      <c r="F14" s="359">
        <v>-63.4</v>
      </c>
      <c r="G14">
        <v>17.399999999999999</v>
      </c>
      <c r="H14">
        <v>100</v>
      </c>
      <c r="I14">
        <v>1.66</v>
      </c>
      <c r="J14">
        <v>1.2</v>
      </c>
      <c r="K14" t="s">
        <v>51</v>
      </c>
      <c r="L14" t="s">
        <v>3599</v>
      </c>
    </row>
    <row r="15" spans="1:12">
      <c r="A15" t="s">
        <v>3575</v>
      </c>
      <c r="B15" s="57">
        <v>41656</v>
      </c>
      <c r="C15">
        <v>160</v>
      </c>
      <c r="D15" s="57">
        <v>41631</v>
      </c>
      <c r="E15">
        <v>67.400000000000006</v>
      </c>
      <c r="F15" s="359">
        <v>92.6</v>
      </c>
      <c r="G15">
        <v>17.399999999999999</v>
      </c>
      <c r="H15">
        <v>100</v>
      </c>
      <c r="I15">
        <v>0.5</v>
      </c>
      <c r="J15">
        <v>1.6</v>
      </c>
      <c r="K15" t="s">
        <v>51</v>
      </c>
      <c r="L15" t="s">
        <v>3577</v>
      </c>
    </row>
    <row r="16" spans="1:12">
      <c r="A16" t="s">
        <v>3602</v>
      </c>
      <c r="B16" s="57">
        <v>41666</v>
      </c>
      <c r="C16">
        <v>5163.45</v>
      </c>
      <c r="D16" s="57">
        <v>40102</v>
      </c>
      <c r="E16">
        <v>5016.942</v>
      </c>
      <c r="F16" s="359">
        <v>146.50800000000001</v>
      </c>
      <c r="G16">
        <v>0</v>
      </c>
      <c r="H16">
        <v>145</v>
      </c>
      <c r="I16">
        <v>34.599600000000002</v>
      </c>
      <c r="J16">
        <v>35.61</v>
      </c>
      <c r="K16" t="s">
        <v>804</v>
      </c>
      <c r="L16" t="s">
        <v>420</v>
      </c>
    </row>
    <row r="17" spans="1:12">
      <c r="A17" t="s">
        <v>3603</v>
      </c>
      <c r="B17" s="57">
        <v>41667</v>
      </c>
      <c r="C17">
        <v>3573</v>
      </c>
      <c r="D17" s="57">
        <v>41662</v>
      </c>
      <c r="E17">
        <v>3490.95</v>
      </c>
      <c r="F17" s="359">
        <v>82.05</v>
      </c>
      <c r="G17">
        <v>7.95</v>
      </c>
      <c r="H17">
        <v>9</v>
      </c>
      <c r="I17">
        <v>387</v>
      </c>
      <c r="J17">
        <v>397</v>
      </c>
      <c r="K17" t="s">
        <v>401</v>
      </c>
      <c r="L17" t="s">
        <v>443</v>
      </c>
    </row>
    <row r="18" spans="1:12">
      <c r="A18" t="s">
        <v>3576</v>
      </c>
      <c r="B18" s="57">
        <v>41663</v>
      </c>
      <c r="C18">
        <v>300</v>
      </c>
      <c r="D18" s="57">
        <v>41631</v>
      </c>
      <c r="E18">
        <v>418.9</v>
      </c>
      <c r="F18" s="359">
        <v>-118.9</v>
      </c>
      <c r="G18">
        <v>18.899999999999999</v>
      </c>
      <c r="H18">
        <v>200</v>
      </c>
      <c r="I18">
        <v>2</v>
      </c>
      <c r="J18">
        <v>1.5</v>
      </c>
      <c r="K18" t="s">
        <v>51</v>
      </c>
      <c r="L18" t="s">
        <v>3578</v>
      </c>
    </row>
    <row r="19" spans="1:12">
      <c r="A19" t="s">
        <v>3576</v>
      </c>
      <c r="B19" s="57">
        <v>41719</v>
      </c>
      <c r="C19">
        <v>1600</v>
      </c>
      <c r="D19" s="57">
        <v>41569</v>
      </c>
      <c r="E19">
        <v>1775.95</v>
      </c>
      <c r="F19" s="359">
        <v>-175.95</v>
      </c>
      <c r="G19">
        <v>7.95</v>
      </c>
      <c r="H19">
        <v>200</v>
      </c>
      <c r="I19">
        <v>8.84</v>
      </c>
      <c r="J19">
        <v>8</v>
      </c>
      <c r="K19" t="s">
        <v>401</v>
      </c>
      <c r="L19" t="s">
        <v>740</v>
      </c>
    </row>
    <row r="20" spans="1:12">
      <c r="A20" t="s">
        <v>3576</v>
      </c>
      <c r="B20" s="57">
        <v>41719</v>
      </c>
      <c r="C20">
        <v>260</v>
      </c>
      <c r="D20" s="57">
        <v>41683</v>
      </c>
      <c r="E20">
        <v>29.45</v>
      </c>
      <c r="F20" s="359">
        <v>230.55</v>
      </c>
      <c r="G20">
        <v>29.45</v>
      </c>
      <c r="H20">
        <v>200</v>
      </c>
      <c r="I20">
        <v>0</v>
      </c>
      <c r="J20">
        <v>1.3</v>
      </c>
      <c r="K20" t="s">
        <v>888</v>
      </c>
      <c r="L20" t="s">
        <v>3604</v>
      </c>
    </row>
    <row r="21" spans="1:12">
      <c r="A21" t="s">
        <v>3612</v>
      </c>
      <c r="B21" s="57">
        <v>41719</v>
      </c>
      <c r="C21">
        <v>2800</v>
      </c>
      <c r="D21" s="57">
        <v>41607</v>
      </c>
      <c r="E21">
        <v>3254.95</v>
      </c>
      <c r="F21" s="359">
        <v>-454.95</v>
      </c>
      <c r="G21">
        <v>7.95</v>
      </c>
      <c r="H21">
        <v>100</v>
      </c>
      <c r="I21">
        <v>32.47</v>
      </c>
      <c r="J21">
        <v>28</v>
      </c>
      <c r="K21" t="s">
        <v>401</v>
      </c>
      <c r="L21" t="s">
        <v>70</v>
      </c>
    </row>
    <row r="22" spans="1:12">
      <c r="A22" t="s">
        <v>3612</v>
      </c>
      <c r="B22" s="57">
        <v>41719</v>
      </c>
      <c r="C22">
        <v>220</v>
      </c>
      <c r="D22" s="57">
        <v>41667</v>
      </c>
      <c r="E22">
        <v>28.7</v>
      </c>
      <c r="F22" s="359">
        <v>191.3</v>
      </c>
      <c r="G22">
        <v>28.7</v>
      </c>
      <c r="H22">
        <v>100</v>
      </c>
      <c r="I22">
        <v>0</v>
      </c>
      <c r="J22">
        <v>2.2000000000000002</v>
      </c>
      <c r="K22" t="s">
        <v>888</v>
      </c>
      <c r="L22" t="s">
        <v>3598</v>
      </c>
    </row>
    <row r="23" spans="1:12">
      <c r="A23" t="s">
        <v>3635</v>
      </c>
      <c r="B23" s="57">
        <v>41810</v>
      </c>
      <c r="C23">
        <v>190</v>
      </c>
      <c r="D23" s="57">
        <v>41607</v>
      </c>
      <c r="E23">
        <v>1298.9000000000001</v>
      </c>
      <c r="F23" s="359">
        <v>-1108.9000000000001</v>
      </c>
      <c r="G23">
        <v>18.899999999999999</v>
      </c>
      <c r="H23">
        <v>200</v>
      </c>
      <c r="I23">
        <v>6.4</v>
      </c>
      <c r="J23">
        <v>0.95</v>
      </c>
      <c r="K23" t="s">
        <v>693</v>
      </c>
      <c r="L23" t="s">
        <v>1548</v>
      </c>
    </row>
    <row r="24" spans="1:12">
      <c r="A24" t="s">
        <v>3615</v>
      </c>
      <c r="B24" s="57">
        <v>41748</v>
      </c>
      <c r="C24">
        <v>2000</v>
      </c>
      <c r="D24" s="57">
        <v>40808</v>
      </c>
      <c r="E24">
        <v>5007.95</v>
      </c>
      <c r="F24" s="359">
        <v>-3007.95</v>
      </c>
      <c r="G24">
        <v>7.95</v>
      </c>
      <c r="H24">
        <v>50</v>
      </c>
      <c r="I24">
        <v>100</v>
      </c>
      <c r="J24">
        <v>40</v>
      </c>
      <c r="K24" t="s">
        <v>401</v>
      </c>
      <c r="L24" t="s">
        <v>861</v>
      </c>
    </row>
    <row r="25" spans="1:12">
      <c r="A25" t="s">
        <v>3615</v>
      </c>
      <c r="B25" s="57">
        <v>41748</v>
      </c>
      <c r="C25">
        <v>2000</v>
      </c>
      <c r="D25" s="57">
        <v>41003</v>
      </c>
      <c r="E25">
        <v>4182.95</v>
      </c>
      <c r="F25" s="359">
        <v>-2182.9499999999998</v>
      </c>
      <c r="G25">
        <v>7.95</v>
      </c>
      <c r="H25">
        <v>50</v>
      </c>
      <c r="I25">
        <v>83.5</v>
      </c>
      <c r="J25">
        <v>40</v>
      </c>
      <c r="K25" t="s">
        <v>401</v>
      </c>
      <c r="L25" t="s">
        <v>861</v>
      </c>
    </row>
    <row r="26" spans="1:12">
      <c r="A26" t="s">
        <v>1237</v>
      </c>
      <c r="B26" s="57">
        <v>41748</v>
      </c>
      <c r="C26">
        <v>600</v>
      </c>
      <c r="D26" s="57">
        <v>41662</v>
      </c>
      <c r="E26">
        <v>28.7</v>
      </c>
      <c r="F26" s="359">
        <v>571.29999999999995</v>
      </c>
      <c r="G26">
        <v>28.7</v>
      </c>
      <c r="H26">
        <v>100</v>
      </c>
      <c r="I26">
        <v>0</v>
      </c>
      <c r="J26">
        <v>6</v>
      </c>
      <c r="K26" t="s">
        <v>888</v>
      </c>
      <c r="L26" t="s">
        <v>3595</v>
      </c>
    </row>
    <row r="27" spans="1:12">
      <c r="A27" t="s">
        <v>1138</v>
      </c>
      <c r="B27" s="57">
        <v>41656</v>
      </c>
      <c r="C27">
        <v>125</v>
      </c>
      <c r="D27" s="57">
        <v>41635</v>
      </c>
      <c r="E27">
        <v>17.399999999999999</v>
      </c>
      <c r="F27" s="359">
        <v>107.6</v>
      </c>
      <c r="G27">
        <v>17.399999999999999</v>
      </c>
      <c r="H27">
        <v>100</v>
      </c>
      <c r="I27">
        <v>0</v>
      </c>
      <c r="J27">
        <v>1.25</v>
      </c>
      <c r="K27" t="s">
        <v>51</v>
      </c>
      <c r="L27" t="s">
        <v>3581</v>
      </c>
    </row>
    <row r="28" spans="1:12">
      <c r="A28" t="s">
        <v>3608</v>
      </c>
      <c r="B28" s="57">
        <v>41704</v>
      </c>
      <c r="C28">
        <v>3000</v>
      </c>
      <c r="D28" s="57">
        <v>41645</v>
      </c>
      <c r="E28">
        <v>3205.95</v>
      </c>
      <c r="F28" s="359">
        <v>-205.95</v>
      </c>
      <c r="G28">
        <v>7.95</v>
      </c>
      <c r="H28">
        <v>100</v>
      </c>
      <c r="I28">
        <v>31.98</v>
      </c>
      <c r="J28">
        <v>30</v>
      </c>
      <c r="K28" t="s">
        <v>401</v>
      </c>
      <c r="L28" t="s">
        <v>3585</v>
      </c>
    </row>
    <row r="29" spans="1:12">
      <c r="A29" t="s">
        <v>3608</v>
      </c>
      <c r="B29" s="57">
        <v>41704</v>
      </c>
      <c r="C29">
        <v>300</v>
      </c>
      <c r="D29" s="57">
        <v>41648</v>
      </c>
      <c r="E29">
        <v>28.7</v>
      </c>
      <c r="F29" s="359">
        <v>271.3</v>
      </c>
      <c r="G29">
        <v>28.7</v>
      </c>
      <c r="H29">
        <v>100</v>
      </c>
      <c r="I29">
        <v>0</v>
      </c>
      <c r="J29">
        <v>3</v>
      </c>
      <c r="K29" t="s">
        <v>888</v>
      </c>
      <c r="L29" t="s">
        <v>3587</v>
      </c>
    </row>
    <row r="30" spans="1:12" ht="13.5" thickBot="1">
      <c r="B30" s="57"/>
      <c r="D30" s="57"/>
      <c r="F30" s="359">
        <f>SUBTOTAL(109,Table_USStocks.accdb8[Profit])</f>
        <v>-2313.1099999999983</v>
      </c>
    </row>
    <row r="31" spans="1:12" ht="13.5" thickBot="1">
      <c r="E31" s="438" t="s">
        <v>1263</v>
      </c>
      <c r="F31" s="441">
        <f>COUNTIF(Table_USStocks.accdb8[Profit],"&gt;0")/COUNT(Table_USStocks.accdb8[Profit])</f>
        <v>0.5714285714285714</v>
      </c>
    </row>
    <row r="40" spans="1:2">
      <c r="A40" s="496" t="s">
        <v>3605</v>
      </c>
      <c r="B40" t="s">
        <v>1402</v>
      </c>
    </row>
    <row r="41" spans="1:2">
      <c r="A41" s="497" t="s">
        <v>1491</v>
      </c>
      <c r="B41" s="236">
        <v>-1874.7</v>
      </c>
    </row>
    <row r="42" spans="1:2">
      <c r="A42" s="497" t="s">
        <v>3582</v>
      </c>
      <c r="B42" s="236">
        <v>181.1</v>
      </c>
    </row>
    <row r="43" spans="1:2">
      <c r="A43" s="497" t="s">
        <v>266</v>
      </c>
      <c r="B43" s="236">
        <v>-661.2</v>
      </c>
    </row>
    <row r="44" spans="1:2">
      <c r="A44" s="497" t="s">
        <v>3583</v>
      </c>
      <c r="B44" s="236">
        <v>982.6</v>
      </c>
    </row>
    <row r="45" spans="1:2">
      <c r="A45" s="497" t="s">
        <v>3577</v>
      </c>
      <c r="B45" s="236">
        <v>92.6</v>
      </c>
    </row>
    <row r="46" spans="1:2">
      <c r="A46" s="497" t="s">
        <v>420</v>
      </c>
      <c r="B46" s="236">
        <v>146.50800000000001</v>
      </c>
    </row>
    <row r="47" spans="1:2">
      <c r="A47" s="497" t="s">
        <v>443</v>
      </c>
      <c r="B47" s="236">
        <v>82.05</v>
      </c>
    </row>
    <row r="48" spans="1:2">
      <c r="A48" s="497" t="s">
        <v>3578</v>
      </c>
      <c r="B48" s="236">
        <v>-118.9</v>
      </c>
    </row>
    <row r="49" spans="1:2">
      <c r="A49" s="497" t="s">
        <v>3581</v>
      </c>
      <c r="B49" s="236">
        <v>107.6</v>
      </c>
    </row>
    <row r="50" spans="1:2">
      <c r="A50" s="497" t="s">
        <v>1401</v>
      </c>
      <c r="B50" s="236">
        <v>-1062.3420000000006</v>
      </c>
    </row>
  </sheetData>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3"/>
  <sheetViews>
    <sheetView zoomScale="90" zoomScaleNormal="90" workbookViewId="0">
      <selection activeCell="A9" sqref="A9"/>
    </sheetView>
  </sheetViews>
  <sheetFormatPr defaultRowHeight="12.75"/>
  <cols>
    <col min="1" max="1" width="16.42578125" bestFit="1" customWidth="1"/>
    <col min="2" max="2" width="11.140625" bestFit="1" customWidth="1"/>
    <col min="3" max="3" width="16.28515625" bestFit="1" customWidth="1"/>
    <col min="4" max="4" width="15.85546875" bestFit="1" customWidth="1"/>
    <col min="5" max="5" width="12.85546875" bestFit="1" customWidth="1"/>
    <col min="6" max="6" width="8.5703125" bestFit="1" customWidth="1"/>
    <col min="7" max="7" width="14.85546875" bestFit="1" customWidth="1"/>
    <col min="8" max="8" width="10.140625" bestFit="1" customWidth="1"/>
    <col min="9" max="10" width="11.7109375" bestFit="1" customWidth="1"/>
    <col min="11" max="11" width="7.42578125" bestFit="1" customWidth="1"/>
    <col min="12" max="12" width="24.140625" bestFit="1" customWidth="1"/>
  </cols>
  <sheetData>
    <row r="2" spans="1:12">
      <c r="A2" t="s">
        <v>567</v>
      </c>
      <c r="B2" t="s">
        <v>752</v>
      </c>
      <c r="C2" t="s">
        <v>1027</v>
      </c>
      <c r="D2" t="s">
        <v>1028</v>
      </c>
      <c r="E2" t="s">
        <v>754</v>
      </c>
      <c r="F2" t="s">
        <v>322</v>
      </c>
      <c r="G2" t="s">
        <v>292</v>
      </c>
      <c r="H2" t="s">
        <v>797</v>
      </c>
      <c r="I2" t="s">
        <v>278</v>
      </c>
      <c r="J2" t="s">
        <v>751</v>
      </c>
      <c r="K2" t="s">
        <v>1029</v>
      </c>
      <c r="L2" t="s">
        <v>1030</v>
      </c>
    </row>
    <row r="3" spans="1:12">
      <c r="A3" t="s">
        <v>1489</v>
      </c>
      <c r="B3" s="57">
        <v>41629</v>
      </c>
      <c r="C3">
        <v>250</v>
      </c>
      <c r="D3" s="57">
        <v>41585</v>
      </c>
      <c r="E3">
        <v>548.9</v>
      </c>
      <c r="F3" s="440">
        <v>-298.89999999999998</v>
      </c>
      <c r="G3">
        <v>18.899999999999999</v>
      </c>
      <c r="H3">
        <v>200</v>
      </c>
      <c r="I3">
        <v>2.65</v>
      </c>
      <c r="J3">
        <v>1.25</v>
      </c>
      <c r="K3" t="s">
        <v>51</v>
      </c>
      <c r="L3" t="s">
        <v>1496</v>
      </c>
    </row>
    <row r="4" spans="1:12">
      <c r="A4" t="s">
        <v>3575</v>
      </c>
      <c r="B4" s="57">
        <v>41629</v>
      </c>
      <c r="C4">
        <v>80</v>
      </c>
      <c r="D4" s="57">
        <v>41628</v>
      </c>
      <c r="E4">
        <v>112.4</v>
      </c>
      <c r="F4" s="440">
        <v>-32.4</v>
      </c>
      <c r="G4">
        <v>17.399999999999999</v>
      </c>
      <c r="H4">
        <v>100</v>
      </c>
      <c r="I4">
        <v>0.95</v>
      </c>
      <c r="J4">
        <v>0.8</v>
      </c>
      <c r="K4" t="s">
        <v>51</v>
      </c>
      <c r="L4" t="s">
        <v>3574</v>
      </c>
    </row>
    <row r="5" spans="1:12">
      <c r="A5" t="s">
        <v>3576</v>
      </c>
      <c r="B5" s="57">
        <v>41629</v>
      </c>
      <c r="C5">
        <v>180</v>
      </c>
      <c r="D5" s="57">
        <v>41607</v>
      </c>
      <c r="E5">
        <v>218.9</v>
      </c>
      <c r="F5" s="440">
        <v>-38.9</v>
      </c>
      <c r="G5">
        <v>18.899999999999999</v>
      </c>
      <c r="H5">
        <v>200</v>
      </c>
      <c r="I5">
        <v>1</v>
      </c>
      <c r="J5">
        <v>0.9</v>
      </c>
      <c r="K5" t="s">
        <v>51</v>
      </c>
      <c r="L5" t="s">
        <v>1545</v>
      </c>
    </row>
    <row r="6" spans="1:12">
      <c r="A6" t="s">
        <v>1486</v>
      </c>
      <c r="B6" s="57">
        <v>41607</v>
      </c>
      <c r="C6">
        <v>270</v>
      </c>
      <c r="D6" s="57">
        <v>41585</v>
      </c>
      <c r="E6">
        <v>8.7100000000000009</v>
      </c>
      <c r="F6" s="440">
        <v>261.29000000000002</v>
      </c>
      <c r="G6">
        <v>8.6999999999999993</v>
      </c>
      <c r="H6">
        <v>100</v>
      </c>
      <c r="I6">
        <v>1E-4</v>
      </c>
      <c r="J6">
        <v>2.7</v>
      </c>
      <c r="K6" t="s">
        <v>887</v>
      </c>
      <c r="L6" t="s">
        <v>1497</v>
      </c>
    </row>
    <row r="7" spans="1:12">
      <c r="A7" t="s">
        <v>1233</v>
      </c>
      <c r="B7" s="57">
        <v>41592</v>
      </c>
      <c r="C7">
        <v>130</v>
      </c>
      <c r="D7" s="57">
        <v>41576</v>
      </c>
      <c r="E7">
        <v>29.45</v>
      </c>
      <c r="F7" s="440">
        <v>100.55</v>
      </c>
      <c r="G7">
        <v>29.45</v>
      </c>
      <c r="H7">
        <v>200</v>
      </c>
      <c r="I7">
        <v>0</v>
      </c>
      <c r="J7">
        <v>0.65</v>
      </c>
      <c r="K7" t="s">
        <v>888</v>
      </c>
      <c r="L7" t="s">
        <v>1495</v>
      </c>
    </row>
    <row r="8" spans="1:12">
      <c r="A8" t="s">
        <v>1233</v>
      </c>
      <c r="B8" s="57">
        <v>41592</v>
      </c>
      <c r="C8">
        <v>1600</v>
      </c>
      <c r="D8" s="57">
        <v>41561</v>
      </c>
      <c r="E8">
        <v>1708.93</v>
      </c>
      <c r="F8" s="440">
        <v>-108.93</v>
      </c>
      <c r="G8">
        <v>7.95</v>
      </c>
      <c r="H8">
        <v>200</v>
      </c>
      <c r="I8">
        <v>8.5048999999999992</v>
      </c>
      <c r="J8">
        <v>8</v>
      </c>
      <c r="K8" t="s">
        <v>401</v>
      </c>
      <c r="L8" t="s">
        <v>46</v>
      </c>
    </row>
    <row r="9" spans="1:12">
      <c r="A9" t="s">
        <v>1138</v>
      </c>
      <c r="B9" s="57">
        <v>41591</v>
      </c>
      <c r="C9">
        <v>80</v>
      </c>
      <c r="D9" s="57">
        <v>41586</v>
      </c>
      <c r="E9">
        <v>32.4</v>
      </c>
      <c r="F9" s="440">
        <v>47.6</v>
      </c>
      <c r="G9">
        <v>17.399999999999999</v>
      </c>
      <c r="H9">
        <v>100</v>
      </c>
      <c r="I9">
        <v>0.15</v>
      </c>
      <c r="J9">
        <v>0.8</v>
      </c>
      <c r="K9" t="s">
        <v>51</v>
      </c>
      <c r="L9" t="s">
        <v>1499</v>
      </c>
    </row>
    <row r="10" spans="1:12">
      <c r="A10" t="s">
        <v>1498</v>
      </c>
      <c r="B10" s="57">
        <v>41585</v>
      </c>
      <c r="C10">
        <v>330</v>
      </c>
      <c r="D10" s="57">
        <v>41558</v>
      </c>
      <c r="E10">
        <v>88.9</v>
      </c>
      <c r="F10" s="440">
        <v>241.1</v>
      </c>
      <c r="G10">
        <v>18.899999999999999</v>
      </c>
      <c r="H10">
        <v>200</v>
      </c>
      <c r="I10">
        <v>0.35</v>
      </c>
      <c r="J10">
        <v>1.65</v>
      </c>
      <c r="K10" t="s">
        <v>51</v>
      </c>
      <c r="L10" t="s">
        <v>1472</v>
      </c>
    </row>
    <row r="11" spans="1:12">
      <c r="A11" t="s">
        <v>1490</v>
      </c>
      <c r="B11" s="57">
        <v>41582</v>
      </c>
      <c r="C11">
        <v>600</v>
      </c>
      <c r="D11" s="57">
        <v>41569</v>
      </c>
      <c r="E11">
        <v>318.89999999999998</v>
      </c>
      <c r="F11" s="440">
        <v>281.10000000000002</v>
      </c>
      <c r="G11">
        <v>18.899999999999999</v>
      </c>
      <c r="H11">
        <v>200</v>
      </c>
      <c r="I11">
        <v>1.5</v>
      </c>
      <c r="J11">
        <v>3</v>
      </c>
      <c r="K11" t="s">
        <v>51</v>
      </c>
      <c r="L11" t="s">
        <v>1493</v>
      </c>
    </row>
    <row r="12" spans="1:12">
      <c r="A12" t="s">
        <v>1110</v>
      </c>
      <c r="B12" s="57">
        <v>41566</v>
      </c>
      <c r="C12">
        <v>200</v>
      </c>
      <c r="D12" s="57">
        <v>41480</v>
      </c>
      <c r="E12">
        <v>29.45</v>
      </c>
      <c r="F12" s="440">
        <v>170.55</v>
      </c>
      <c r="G12">
        <v>29.45</v>
      </c>
      <c r="H12">
        <v>200</v>
      </c>
      <c r="I12">
        <v>0</v>
      </c>
      <c r="J12">
        <v>1</v>
      </c>
      <c r="K12" t="s">
        <v>888</v>
      </c>
      <c r="L12" t="s">
        <v>1467</v>
      </c>
    </row>
    <row r="13" spans="1:12">
      <c r="A13" t="s">
        <v>1492</v>
      </c>
      <c r="B13" s="57">
        <v>41566</v>
      </c>
      <c r="C13">
        <v>2856</v>
      </c>
      <c r="D13" s="57">
        <v>40858</v>
      </c>
      <c r="E13">
        <v>2976.9863999999998</v>
      </c>
      <c r="F13" s="440">
        <v>-120.9864</v>
      </c>
      <c r="G13">
        <v>7.95</v>
      </c>
      <c r="H13">
        <v>204</v>
      </c>
      <c r="I13">
        <v>14.5541</v>
      </c>
      <c r="J13">
        <v>14</v>
      </c>
      <c r="K13" t="s">
        <v>401</v>
      </c>
      <c r="L13" t="s">
        <v>466</v>
      </c>
    </row>
    <row r="14" spans="1:12">
      <c r="A14" t="s">
        <v>1490</v>
      </c>
      <c r="B14" s="57">
        <v>41565</v>
      </c>
      <c r="C14">
        <v>360</v>
      </c>
      <c r="D14" s="57">
        <v>41549</v>
      </c>
      <c r="E14">
        <v>278.89999999999998</v>
      </c>
      <c r="F14" s="440">
        <v>81.099999999999994</v>
      </c>
      <c r="G14">
        <v>18.899999999999999</v>
      </c>
      <c r="H14">
        <v>200</v>
      </c>
      <c r="I14">
        <v>1.3</v>
      </c>
      <c r="J14">
        <v>1.8</v>
      </c>
      <c r="K14" t="s">
        <v>51</v>
      </c>
      <c r="L14" t="s">
        <v>1471</v>
      </c>
    </row>
    <row r="15" spans="1:12">
      <c r="A15" t="s">
        <v>1489</v>
      </c>
      <c r="B15" s="57">
        <v>41565</v>
      </c>
      <c r="C15">
        <v>164</v>
      </c>
      <c r="D15" s="57">
        <v>41549</v>
      </c>
      <c r="E15">
        <v>78.900000000000006</v>
      </c>
      <c r="F15" s="440">
        <v>85.1</v>
      </c>
      <c r="G15">
        <v>18.899999999999999</v>
      </c>
      <c r="H15">
        <v>200</v>
      </c>
      <c r="I15">
        <v>0.3</v>
      </c>
      <c r="J15">
        <v>0.82</v>
      </c>
      <c r="K15" t="s">
        <v>51</v>
      </c>
      <c r="L15" t="s">
        <v>1470</v>
      </c>
    </row>
    <row r="16" spans="1:12">
      <c r="A16" t="s">
        <v>1486</v>
      </c>
      <c r="B16" s="57">
        <v>41565</v>
      </c>
      <c r="C16">
        <v>400</v>
      </c>
      <c r="D16" s="57">
        <v>41561</v>
      </c>
      <c r="E16">
        <v>8.7100000000000009</v>
      </c>
      <c r="F16" s="440">
        <v>391.29</v>
      </c>
      <c r="G16">
        <v>8.6999999999999993</v>
      </c>
      <c r="H16">
        <v>100</v>
      </c>
      <c r="I16">
        <v>1E-4</v>
      </c>
      <c r="J16">
        <v>4</v>
      </c>
      <c r="K16" t="s">
        <v>887</v>
      </c>
      <c r="L16" t="s">
        <v>1473</v>
      </c>
    </row>
    <row r="17" spans="1:12">
      <c r="A17" t="s">
        <v>1487</v>
      </c>
      <c r="B17" s="57">
        <v>41564</v>
      </c>
      <c r="C17">
        <v>9344.2999999999993</v>
      </c>
      <c r="D17" s="57">
        <v>41551</v>
      </c>
      <c r="E17">
        <v>9274.83</v>
      </c>
      <c r="F17" s="440">
        <v>69.47</v>
      </c>
      <c r="G17">
        <v>7.95</v>
      </c>
      <c r="H17">
        <v>98</v>
      </c>
      <c r="I17">
        <v>94.56</v>
      </c>
      <c r="J17">
        <v>95.35</v>
      </c>
      <c r="K17" t="s">
        <v>401</v>
      </c>
      <c r="L17" t="s">
        <v>734</v>
      </c>
    </row>
    <row r="18" spans="1:12">
      <c r="A18" t="s">
        <v>1057</v>
      </c>
      <c r="B18" s="57">
        <v>41563</v>
      </c>
      <c r="C18">
        <v>5010</v>
      </c>
      <c r="D18" s="57">
        <v>41540</v>
      </c>
      <c r="E18">
        <v>4929.75</v>
      </c>
      <c r="F18" s="440">
        <v>80.25</v>
      </c>
      <c r="G18">
        <v>7.95</v>
      </c>
      <c r="H18">
        <v>10</v>
      </c>
      <c r="I18">
        <v>492.18</v>
      </c>
      <c r="J18">
        <v>501</v>
      </c>
      <c r="K18" t="s">
        <v>401</v>
      </c>
      <c r="L18" t="s">
        <v>309</v>
      </c>
    </row>
    <row r="19" spans="1:12">
      <c r="A19" t="s">
        <v>1057</v>
      </c>
      <c r="B19" s="57">
        <v>41526</v>
      </c>
      <c r="C19">
        <v>5060.5</v>
      </c>
      <c r="D19" s="57">
        <v>41514</v>
      </c>
      <c r="E19">
        <v>4942.1490000000003</v>
      </c>
      <c r="F19" s="440">
        <v>118.351</v>
      </c>
      <c r="G19">
        <v>7.95</v>
      </c>
      <c r="H19">
        <v>10</v>
      </c>
      <c r="I19">
        <v>493.41989999999998</v>
      </c>
      <c r="J19">
        <v>506.05</v>
      </c>
      <c r="K19" t="s">
        <v>401</v>
      </c>
      <c r="L19" t="s">
        <v>309</v>
      </c>
    </row>
    <row r="20" spans="1:12">
      <c r="A20" t="s">
        <v>1087</v>
      </c>
      <c r="B20" s="57">
        <v>41447</v>
      </c>
      <c r="C20">
        <v>0.1</v>
      </c>
      <c r="D20" s="57">
        <v>41277</v>
      </c>
      <c r="E20">
        <v>4908.7</v>
      </c>
      <c r="F20" s="440">
        <v>-4908.6000000000004</v>
      </c>
      <c r="G20">
        <v>8.6999999999999993</v>
      </c>
      <c r="H20">
        <v>100</v>
      </c>
      <c r="I20">
        <v>49</v>
      </c>
      <c r="J20">
        <v>1E-3</v>
      </c>
      <c r="K20" t="s">
        <v>610</v>
      </c>
      <c r="L20" t="s">
        <v>1458</v>
      </c>
    </row>
    <row r="21" spans="1:12">
      <c r="A21" t="s">
        <v>1488</v>
      </c>
      <c r="B21" s="57">
        <v>41409</v>
      </c>
      <c r="C21">
        <v>204</v>
      </c>
      <c r="D21" s="57">
        <v>41018</v>
      </c>
      <c r="E21">
        <v>197.95</v>
      </c>
      <c r="F21" s="440">
        <v>6.05</v>
      </c>
      <c r="G21">
        <v>7.95</v>
      </c>
      <c r="H21">
        <v>2</v>
      </c>
      <c r="I21">
        <v>95</v>
      </c>
      <c r="J21">
        <v>102</v>
      </c>
      <c r="K21" t="s">
        <v>401</v>
      </c>
      <c r="L21" t="s">
        <v>734</v>
      </c>
    </row>
    <row r="22" spans="1:12">
      <c r="A22" t="s">
        <v>1477</v>
      </c>
      <c r="B22" s="57">
        <v>41352</v>
      </c>
      <c r="C22">
        <v>170</v>
      </c>
      <c r="D22" s="57">
        <v>41345</v>
      </c>
      <c r="E22">
        <v>28.7</v>
      </c>
      <c r="F22" s="440">
        <v>141.30000000000001</v>
      </c>
      <c r="G22">
        <v>28.7</v>
      </c>
      <c r="H22">
        <v>100</v>
      </c>
      <c r="I22">
        <v>0</v>
      </c>
      <c r="J22">
        <v>1.7</v>
      </c>
      <c r="K22" t="s">
        <v>888</v>
      </c>
      <c r="L22" t="s">
        <v>1463</v>
      </c>
    </row>
    <row r="23" spans="1:12">
      <c r="A23" t="s">
        <v>1478</v>
      </c>
      <c r="B23" s="57">
        <v>41352</v>
      </c>
      <c r="C23">
        <v>650</v>
      </c>
      <c r="D23" s="57">
        <v>40085</v>
      </c>
      <c r="E23">
        <v>3361.45</v>
      </c>
      <c r="F23" s="440">
        <v>-2711.45</v>
      </c>
      <c r="G23">
        <v>7.95</v>
      </c>
      <c r="H23">
        <v>50</v>
      </c>
      <c r="I23">
        <v>67.069999999999993</v>
      </c>
      <c r="J23">
        <v>13</v>
      </c>
      <c r="K23" t="s">
        <v>401</v>
      </c>
      <c r="L23" t="s">
        <v>1461</v>
      </c>
    </row>
    <row r="24" spans="1:12">
      <c r="A24" t="s">
        <v>1478</v>
      </c>
      <c r="B24" s="57">
        <v>41352</v>
      </c>
      <c r="C24">
        <v>650</v>
      </c>
      <c r="D24" s="57">
        <v>40801</v>
      </c>
      <c r="E24">
        <v>1182.95</v>
      </c>
      <c r="F24" s="440">
        <v>-532.95000000000005</v>
      </c>
      <c r="G24">
        <v>7.95</v>
      </c>
      <c r="H24">
        <v>50</v>
      </c>
      <c r="I24">
        <v>23.5</v>
      </c>
      <c r="J24">
        <v>13</v>
      </c>
      <c r="K24" t="s">
        <v>401</v>
      </c>
      <c r="L24" t="s">
        <v>1461</v>
      </c>
    </row>
    <row r="25" spans="1:12">
      <c r="A25" t="s">
        <v>1480</v>
      </c>
      <c r="B25" s="57">
        <v>41349</v>
      </c>
      <c r="C25">
        <v>1</v>
      </c>
      <c r="D25" s="57">
        <v>41243</v>
      </c>
      <c r="E25">
        <v>308.7</v>
      </c>
      <c r="F25" s="440">
        <v>-307.7</v>
      </c>
      <c r="G25">
        <v>8.6999999999999993</v>
      </c>
      <c r="H25">
        <v>100</v>
      </c>
      <c r="I25">
        <v>3</v>
      </c>
      <c r="J25">
        <v>0.01</v>
      </c>
      <c r="K25" t="s">
        <v>610</v>
      </c>
      <c r="L25" t="s">
        <v>1439</v>
      </c>
    </row>
    <row r="26" spans="1:12">
      <c r="A26" t="s">
        <v>1236</v>
      </c>
      <c r="B26" s="57">
        <v>41332</v>
      </c>
      <c r="C26">
        <v>200</v>
      </c>
      <c r="D26" s="57">
        <v>41330</v>
      </c>
      <c r="E26">
        <v>28.7</v>
      </c>
      <c r="F26" s="622">
        <v>171.3</v>
      </c>
      <c r="G26">
        <v>28.7</v>
      </c>
      <c r="H26">
        <v>100</v>
      </c>
      <c r="I26">
        <v>0</v>
      </c>
      <c r="J26">
        <v>2</v>
      </c>
      <c r="K26" t="s">
        <v>888</v>
      </c>
      <c r="L26" t="s">
        <v>1462</v>
      </c>
    </row>
    <row r="27" spans="1:12">
      <c r="A27" t="s">
        <v>1236</v>
      </c>
      <c r="B27" s="57">
        <v>41332</v>
      </c>
      <c r="C27">
        <v>9250</v>
      </c>
      <c r="D27" s="57">
        <v>41018</v>
      </c>
      <c r="E27">
        <v>9507.9500000000007</v>
      </c>
      <c r="F27" s="622">
        <v>-257.95</v>
      </c>
      <c r="G27">
        <v>7.95</v>
      </c>
      <c r="H27">
        <v>100</v>
      </c>
      <c r="I27">
        <v>95</v>
      </c>
      <c r="J27">
        <v>92.5</v>
      </c>
      <c r="K27" t="s">
        <v>401</v>
      </c>
      <c r="L27" t="s">
        <v>734</v>
      </c>
    </row>
    <row r="28" spans="1:12">
      <c r="A28" t="s">
        <v>1476</v>
      </c>
      <c r="B28" s="57">
        <v>41320</v>
      </c>
      <c r="C28">
        <v>750</v>
      </c>
      <c r="D28" s="57">
        <v>40162</v>
      </c>
      <c r="E28">
        <v>1155.45</v>
      </c>
      <c r="F28" s="622">
        <v>-405.45</v>
      </c>
      <c r="G28">
        <v>7.95</v>
      </c>
      <c r="H28">
        <v>75</v>
      </c>
      <c r="I28">
        <v>15.3</v>
      </c>
      <c r="J28">
        <v>10</v>
      </c>
      <c r="K28" t="s">
        <v>401</v>
      </c>
      <c r="L28" t="s">
        <v>689</v>
      </c>
    </row>
    <row r="29" spans="1:12">
      <c r="A29" t="s">
        <v>1475</v>
      </c>
      <c r="B29" s="57">
        <v>41320</v>
      </c>
      <c r="C29">
        <v>250</v>
      </c>
      <c r="D29" s="57">
        <v>41032</v>
      </c>
      <c r="E29">
        <v>207.95</v>
      </c>
      <c r="F29" s="622">
        <v>42.05</v>
      </c>
      <c r="G29">
        <v>7.95</v>
      </c>
      <c r="H29">
        <v>25</v>
      </c>
      <c r="I29">
        <v>8</v>
      </c>
      <c r="J29">
        <v>10</v>
      </c>
      <c r="K29" t="s">
        <v>401</v>
      </c>
      <c r="L29" t="s">
        <v>689</v>
      </c>
    </row>
    <row r="30" spans="1:12">
      <c r="A30" t="s">
        <v>1207</v>
      </c>
      <c r="B30" s="57">
        <v>41320</v>
      </c>
      <c r="C30">
        <v>150</v>
      </c>
      <c r="D30" s="57">
        <v>41270</v>
      </c>
      <c r="E30">
        <v>17.399999999999999</v>
      </c>
      <c r="F30" s="622">
        <v>132.6</v>
      </c>
      <c r="G30">
        <v>17.399999999999999</v>
      </c>
      <c r="H30">
        <v>100</v>
      </c>
      <c r="I30">
        <v>0</v>
      </c>
      <c r="J30">
        <v>1.5</v>
      </c>
      <c r="K30" t="s">
        <v>51</v>
      </c>
      <c r="L30" t="s">
        <v>1454</v>
      </c>
    </row>
    <row r="31" spans="1:12">
      <c r="A31" t="s">
        <v>1481</v>
      </c>
      <c r="B31" s="57">
        <v>41320</v>
      </c>
      <c r="C31">
        <v>250</v>
      </c>
      <c r="D31" s="57">
        <v>41278</v>
      </c>
      <c r="E31">
        <v>28.7</v>
      </c>
      <c r="F31" s="622">
        <v>221.3</v>
      </c>
      <c r="G31">
        <v>28.7</v>
      </c>
      <c r="H31">
        <v>100</v>
      </c>
      <c r="I31">
        <v>0</v>
      </c>
      <c r="J31">
        <v>2.5</v>
      </c>
      <c r="K31" t="s">
        <v>888</v>
      </c>
      <c r="L31" t="s">
        <v>1459</v>
      </c>
    </row>
    <row r="32" spans="1:12">
      <c r="A32" t="s">
        <v>1481</v>
      </c>
      <c r="B32" s="57">
        <v>41320</v>
      </c>
      <c r="C32">
        <v>6750</v>
      </c>
      <c r="D32" s="57">
        <v>41274</v>
      </c>
      <c r="E32">
        <v>6782.95</v>
      </c>
      <c r="F32" s="622">
        <v>-32.950000000000003</v>
      </c>
      <c r="G32">
        <v>7.95</v>
      </c>
      <c r="H32">
        <v>100</v>
      </c>
      <c r="I32">
        <v>67.75</v>
      </c>
      <c r="J32">
        <v>67.5</v>
      </c>
      <c r="K32" t="s">
        <v>401</v>
      </c>
      <c r="L32" t="s">
        <v>460</v>
      </c>
    </row>
    <row r="33" spans="1:12">
      <c r="A33" t="s">
        <v>1139</v>
      </c>
      <c r="B33" s="57">
        <v>41312</v>
      </c>
      <c r="C33">
        <v>750</v>
      </c>
      <c r="D33" s="57">
        <v>41260</v>
      </c>
      <c r="E33">
        <v>530.9</v>
      </c>
      <c r="F33" s="626">
        <v>219.1</v>
      </c>
      <c r="G33">
        <v>30.9</v>
      </c>
      <c r="H33">
        <v>1000</v>
      </c>
      <c r="I33">
        <v>0.5</v>
      </c>
      <c r="J33">
        <v>0.75</v>
      </c>
      <c r="K33" t="s">
        <v>51</v>
      </c>
      <c r="L33" t="s">
        <v>1444</v>
      </c>
    </row>
    <row r="34" spans="1:12">
      <c r="A34" t="s">
        <v>1482</v>
      </c>
      <c r="B34" s="57">
        <v>41299</v>
      </c>
      <c r="C34">
        <v>350</v>
      </c>
      <c r="D34" s="57">
        <v>41248</v>
      </c>
      <c r="E34">
        <v>267.39999999999998</v>
      </c>
      <c r="F34" s="626">
        <v>82.6</v>
      </c>
      <c r="G34">
        <v>17.399999999999999</v>
      </c>
      <c r="H34">
        <v>100</v>
      </c>
      <c r="I34">
        <v>2.5</v>
      </c>
      <c r="J34">
        <v>3.5</v>
      </c>
      <c r="K34" t="s">
        <v>748</v>
      </c>
      <c r="L34" t="s">
        <v>1443</v>
      </c>
    </row>
    <row r="35" spans="1:12">
      <c r="A35" t="s">
        <v>1064</v>
      </c>
      <c r="B35" s="57">
        <v>41294</v>
      </c>
      <c r="C35">
        <v>3800</v>
      </c>
      <c r="D35" s="57">
        <v>40787</v>
      </c>
      <c r="E35">
        <v>3907.95</v>
      </c>
      <c r="F35" s="626">
        <v>-107.95</v>
      </c>
      <c r="G35">
        <v>7.95</v>
      </c>
      <c r="H35">
        <v>200</v>
      </c>
      <c r="I35">
        <v>19.5</v>
      </c>
      <c r="J35">
        <v>19</v>
      </c>
      <c r="K35" t="s">
        <v>401</v>
      </c>
      <c r="L35" t="s">
        <v>328</v>
      </c>
    </row>
    <row r="36" spans="1:12">
      <c r="A36" t="s">
        <v>1064</v>
      </c>
      <c r="B36" s="57">
        <v>41294</v>
      </c>
      <c r="C36">
        <v>400</v>
      </c>
      <c r="D36" s="57">
        <v>41247</v>
      </c>
      <c r="E36">
        <v>29.45</v>
      </c>
      <c r="F36" s="626">
        <v>370.55</v>
      </c>
      <c r="G36">
        <v>29.45</v>
      </c>
      <c r="H36">
        <v>200</v>
      </c>
      <c r="I36">
        <v>0</v>
      </c>
      <c r="J36">
        <v>2</v>
      </c>
      <c r="K36" t="s">
        <v>888</v>
      </c>
      <c r="L36" t="s">
        <v>1441</v>
      </c>
    </row>
    <row r="37" spans="1:12">
      <c r="A37" t="s">
        <v>1236</v>
      </c>
      <c r="B37" s="57">
        <v>41292</v>
      </c>
      <c r="C37">
        <v>275</v>
      </c>
      <c r="D37" s="57">
        <v>41276</v>
      </c>
      <c r="E37">
        <v>491.4</v>
      </c>
      <c r="F37" s="626">
        <v>-216.4</v>
      </c>
      <c r="G37">
        <v>17.399999999999999</v>
      </c>
      <c r="H37">
        <v>100</v>
      </c>
      <c r="I37">
        <v>4.74</v>
      </c>
      <c r="J37">
        <v>2.75</v>
      </c>
      <c r="K37" t="s">
        <v>51</v>
      </c>
      <c r="L37" t="s">
        <v>1460</v>
      </c>
    </row>
    <row r="38" spans="1:12">
      <c r="A38" t="s">
        <v>1479</v>
      </c>
      <c r="B38" s="57">
        <v>41278</v>
      </c>
      <c r="C38">
        <v>1008.15</v>
      </c>
      <c r="D38" s="57">
        <v>40785</v>
      </c>
      <c r="E38">
        <v>1515.0050000000001</v>
      </c>
      <c r="F38" s="359">
        <v>-506.85500000000002</v>
      </c>
      <c r="G38">
        <v>7.95</v>
      </c>
      <c r="H38">
        <v>517</v>
      </c>
      <c r="I38">
        <v>2.915</v>
      </c>
      <c r="J38">
        <v>1.95</v>
      </c>
      <c r="K38" t="s">
        <v>401</v>
      </c>
      <c r="L38" t="s">
        <v>1248</v>
      </c>
    </row>
    <row r="39" spans="1:12">
      <c r="A39" t="s">
        <v>1115</v>
      </c>
      <c r="B39" s="57">
        <v>41278</v>
      </c>
      <c r="C39">
        <v>148</v>
      </c>
      <c r="D39" s="57">
        <v>41242</v>
      </c>
      <c r="E39">
        <v>67.400000000000006</v>
      </c>
      <c r="F39" s="359">
        <v>80.599999999999994</v>
      </c>
      <c r="G39">
        <v>17.399999999999999</v>
      </c>
      <c r="H39">
        <v>100</v>
      </c>
      <c r="I39">
        <v>0.5</v>
      </c>
      <c r="J39">
        <v>1.48</v>
      </c>
      <c r="K39" t="s">
        <v>51</v>
      </c>
      <c r="L39" t="s">
        <v>1438</v>
      </c>
    </row>
    <row r="40" spans="1:12">
      <c r="A40" t="s">
        <v>1117</v>
      </c>
      <c r="B40" s="57">
        <v>41276</v>
      </c>
      <c r="C40">
        <v>1007.25</v>
      </c>
      <c r="D40" s="57">
        <v>40848</v>
      </c>
      <c r="E40">
        <v>2257.9499999999998</v>
      </c>
      <c r="F40" s="359">
        <v>-1250.7</v>
      </c>
      <c r="G40">
        <v>7.95</v>
      </c>
      <c r="H40">
        <v>500</v>
      </c>
      <c r="I40">
        <v>4.5</v>
      </c>
      <c r="J40">
        <v>2.0145</v>
      </c>
      <c r="K40" t="s">
        <v>401</v>
      </c>
      <c r="L40" t="s">
        <v>67</v>
      </c>
    </row>
    <row r="41" spans="1:12">
      <c r="A41" t="s">
        <v>1118</v>
      </c>
      <c r="B41" s="57">
        <v>41276</v>
      </c>
      <c r="C41">
        <v>2014.5</v>
      </c>
      <c r="D41" s="57">
        <v>40762</v>
      </c>
      <c r="E41">
        <v>4417.95</v>
      </c>
      <c r="F41" s="359">
        <v>-2403.4499999999998</v>
      </c>
      <c r="G41">
        <v>7.95</v>
      </c>
      <c r="H41">
        <v>1000</v>
      </c>
      <c r="I41">
        <v>4.41</v>
      </c>
      <c r="J41">
        <v>2.0145</v>
      </c>
      <c r="K41" t="s">
        <v>401</v>
      </c>
      <c r="L41" t="s">
        <v>67</v>
      </c>
    </row>
    <row r="42" spans="1:12" ht="13.5" thickBot="1">
      <c r="B42" s="57"/>
      <c r="D42" s="57"/>
      <c r="F42" s="359">
        <f>SUBTOTAL(109,Table_USStocks.accdb5[Profit])</f>
        <v>-10847.320399999997</v>
      </c>
    </row>
    <row r="43" spans="1:12" ht="13.5" thickBot="1">
      <c r="E43" s="438" t="s">
        <v>1263</v>
      </c>
      <c r="F43" s="441">
        <f>COUNTIF(Table_USStocks.accdb5[Profit],"&gt;0")/COUNT(Table_USStocks.accdb5[Profit])</f>
        <v>0.5641025641025641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9"/>
  <sheetViews>
    <sheetView topLeftCell="A52" zoomScale="90" zoomScaleNormal="90" workbookViewId="0">
      <selection activeCell="A75" sqref="A75"/>
    </sheetView>
  </sheetViews>
  <sheetFormatPr defaultRowHeight="12.75"/>
  <cols>
    <col min="1" max="1" width="21.140625" bestFit="1" customWidth="1"/>
    <col min="2" max="2" width="11.140625" bestFit="1" customWidth="1"/>
    <col min="3" max="3" width="16.28515625" bestFit="1" customWidth="1"/>
    <col min="4" max="4" width="15.85546875" bestFit="1" customWidth="1"/>
    <col min="5" max="5" width="12.85546875" bestFit="1" customWidth="1"/>
    <col min="6" max="6" width="8.5703125" bestFit="1" customWidth="1"/>
    <col min="7" max="7" width="14.85546875" bestFit="1" customWidth="1"/>
    <col min="8" max="8" width="10.140625" bestFit="1" customWidth="1"/>
    <col min="9" max="10" width="11.7109375" bestFit="1" customWidth="1"/>
    <col min="11" max="11" width="7.42578125" bestFit="1" customWidth="1"/>
    <col min="12" max="12" width="24.42578125" bestFit="1" customWidth="1"/>
  </cols>
  <sheetData>
    <row r="1" spans="1:12">
      <c r="A1" t="s">
        <v>567</v>
      </c>
      <c r="B1" t="s">
        <v>752</v>
      </c>
      <c r="C1" t="s">
        <v>1027</v>
      </c>
      <c r="D1" t="s">
        <v>1028</v>
      </c>
      <c r="E1" t="s">
        <v>754</v>
      </c>
      <c r="F1" t="s">
        <v>322</v>
      </c>
      <c r="G1" t="s">
        <v>292</v>
      </c>
      <c r="H1" t="s">
        <v>797</v>
      </c>
      <c r="I1" t="s">
        <v>278</v>
      </c>
      <c r="J1" t="s">
        <v>751</v>
      </c>
      <c r="K1" t="s">
        <v>1029</v>
      </c>
      <c r="L1" t="s">
        <v>1030</v>
      </c>
    </row>
    <row r="2" spans="1:12">
      <c r="A2" t="s">
        <v>1230</v>
      </c>
      <c r="B2" s="57">
        <v>40911</v>
      </c>
      <c r="C2">
        <v>1250</v>
      </c>
      <c r="D2" s="57">
        <v>40906</v>
      </c>
      <c r="E2">
        <v>1223.4000000000001</v>
      </c>
      <c r="F2" s="440">
        <v>26.6</v>
      </c>
      <c r="G2">
        <v>23.4</v>
      </c>
      <c r="H2">
        <v>500</v>
      </c>
      <c r="I2">
        <v>2.4</v>
      </c>
      <c r="J2">
        <v>2.5</v>
      </c>
      <c r="K2" t="s">
        <v>693</v>
      </c>
      <c r="L2" t="s">
        <v>985</v>
      </c>
    </row>
    <row r="3" spans="1:12">
      <c r="A3" t="s">
        <v>1231</v>
      </c>
      <c r="B3" s="57">
        <v>40919</v>
      </c>
      <c r="C3">
        <v>1750</v>
      </c>
      <c r="D3" s="57">
        <v>40891</v>
      </c>
      <c r="E3">
        <v>1557.95</v>
      </c>
      <c r="F3" s="475">
        <v>192.05</v>
      </c>
      <c r="G3">
        <v>7.95</v>
      </c>
      <c r="H3">
        <v>50</v>
      </c>
      <c r="I3">
        <v>31</v>
      </c>
      <c r="J3">
        <v>35</v>
      </c>
      <c r="K3" t="s">
        <v>401</v>
      </c>
      <c r="L3" t="s">
        <v>919</v>
      </c>
    </row>
    <row r="4" spans="1:12">
      <c r="A4" t="s">
        <v>1216</v>
      </c>
      <c r="B4" s="57">
        <v>40925</v>
      </c>
      <c r="C4">
        <v>1632</v>
      </c>
      <c r="D4" s="57">
        <v>40869</v>
      </c>
      <c r="E4">
        <v>1520.0082</v>
      </c>
      <c r="F4" s="359">
        <v>111.9918</v>
      </c>
      <c r="G4">
        <v>7.95</v>
      </c>
      <c r="H4">
        <v>102</v>
      </c>
      <c r="I4">
        <v>14.8241</v>
      </c>
      <c r="J4">
        <v>16</v>
      </c>
      <c r="K4" t="s">
        <v>401</v>
      </c>
      <c r="L4" t="s">
        <v>918</v>
      </c>
    </row>
    <row r="5" spans="1:12">
      <c r="A5" t="s">
        <v>1138</v>
      </c>
      <c r="B5" s="57">
        <v>40925</v>
      </c>
      <c r="C5">
        <v>1700</v>
      </c>
      <c r="D5" s="57">
        <v>40898</v>
      </c>
      <c r="E5">
        <v>1392.4</v>
      </c>
      <c r="F5" s="440">
        <v>307.60000000000002</v>
      </c>
      <c r="G5">
        <v>17.399999999999999</v>
      </c>
      <c r="H5">
        <v>100</v>
      </c>
      <c r="I5">
        <v>13.75</v>
      </c>
      <c r="J5">
        <v>17</v>
      </c>
      <c r="K5" t="s">
        <v>51</v>
      </c>
      <c r="L5" t="s">
        <v>967</v>
      </c>
    </row>
    <row r="6" spans="1:12">
      <c r="A6" t="s">
        <v>1138</v>
      </c>
      <c r="B6" s="57">
        <v>40927</v>
      </c>
      <c r="C6">
        <v>125</v>
      </c>
      <c r="D6" s="57">
        <v>40798</v>
      </c>
      <c r="E6">
        <v>1607.4</v>
      </c>
      <c r="F6" s="359">
        <v>-1482.4</v>
      </c>
      <c r="G6">
        <v>17.399999999999999</v>
      </c>
      <c r="H6">
        <v>100</v>
      </c>
      <c r="I6">
        <v>15.9</v>
      </c>
      <c r="J6">
        <v>1.25</v>
      </c>
      <c r="K6" t="s">
        <v>748</v>
      </c>
      <c r="L6" t="s">
        <v>841</v>
      </c>
    </row>
    <row r="7" spans="1:12">
      <c r="A7" t="s">
        <v>1211</v>
      </c>
      <c r="B7" s="57">
        <v>40928</v>
      </c>
      <c r="C7">
        <v>700</v>
      </c>
      <c r="D7" s="57">
        <v>40906</v>
      </c>
      <c r="E7">
        <v>1027.4000000000001</v>
      </c>
      <c r="F7" s="440">
        <v>-327.39999999999998</v>
      </c>
      <c r="G7">
        <v>17.399999999999999</v>
      </c>
      <c r="H7">
        <v>100</v>
      </c>
      <c r="I7">
        <v>10.1</v>
      </c>
      <c r="J7">
        <v>7</v>
      </c>
      <c r="K7" t="s">
        <v>51</v>
      </c>
      <c r="L7" t="s">
        <v>986</v>
      </c>
    </row>
    <row r="8" spans="1:12">
      <c r="A8" t="s">
        <v>1110</v>
      </c>
      <c r="B8" s="57">
        <v>40928</v>
      </c>
      <c r="C8">
        <v>400</v>
      </c>
      <c r="D8" s="57">
        <v>40900</v>
      </c>
      <c r="E8">
        <v>368.9</v>
      </c>
      <c r="F8" s="440">
        <v>31.1</v>
      </c>
      <c r="G8">
        <v>18.899999999999999</v>
      </c>
      <c r="H8">
        <v>200</v>
      </c>
      <c r="I8">
        <v>1.75</v>
      </c>
      <c r="J8">
        <v>2</v>
      </c>
      <c r="K8" t="s">
        <v>51</v>
      </c>
      <c r="L8" t="s">
        <v>975</v>
      </c>
    </row>
    <row r="9" spans="1:12">
      <c r="A9" t="s">
        <v>1451</v>
      </c>
      <c r="B9" s="57">
        <v>40928</v>
      </c>
      <c r="C9">
        <v>200</v>
      </c>
      <c r="D9" s="57">
        <v>40877</v>
      </c>
      <c r="E9">
        <v>347.4</v>
      </c>
      <c r="F9" s="488">
        <v>-147.4</v>
      </c>
      <c r="G9">
        <v>17.399999999999999</v>
      </c>
      <c r="H9">
        <v>100</v>
      </c>
      <c r="I9">
        <v>3.3</v>
      </c>
      <c r="J9">
        <v>2</v>
      </c>
      <c r="K9" t="s">
        <v>51</v>
      </c>
      <c r="L9" t="s">
        <v>1448</v>
      </c>
    </row>
    <row r="10" spans="1:12">
      <c r="A10" t="s">
        <v>1115</v>
      </c>
      <c r="B10" s="57">
        <v>40928</v>
      </c>
      <c r="C10">
        <v>900</v>
      </c>
      <c r="D10" s="57">
        <v>40878</v>
      </c>
      <c r="E10">
        <v>817.4</v>
      </c>
      <c r="F10" s="440">
        <v>82.6</v>
      </c>
      <c r="G10">
        <v>17.399999999999999</v>
      </c>
      <c r="H10">
        <v>100</v>
      </c>
      <c r="I10">
        <v>8</v>
      </c>
      <c r="J10">
        <v>9</v>
      </c>
      <c r="K10" t="s">
        <v>51</v>
      </c>
      <c r="L10" t="s">
        <v>944</v>
      </c>
    </row>
    <row r="11" spans="1:12">
      <c r="A11" t="s">
        <v>1128</v>
      </c>
      <c r="B11" s="57">
        <v>40928</v>
      </c>
      <c r="C11">
        <v>500</v>
      </c>
      <c r="D11" s="57">
        <v>40899</v>
      </c>
      <c r="E11">
        <v>1073.4000000000001</v>
      </c>
      <c r="F11" s="440">
        <v>-573.4</v>
      </c>
      <c r="G11">
        <v>23.4</v>
      </c>
      <c r="H11">
        <v>500</v>
      </c>
      <c r="I11">
        <v>2.1</v>
      </c>
      <c r="J11">
        <v>1</v>
      </c>
      <c r="K11" t="s">
        <v>51</v>
      </c>
      <c r="L11" t="s">
        <v>971</v>
      </c>
    </row>
    <row r="12" spans="1:12">
      <c r="A12" t="s">
        <v>1076</v>
      </c>
      <c r="B12" s="57">
        <v>40930</v>
      </c>
      <c r="C12">
        <v>7250</v>
      </c>
      <c r="D12" s="57">
        <v>40872</v>
      </c>
      <c r="E12">
        <v>7407.95</v>
      </c>
      <c r="F12" s="440">
        <v>-157.94999999999999</v>
      </c>
      <c r="G12">
        <v>7.95</v>
      </c>
      <c r="H12">
        <v>100</v>
      </c>
      <c r="I12">
        <v>74</v>
      </c>
      <c r="J12">
        <v>72.5</v>
      </c>
      <c r="K12" t="s">
        <v>401</v>
      </c>
      <c r="L12" t="s">
        <v>439</v>
      </c>
    </row>
    <row r="13" spans="1:12">
      <c r="A13" t="s">
        <v>1076</v>
      </c>
      <c r="B13" s="57">
        <v>40930</v>
      </c>
      <c r="C13">
        <v>450</v>
      </c>
      <c r="D13" s="57">
        <v>40897</v>
      </c>
      <c r="E13">
        <v>28.7</v>
      </c>
      <c r="F13" s="440">
        <v>421.3</v>
      </c>
      <c r="G13">
        <v>28.7</v>
      </c>
      <c r="H13">
        <v>100</v>
      </c>
      <c r="I13">
        <v>0</v>
      </c>
      <c r="J13">
        <v>4.5</v>
      </c>
      <c r="K13" t="s">
        <v>888</v>
      </c>
      <c r="L13" t="s">
        <v>954</v>
      </c>
    </row>
    <row r="14" spans="1:12">
      <c r="A14" t="s">
        <v>1233</v>
      </c>
      <c r="B14" s="57">
        <v>40930</v>
      </c>
      <c r="C14">
        <v>160</v>
      </c>
      <c r="D14" s="57">
        <v>40897</v>
      </c>
      <c r="E14">
        <v>29.45</v>
      </c>
      <c r="F14" s="359">
        <v>130.55000000000001</v>
      </c>
      <c r="G14">
        <v>29.45</v>
      </c>
      <c r="H14">
        <v>200</v>
      </c>
      <c r="I14">
        <v>0</v>
      </c>
      <c r="J14">
        <v>0.8</v>
      </c>
      <c r="K14" t="s">
        <v>888</v>
      </c>
      <c r="L14" t="s">
        <v>953</v>
      </c>
    </row>
    <row r="15" spans="1:12">
      <c r="A15" t="s">
        <v>1233</v>
      </c>
      <c r="B15" s="57">
        <v>40930</v>
      </c>
      <c r="C15">
        <v>2200</v>
      </c>
      <c r="D15" s="57">
        <v>40804</v>
      </c>
      <c r="E15">
        <v>2515.0500000000002</v>
      </c>
      <c r="F15" s="359">
        <v>-315.05</v>
      </c>
      <c r="G15">
        <v>7.95</v>
      </c>
      <c r="H15">
        <v>200</v>
      </c>
      <c r="I15">
        <v>12.535500000000001</v>
      </c>
      <c r="J15">
        <v>11</v>
      </c>
      <c r="K15" t="s">
        <v>401</v>
      </c>
      <c r="L15" t="s">
        <v>46</v>
      </c>
    </row>
    <row r="16" spans="1:12">
      <c r="A16" t="s">
        <v>1234</v>
      </c>
      <c r="B16" s="57">
        <v>40930</v>
      </c>
      <c r="C16">
        <v>2</v>
      </c>
      <c r="D16" s="57">
        <v>40764</v>
      </c>
      <c r="E16">
        <v>462.95</v>
      </c>
      <c r="F16" s="359">
        <v>-460.95</v>
      </c>
      <c r="G16">
        <v>22.95</v>
      </c>
      <c r="H16">
        <v>2000</v>
      </c>
      <c r="I16">
        <v>0.22</v>
      </c>
      <c r="J16">
        <v>1E-3</v>
      </c>
      <c r="K16" t="s">
        <v>889</v>
      </c>
      <c r="L16" t="s">
        <v>846</v>
      </c>
    </row>
    <row r="17" spans="1:12">
      <c r="A17" t="s">
        <v>1235</v>
      </c>
      <c r="B17" s="57">
        <v>40930</v>
      </c>
      <c r="C17">
        <v>110</v>
      </c>
      <c r="D17" s="57">
        <v>40898</v>
      </c>
      <c r="E17">
        <v>8.6999999999999993</v>
      </c>
      <c r="F17" s="542">
        <v>101.3</v>
      </c>
      <c r="G17">
        <v>8.6999999999999993</v>
      </c>
      <c r="H17">
        <v>100</v>
      </c>
      <c r="I17">
        <v>0</v>
      </c>
      <c r="J17">
        <v>1.1000000000000001</v>
      </c>
      <c r="K17" t="s">
        <v>887</v>
      </c>
      <c r="L17" t="s">
        <v>968</v>
      </c>
    </row>
    <row r="18" spans="1:12">
      <c r="A18" t="s">
        <v>1218</v>
      </c>
      <c r="B18" s="57">
        <v>40935</v>
      </c>
      <c r="C18">
        <v>9340.4</v>
      </c>
      <c r="D18" s="57">
        <v>40189</v>
      </c>
      <c r="E18">
        <v>7996.8720000000003</v>
      </c>
      <c r="F18" s="440">
        <v>1343.528</v>
      </c>
      <c r="G18">
        <v>0</v>
      </c>
      <c r="H18">
        <v>760</v>
      </c>
      <c r="I18">
        <v>10.5222</v>
      </c>
      <c r="J18">
        <v>12.29</v>
      </c>
      <c r="K18" t="s">
        <v>804</v>
      </c>
      <c r="L18" t="s">
        <v>415</v>
      </c>
    </row>
    <row r="19" spans="1:12">
      <c r="A19" t="s">
        <v>1209</v>
      </c>
      <c r="B19" s="57">
        <v>40942</v>
      </c>
      <c r="C19">
        <v>126.5</v>
      </c>
      <c r="D19" s="57">
        <v>40164</v>
      </c>
      <c r="E19">
        <v>334.55</v>
      </c>
      <c r="F19" s="440">
        <v>-208.05</v>
      </c>
      <c r="G19">
        <v>7.95</v>
      </c>
      <c r="H19">
        <v>115</v>
      </c>
      <c r="I19">
        <v>2.84</v>
      </c>
      <c r="J19">
        <v>1.1000000000000001</v>
      </c>
      <c r="K19" t="s">
        <v>401</v>
      </c>
      <c r="L19" t="s">
        <v>228</v>
      </c>
    </row>
    <row r="20" spans="1:12">
      <c r="A20" t="s">
        <v>1205</v>
      </c>
      <c r="B20" s="57">
        <v>40947</v>
      </c>
      <c r="C20">
        <v>2503.2800000000002</v>
      </c>
      <c r="D20" s="57">
        <v>40819</v>
      </c>
      <c r="E20">
        <v>2295.9499999999998</v>
      </c>
      <c r="F20" s="440">
        <v>207.33</v>
      </c>
      <c r="G20">
        <v>7.95</v>
      </c>
      <c r="H20">
        <v>104</v>
      </c>
      <c r="I20">
        <v>22</v>
      </c>
      <c r="J20">
        <v>24.07</v>
      </c>
      <c r="K20" t="s">
        <v>401</v>
      </c>
      <c r="L20" t="s">
        <v>110</v>
      </c>
    </row>
    <row r="21" spans="1:12">
      <c r="A21" t="s">
        <v>1138</v>
      </c>
      <c r="B21" s="57">
        <v>40949</v>
      </c>
      <c r="C21">
        <v>1150</v>
      </c>
      <c r="D21" s="57">
        <v>40925</v>
      </c>
      <c r="E21">
        <v>2117.4</v>
      </c>
      <c r="F21" s="495">
        <v>-967.4</v>
      </c>
      <c r="G21">
        <v>17.399999999999999</v>
      </c>
      <c r="H21">
        <v>100</v>
      </c>
      <c r="I21">
        <v>21</v>
      </c>
      <c r="J21">
        <v>11.5</v>
      </c>
      <c r="K21" t="s">
        <v>51</v>
      </c>
      <c r="L21" t="s">
        <v>998</v>
      </c>
    </row>
    <row r="22" spans="1:12">
      <c r="A22" t="s">
        <v>1059</v>
      </c>
      <c r="B22" s="57">
        <v>40954</v>
      </c>
      <c r="C22">
        <v>350</v>
      </c>
      <c r="D22" s="57">
        <v>40906</v>
      </c>
      <c r="E22">
        <v>1117.4000000000001</v>
      </c>
      <c r="F22" s="440">
        <v>-767.4</v>
      </c>
      <c r="G22">
        <v>17.399999999999999</v>
      </c>
      <c r="H22">
        <v>100</v>
      </c>
      <c r="I22">
        <v>11</v>
      </c>
      <c r="J22">
        <v>3.5</v>
      </c>
      <c r="K22" t="s">
        <v>51</v>
      </c>
      <c r="L22" t="s">
        <v>987</v>
      </c>
    </row>
    <row r="23" spans="1:12">
      <c r="A23" t="s">
        <v>1067</v>
      </c>
      <c r="B23" s="57">
        <v>40956</v>
      </c>
      <c r="C23">
        <v>1050</v>
      </c>
      <c r="D23" s="57">
        <v>40899</v>
      </c>
      <c r="E23">
        <v>33.200000000000003</v>
      </c>
      <c r="F23" s="440">
        <v>1016.8</v>
      </c>
      <c r="G23">
        <v>33.200000000000003</v>
      </c>
      <c r="H23">
        <v>700</v>
      </c>
      <c r="I23">
        <v>0</v>
      </c>
      <c r="J23">
        <v>1.5</v>
      </c>
      <c r="K23" t="s">
        <v>888</v>
      </c>
      <c r="L23" t="s">
        <v>972</v>
      </c>
    </row>
    <row r="24" spans="1:12">
      <c r="A24" t="s">
        <v>1067</v>
      </c>
      <c r="B24" s="57">
        <v>40956</v>
      </c>
      <c r="C24">
        <v>2800</v>
      </c>
      <c r="D24" s="57">
        <v>40779</v>
      </c>
      <c r="E24">
        <v>5325.22</v>
      </c>
      <c r="F24" s="440">
        <v>-2525.2199999999998</v>
      </c>
      <c r="G24">
        <v>7.95</v>
      </c>
      <c r="H24">
        <v>700</v>
      </c>
      <c r="I24">
        <v>7.5960999999999999</v>
      </c>
      <c r="J24">
        <v>4</v>
      </c>
      <c r="K24" t="s">
        <v>401</v>
      </c>
      <c r="L24" t="s">
        <v>689</v>
      </c>
    </row>
    <row r="25" spans="1:12">
      <c r="A25" t="s">
        <v>1092</v>
      </c>
      <c r="B25" s="57">
        <v>40956</v>
      </c>
      <c r="C25">
        <v>2400</v>
      </c>
      <c r="D25" s="57">
        <v>40861</v>
      </c>
      <c r="E25">
        <v>2807.95</v>
      </c>
      <c r="F25" s="440">
        <v>-407.95</v>
      </c>
      <c r="G25">
        <v>7.95</v>
      </c>
      <c r="H25">
        <v>200</v>
      </c>
      <c r="I25">
        <v>14</v>
      </c>
      <c r="J25">
        <v>12</v>
      </c>
      <c r="K25" t="s">
        <v>401</v>
      </c>
      <c r="L25" t="s">
        <v>924</v>
      </c>
    </row>
    <row r="26" spans="1:12">
      <c r="A26" t="s">
        <v>1092</v>
      </c>
      <c r="B26" s="57">
        <v>40956</v>
      </c>
      <c r="C26">
        <v>450</v>
      </c>
      <c r="D26" s="57">
        <v>40911</v>
      </c>
      <c r="E26">
        <v>29.45</v>
      </c>
      <c r="F26" s="440">
        <v>420.55</v>
      </c>
      <c r="G26">
        <v>29.45</v>
      </c>
      <c r="H26">
        <v>200</v>
      </c>
      <c r="I26">
        <v>0</v>
      </c>
      <c r="J26">
        <v>2.25</v>
      </c>
      <c r="K26" t="s">
        <v>888</v>
      </c>
      <c r="L26" t="s">
        <v>991</v>
      </c>
    </row>
    <row r="27" spans="1:12">
      <c r="A27" t="s">
        <v>1215</v>
      </c>
      <c r="B27" s="57">
        <v>40956</v>
      </c>
      <c r="C27">
        <v>4900</v>
      </c>
      <c r="D27" s="57">
        <v>40199</v>
      </c>
      <c r="E27">
        <v>5007.95</v>
      </c>
      <c r="F27" s="440">
        <v>-107.95</v>
      </c>
      <c r="G27">
        <v>7.95</v>
      </c>
      <c r="H27">
        <v>100</v>
      </c>
      <c r="I27">
        <v>50</v>
      </c>
      <c r="J27">
        <v>49</v>
      </c>
      <c r="K27" t="s">
        <v>401</v>
      </c>
      <c r="L27" t="s">
        <v>270</v>
      </c>
    </row>
    <row r="28" spans="1:12">
      <c r="A28" t="s">
        <v>1215</v>
      </c>
      <c r="B28" s="57">
        <v>40956</v>
      </c>
      <c r="C28">
        <v>1050</v>
      </c>
      <c r="D28" s="57">
        <v>40918</v>
      </c>
      <c r="E28">
        <v>28.7</v>
      </c>
      <c r="F28" s="440">
        <v>1021.3</v>
      </c>
      <c r="G28">
        <v>28.7</v>
      </c>
      <c r="H28">
        <v>100</v>
      </c>
      <c r="I28">
        <v>0</v>
      </c>
      <c r="J28">
        <v>10.5</v>
      </c>
      <c r="K28" t="s">
        <v>888</v>
      </c>
      <c r="L28" t="s">
        <v>993</v>
      </c>
    </row>
    <row r="29" spans="1:12">
      <c r="A29" t="s">
        <v>1219</v>
      </c>
      <c r="B29" s="57">
        <v>40956</v>
      </c>
      <c r="C29">
        <v>2785.86</v>
      </c>
      <c r="D29" s="57">
        <v>40701</v>
      </c>
      <c r="E29">
        <v>2768.85</v>
      </c>
      <c r="F29" s="440">
        <v>17.010000000000002</v>
      </c>
      <c r="G29">
        <v>0</v>
      </c>
      <c r="H29">
        <v>63</v>
      </c>
      <c r="I29">
        <v>43.95</v>
      </c>
      <c r="J29">
        <v>44.22</v>
      </c>
      <c r="K29" t="s">
        <v>804</v>
      </c>
      <c r="L29" t="s">
        <v>594</v>
      </c>
    </row>
    <row r="30" spans="1:12">
      <c r="A30" t="s">
        <v>1220</v>
      </c>
      <c r="B30" s="57">
        <v>40956</v>
      </c>
      <c r="C30">
        <v>5129.5200000000004</v>
      </c>
      <c r="D30" s="57">
        <v>40619</v>
      </c>
      <c r="E30">
        <v>5018.16</v>
      </c>
      <c r="F30" s="440">
        <v>111.36</v>
      </c>
      <c r="G30">
        <v>0</v>
      </c>
      <c r="H30">
        <v>116</v>
      </c>
      <c r="I30">
        <v>43.26</v>
      </c>
      <c r="J30">
        <v>44.22</v>
      </c>
      <c r="K30" t="s">
        <v>804</v>
      </c>
      <c r="L30" t="s">
        <v>594</v>
      </c>
    </row>
    <row r="31" spans="1:12">
      <c r="A31" t="s">
        <v>1225</v>
      </c>
      <c r="B31" s="57">
        <v>40956</v>
      </c>
      <c r="C31">
        <v>600</v>
      </c>
      <c r="D31" s="57">
        <v>40925</v>
      </c>
      <c r="E31">
        <v>19.2</v>
      </c>
      <c r="F31" s="440">
        <v>580.79999999999995</v>
      </c>
      <c r="G31">
        <v>19.2</v>
      </c>
      <c r="H31">
        <v>1500</v>
      </c>
      <c r="I31">
        <v>0</v>
      </c>
      <c r="J31">
        <v>0.4</v>
      </c>
      <c r="K31" t="s">
        <v>887</v>
      </c>
      <c r="L31" t="s">
        <v>997</v>
      </c>
    </row>
    <row r="32" spans="1:12">
      <c r="A32" t="s">
        <v>1228</v>
      </c>
      <c r="B32" s="57">
        <v>40956</v>
      </c>
      <c r="C32">
        <v>36</v>
      </c>
      <c r="D32" s="57">
        <v>40757</v>
      </c>
      <c r="E32">
        <v>52.552500000000002</v>
      </c>
      <c r="F32" s="440">
        <v>-16.552499999999998</v>
      </c>
      <c r="G32">
        <v>7.95</v>
      </c>
      <c r="H32">
        <v>3</v>
      </c>
      <c r="I32">
        <v>14.8675</v>
      </c>
      <c r="J32">
        <v>12</v>
      </c>
      <c r="K32" t="s">
        <v>401</v>
      </c>
      <c r="L32" t="s">
        <v>336</v>
      </c>
    </row>
    <row r="33" spans="1:12">
      <c r="A33" t="s">
        <v>1229</v>
      </c>
      <c r="B33" s="57">
        <v>40956</v>
      </c>
      <c r="C33">
        <v>1164</v>
      </c>
      <c r="D33" s="57">
        <v>40847</v>
      </c>
      <c r="E33">
        <v>1220.45</v>
      </c>
      <c r="F33" s="440">
        <v>-56.45</v>
      </c>
      <c r="G33">
        <v>7.95</v>
      </c>
      <c r="H33">
        <v>97</v>
      </c>
      <c r="I33">
        <v>12.5</v>
      </c>
      <c r="J33">
        <v>12</v>
      </c>
      <c r="K33" t="s">
        <v>401</v>
      </c>
      <c r="L33" t="s">
        <v>336</v>
      </c>
    </row>
    <row r="34" spans="1:12">
      <c r="A34" t="s">
        <v>1124</v>
      </c>
      <c r="B34" s="57">
        <v>40956</v>
      </c>
      <c r="C34">
        <v>150</v>
      </c>
      <c r="D34" s="57">
        <v>40877</v>
      </c>
      <c r="E34">
        <v>28.7</v>
      </c>
      <c r="F34" s="546">
        <v>121.3</v>
      </c>
      <c r="G34">
        <v>28.7</v>
      </c>
      <c r="H34">
        <v>100</v>
      </c>
      <c r="I34">
        <v>0</v>
      </c>
      <c r="J34">
        <v>1.5</v>
      </c>
      <c r="K34" t="s">
        <v>888</v>
      </c>
      <c r="L34" t="s">
        <v>938</v>
      </c>
    </row>
    <row r="35" spans="1:12">
      <c r="A35" t="s">
        <v>1144</v>
      </c>
      <c r="B35" s="57">
        <v>40956</v>
      </c>
      <c r="C35">
        <v>450</v>
      </c>
      <c r="D35" s="57">
        <v>40918</v>
      </c>
      <c r="E35">
        <v>119.4</v>
      </c>
      <c r="F35" s="440">
        <v>330.6</v>
      </c>
      <c r="G35">
        <v>29.4</v>
      </c>
      <c r="H35">
        <v>900</v>
      </c>
      <c r="I35">
        <v>0.1</v>
      </c>
      <c r="J35">
        <v>0.5</v>
      </c>
      <c r="K35" t="s">
        <v>51</v>
      </c>
      <c r="L35" t="s">
        <v>994</v>
      </c>
    </row>
    <row r="36" spans="1:12">
      <c r="A36" t="s">
        <v>1226</v>
      </c>
      <c r="B36" s="57">
        <v>40962</v>
      </c>
      <c r="C36">
        <v>160</v>
      </c>
      <c r="D36" s="57">
        <v>40808</v>
      </c>
      <c r="E36">
        <v>868.9</v>
      </c>
      <c r="F36" s="440">
        <v>-708.9</v>
      </c>
      <c r="G36">
        <v>18.899999999999999</v>
      </c>
      <c r="H36">
        <v>200</v>
      </c>
      <c r="I36">
        <v>4.25</v>
      </c>
      <c r="J36">
        <v>0.8</v>
      </c>
      <c r="K36" t="s">
        <v>748</v>
      </c>
      <c r="L36" t="s">
        <v>875</v>
      </c>
    </row>
    <row r="37" spans="1:12">
      <c r="A37" t="s">
        <v>1080</v>
      </c>
      <c r="B37" s="57">
        <v>40963</v>
      </c>
      <c r="C37">
        <v>125</v>
      </c>
      <c r="D37" s="57">
        <v>40911</v>
      </c>
      <c r="E37">
        <v>17.399999999999999</v>
      </c>
      <c r="F37" s="440">
        <v>107.6</v>
      </c>
      <c r="G37">
        <v>17.399999999999999</v>
      </c>
      <c r="H37">
        <v>100</v>
      </c>
      <c r="I37">
        <v>0</v>
      </c>
      <c r="J37">
        <v>1.25</v>
      </c>
      <c r="K37" t="s">
        <v>51</v>
      </c>
      <c r="L37" t="s">
        <v>992</v>
      </c>
    </row>
    <row r="38" spans="1:12">
      <c r="A38" t="s">
        <v>1080</v>
      </c>
      <c r="B38" s="57">
        <v>40963</v>
      </c>
      <c r="C38">
        <v>400</v>
      </c>
      <c r="D38" s="57">
        <v>40858</v>
      </c>
      <c r="E38">
        <v>682.95</v>
      </c>
      <c r="F38" s="440">
        <v>-282.95</v>
      </c>
      <c r="G38">
        <v>7.95</v>
      </c>
      <c r="H38">
        <v>100</v>
      </c>
      <c r="I38">
        <v>6.75</v>
      </c>
      <c r="J38">
        <v>4</v>
      </c>
      <c r="K38" t="s">
        <v>401</v>
      </c>
      <c r="L38" t="s">
        <v>230</v>
      </c>
    </row>
    <row r="39" spans="1:12">
      <c r="A39" t="s">
        <v>1211</v>
      </c>
      <c r="B39" s="57">
        <v>40966</v>
      </c>
      <c r="C39">
        <v>300</v>
      </c>
      <c r="D39" s="57">
        <v>40933</v>
      </c>
      <c r="E39">
        <v>627.4</v>
      </c>
      <c r="F39" s="440">
        <v>-327.39999999999998</v>
      </c>
      <c r="G39">
        <v>17.399999999999999</v>
      </c>
      <c r="H39">
        <v>100</v>
      </c>
      <c r="I39">
        <v>6.1</v>
      </c>
      <c r="J39">
        <v>3</v>
      </c>
      <c r="K39" t="s">
        <v>51</v>
      </c>
      <c r="L39" t="s">
        <v>1002</v>
      </c>
    </row>
    <row r="40" spans="1:12">
      <c r="A40" t="s">
        <v>1115</v>
      </c>
      <c r="B40" s="57">
        <v>40966</v>
      </c>
      <c r="C40">
        <v>200</v>
      </c>
      <c r="D40" s="57">
        <v>40934</v>
      </c>
      <c r="E40">
        <v>77.400000000000006</v>
      </c>
      <c r="F40" s="440">
        <v>122.6</v>
      </c>
      <c r="G40">
        <v>17.399999999999999</v>
      </c>
      <c r="H40">
        <v>100</v>
      </c>
      <c r="I40">
        <v>0.6</v>
      </c>
      <c r="J40">
        <v>2</v>
      </c>
      <c r="K40" t="s">
        <v>51</v>
      </c>
      <c r="L40" t="s">
        <v>1004</v>
      </c>
    </row>
    <row r="41" spans="1:12">
      <c r="A41" t="s">
        <v>1059</v>
      </c>
      <c r="B41" s="57">
        <v>40968</v>
      </c>
      <c r="C41">
        <v>340</v>
      </c>
      <c r="D41" s="57">
        <v>40960</v>
      </c>
      <c r="E41">
        <v>267.39999999999998</v>
      </c>
      <c r="F41" s="440">
        <v>72.599999999999994</v>
      </c>
      <c r="G41">
        <v>17.399999999999999</v>
      </c>
      <c r="H41">
        <v>100</v>
      </c>
      <c r="I41">
        <v>2.5</v>
      </c>
      <c r="J41">
        <v>3.4</v>
      </c>
      <c r="K41" t="s">
        <v>51</v>
      </c>
      <c r="L41" t="s">
        <v>1009</v>
      </c>
    </row>
    <row r="42" spans="1:12">
      <c r="A42" t="s">
        <v>1206</v>
      </c>
      <c r="B42" s="57">
        <v>40968</v>
      </c>
      <c r="C42">
        <v>500</v>
      </c>
      <c r="D42" s="57">
        <v>40962</v>
      </c>
      <c r="E42">
        <v>467.4</v>
      </c>
      <c r="F42" s="440">
        <v>32.6</v>
      </c>
      <c r="G42">
        <v>17.399999999999999</v>
      </c>
      <c r="H42">
        <v>100</v>
      </c>
      <c r="I42">
        <v>4.5</v>
      </c>
      <c r="J42">
        <v>5</v>
      </c>
      <c r="K42" t="s">
        <v>693</v>
      </c>
      <c r="L42" t="s">
        <v>1014</v>
      </c>
    </row>
    <row r="43" spans="1:12">
      <c r="A43" t="s">
        <v>1211</v>
      </c>
      <c r="B43" s="57">
        <v>40970</v>
      </c>
      <c r="C43">
        <v>950</v>
      </c>
      <c r="D43" s="57">
        <v>40961</v>
      </c>
      <c r="E43">
        <v>767.4</v>
      </c>
      <c r="F43" s="440">
        <v>182.6</v>
      </c>
      <c r="G43">
        <v>17.399999999999999</v>
      </c>
      <c r="H43">
        <v>100</v>
      </c>
      <c r="I43">
        <v>7.5</v>
      </c>
      <c r="J43">
        <v>9.5</v>
      </c>
      <c r="K43" t="s">
        <v>51</v>
      </c>
      <c r="L43" t="s">
        <v>1010</v>
      </c>
    </row>
    <row r="44" spans="1:12">
      <c r="A44" t="s">
        <v>1128</v>
      </c>
      <c r="B44" s="57">
        <v>40973</v>
      </c>
      <c r="C44">
        <v>500</v>
      </c>
      <c r="D44" s="57">
        <v>40945</v>
      </c>
      <c r="E44">
        <v>273.39999999999998</v>
      </c>
      <c r="F44" s="440">
        <v>226.6</v>
      </c>
      <c r="G44">
        <v>23.4</v>
      </c>
      <c r="H44">
        <v>500</v>
      </c>
      <c r="I44">
        <v>0.5</v>
      </c>
      <c r="J44">
        <v>1</v>
      </c>
      <c r="K44" t="s">
        <v>51</v>
      </c>
      <c r="L44" t="s">
        <v>1016</v>
      </c>
    </row>
    <row r="45" spans="1:12">
      <c r="A45" t="s">
        <v>1072</v>
      </c>
      <c r="B45" s="57">
        <v>40974</v>
      </c>
      <c r="C45">
        <v>750</v>
      </c>
      <c r="D45" s="57">
        <v>40877</v>
      </c>
      <c r="E45">
        <v>248.4</v>
      </c>
      <c r="F45" s="440">
        <v>501.6</v>
      </c>
      <c r="G45">
        <v>23.4</v>
      </c>
      <c r="H45">
        <v>500</v>
      </c>
      <c r="I45">
        <v>0.45</v>
      </c>
      <c r="J45">
        <v>1.5</v>
      </c>
      <c r="K45" t="s">
        <v>51</v>
      </c>
      <c r="L45" t="s">
        <v>937</v>
      </c>
    </row>
    <row r="46" spans="1:12">
      <c r="A46" t="s">
        <v>1224</v>
      </c>
      <c r="B46" s="57">
        <v>40974</v>
      </c>
      <c r="C46">
        <v>210</v>
      </c>
      <c r="D46" s="57">
        <v>40905</v>
      </c>
      <c r="E46">
        <v>207.4</v>
      </c>
      <c r="F46" s="359">
        <v>2.6</v>
      </c>
      <c r="G46">
        <v>17.399999999999999</v>
      </c>
      <c r="H46">
        <v>100</v>
      </c>
      <c r="I46">
        <v>1.9</v>
      </c>
      <c r="J46">
        <v>2.1</v>
      </c>
      <c r="K46" t="s">
        <v>51</v>
      </c>
      <c r="L46" t="s">
        <v>983</v>
      </c>
    </row>
    <row r="47" spans="1:12">
      <c r="A47" t="s">
        <v>1138</v>
      </c>
      <c r="B47" s="57">
        <v>40974</v>
      </c>
      <c r="C47">
        <v>550</v>
      </c>
      <c r="D47" s="57">
        <v>40963</v>
      </c>
      <c r="E47">
        <v>100.4</v>
      </c>
      <c r="F47" s="440">
        <v>449.6</v>
      </c>
      <c r="G47">
        <v>17.399999999999999</v>
      </c>
      <c r="H47">
        <v>100</v>
      </c>
      <c r="I47">
        <v>0.83</v>
      </c>
      <c r="J47">
        <v>5.5</v>
      </c>
      <c r="K47" t="s">
        <v>51</v>
      </c>
      <c r="L47" t="s">
        <v>1015</v>
      </c>
    </row>
    <row r="48" spans="1:12">
      <c r="A48" t="s">
        <v>1139</v>
      </c>
      <c r="B48" s="57">
        <v>40975</v>
      </c>
      <c r="C48">
        <v>550</v>
      </c>
      <c r="D48" s="57">
        <v>40878</v>
      </c>
      <c r="E48">
        <v>330.9</v>
      </c>
      <c r="F48" s="541">
        <v>219.1</v>
      </c>
      <c r="G48">
        <v>30.9</v>
      </c>
      <c r="H48">
        <v>1000</v>
      </c>
      <c r="I48">
        <v>0.3</v>
      </c>
      <c r="J48">
        <v>0.55000000000000004</v>
      </c>
      <c r="K48" t="s">
        <v>51</v>
      </c>
      <c r="L48" t="s">
        <v>947</v>
      </c>
    </row>
    <row r="49" spans="1:12">
      <c r="A49" t="s">
        <v>1221</v>
      </c>
      <c r="B49" s="57">
        <v>40980</v>
      </c>
      <c r="C49">
        <v>650</v>
      </c>
      <c r="D49" s="57">
        <v>40962</v>
      </c>
      <c r="E49">
        <v>417.4</v>
      </c>
      <c r="F49" s="440">
        <v>232.6</v>
      </c>
      <c r="G49">
        <v>17.399999999999999</v>
      </c>
      <c r="H49">
        <v>100</v>
      </c>
      <c r="I49">
        <v>4</v>
      </c>
      <c r="J49">
        <v>6.5</v>
      </c>
      <c r="K49" t="s">
        <v>693</v>
      </c>
      <c r="L49" t="s">
        <v>1013</v>
      </c>
    </row>
    <row r="50" spans="1:12">
      <c r="A50" t="s">
        <v>1226</v>
      </c>
      <c r="B50" s="57">
        <v>40980</v>
      </c>
      <c r="C50">
        <v>2</v>
      </c>
      <c r="D50" s="57">
        <v>40814</v>
      </c>
      <c r="E50">
        <v>829.45</v>
      </c>
      <c r="F50" s="440">
        <v>-827.45</v>
      </c>
      <c r="G50">
        <v>39.450000000000003</v>
      </c>
      <c r="H50">
        <v>200</v>
      </c>
      <c r="I50">
        <v>3.95</v>
      </c>
      <c r="J50">
        <v>0.01</v>
      </c>
      <c r="K50" t="s">
        <v>1018</v>
      </c>
      <c r="L50" t="s">
        <v>876</v>
      </c>
    </row>
    <row r="51" spans="1:12">
      <c r="A51" t="s">
        <v>1211</v>
      </c>
      <c r="B51" s="57">
        <v>40983</v>
      </c>
      <c r="C51">
        <v>550</v>
      </c>
      <c r="D51" s="57">
        <v>40976</v>
      </c>
      <c r="E51">
        <v>417.4</v>
      </c>
      <c r="F51" s="440">
        <v>132.6</v>
      </c>
      <c r="G51">
        <v>17.399999999999999</v>
      </c>
      <c r="H51">
        <v>100</v>
      </c>
      <c r="I51">
        <v>4</v>
      </c>
      <c r="J51">
        <v>5.5</v>
      </c>
      <c r="K51" t="s">
        <v>51</v>
      </c>
      <c r="L51" t="s">
        <v>1017</v>
      </c>
    </row>
    <row r="52" spans="1:12">
      <c r="A52" t="s">
        <v>1213</v>
      </c>
      <c r="B52" s="57">
        <v>40983</v>
      </c>
      <c r="C52">
        <v>1851.5</v>
      </c>
      <c r="D52" s="57">
        <v>39973</v>
      </c>
      <c r="E52">
        <v>1581.95</v>
      </c>
      <c r="F52" s="440">
        <v>269.55</v>
      </c>
      <c r="G52">
        <v>7.95</v>
      </c>
      <c r="H52">
        <v>50</v>
      </c>
      <c r="I52">
        <v>31.48</v>
      </c>
      <c r="J52">
        <v>37.03</v>
      </c>
      <c r="K52" t="s">
        <v>401</v>
      </c>
      <c r="L52" t="s">
        <v>698</v>
      </c>
    </row>
    <row r="53" spans="1:12">
      <c r="A53" t="s">
        <v>1214</v>
      </c>
      <c r="B53" s="57">
        <v>40983</v>
      </c>
      <c r="C53">
        <v>144.80000000000001</v>
      </c>
      <c r="D53" s="57">
        <v>40861</v>
      </c>
      <c r="E53">
        <v>119.95</v>
      </c>
      <c r="F53" s="440">
        <v>24.85</v>
      </c>
      <c r="G53">
        <v>7.95</v>
      </c>
      <c r="H53">
        <v>8</v>
      </c>
      <c r="I53">
        <v>14</v>
      </c>
      <c r="J53">
        <v>18.100000000000001</v>
      </c>
      <c r="K53" t="s">
        <v>401</v>
      </c>
      <c r="L53" t="s">
        <v>924</v>
      </c>
    </row>
    <row r="54" spans="1:12">
      <c r="A54" t="s">
        <v>1105</v>
      </c>
      <c r="B54" s="57">
        <v>40984</v>
      </c>
      <c r="C54">
        <v>1000</v>
      </c>
      <c r="D54" s="57">
        <v>40885</v>
      </c>
      <c r="E54">
        <v>57.4</v>
      </c>
      <c r="F54" s="440">
        <v>942.6</v>
      </c>
      <c r="G54">
        <v>28.7</v>
      </c>
      <c r="H54">
        <v>100</v>
      </c>
      <c r="I54">
        <v>0.28699999999999998</v>
      </c>
      <c r="J54">
        <v>10</v>
      </c>
      <c r="K54" t="s">
        <v>888</v>
      </c>
      <c r="L54" t="s">
        <v>949</v>
      </c>
    </row>
    <row r="55" spans="1:12">
      <c r="A55" t="s">
        <v>1222</v>
      </c>
      <c r="B55" s="57">
        <v>40984</v>
      </c>
      <c r="C55">
        <v>3750</v>
      </c>
      <c r="D55" s="57">
        <v>40808</v>
      </c>
      <c r="E55">
        <v>6432.95</v>
      </c>
      <c r="F55" s="440">
        <v>-2682.95</v>
      </c>
      <c r="G55">
        <v>7.95</v>
      </c>
      <c r="H55">
        <v>50</v>
      </c>
      <c r="I55">
        <v>128.5</v>
      </c>
      <c r="J55">
        <v>75</v>
      </c>
      <c r="K55" t="s">
        <v>401</v>
      </c>
      <c r="L55" t="s">
        <v>443</v>
      </c>
    </row>
    <row r="56" spans="1:12">
      <c r="A56" t="s">
        <v>1222</v>
      </c>
      <c r="B56" s="57">
        <v>40984</v>
      </c>
      <c r="C56">
        <v>3750</v>
      </c>
      <c r="D56" s="57">
        <v>40841</v>
      </c>
      <c r="E56">
        <v>3857.95</v>
      </c>
      <c r="F56" s="440">
        <v>-107.95</v>
      </c>
      <c r="G56">
        <v>7.95</v>
      </c>
      <c r="H56">
        <v>50</v>
      </c>
      <c r="I56">
        <v>77</v>
      </c>
      <c r="J56">
        <v>75</v>
      </c>
      <c r="K56" t="s">
        <v>401</v>
      </c>
      <c r="L56" t="s">
        <v>443</v>
      </c>
    </row>
    <row r="57" spans="1:12">
      <c r="A57" t="s">
        <v>1128</v>
      </c>
      <c r="B57" s="57">
        <v>40984</v>
      </c>
      <c r="C57">
        <v>250</v>
      </c>
      <c r="D57" s="57">
        <v>40982</v>
      </c>
      <c r="E57">
        <v>23.4</v>
      </c>
      <c r="F57" s="440">
        <v>226.6</v>
      </c>
      <c r="G57">
        <v>23.4</v>
      </c>
      <c r="H57">
        <v>500</v>
      </c>
      <c r="I57">
        <v>0</v>
      </c>
      <c r="J57">
        <v>0.5</v>
      </c>
      <c r="K57" t="s">
        <v>51</v>
      </c>
      <c r="L57" t="s">
        <v>1020</v>
      </c>
    </row>
    <row r="58" spans="1:12">
      <c r="A58" t="s">
        <v>1128</v>
      </c>
      <c r="B58" s="57">
        <v>40984</v>
      </c>
      <c r="C58">
        <v>3000</v>
      </c>
      <c r="D58" s="57">
        <v>40742</v>
      </c>
      <c r="E58">
        <v>4757.95</v>
      </c>
      <c r="F58" s="440">
        <v>-1757.95</v>
      </c>
      <c r="G58">
        <v>7.95</v>
      </c>
      <c r="H58">
        <v>500</v>
      </c>
      <c r="I58">
        <v>9.5</v>
      </c>
      <c r="J58">
        <v>6</v>
      </c>
      <c r="K58" t="s">
        <v>401</v>
      </c>
      <c r="L58" t="s">
        <v>740</v>
      </c>
    </row>
    <row r="59" spans="1:12">
      <c r="A59" t="s">
        <v>1211</v>
      </c>
      <c r="B59" s="57">
        <v>40997</v>
      </c>
      <c r="C59">
        <v>720</v>
      </c>
      <c r="D59" s="57">
        <v>40984</v>
      </c>
      <c r="E59">
        <v>217.4</v>
      </c>
      <c r="F59" s="440">
        <v>502.6</v>
      </c>
      <c r="G59">
        <v>17.399999999999999</v>
      </c>
      <c r="H59">
        <v>100</v>
      </c>
      <c r="I59">
        <v>2</v>
      </c>
      <c r="J59">
        <v>7.2</v>
      </c>
      <c r="K59" t="s">
        <v>51</v>
      </c>
      <c r="L59" t="s">
        <v>1025</v>
      </c>
    </row>
    <row r="60" spans="1:12">
      <c r="A60" t="s">
        <v>1072</v>
      </c>
      <c r="B60" s="57">
        <v>41009</v>
      </c>
      <c r="C60">
        <v>600</v>
      </c>
      <c r="D60" s="57">
        <v>40983</v>
      </c>
      <c r="E60">
        <v>223.4</v>
      </c>
      <c r="F60" s="440">
        <v>376.6</v>
      </c>
      <c r="G60">
        <v>23.4</v>
      </c>
      <c r="H60">
        <v>500</v>
      </c>
      <c r="I60">
        <v>0.4</v>
      </c>
      <c r="J60">
        <v>1.2</v>
      </c>
      <c r="K60" t="s">
        <v>51</v>
      </c>
      <c r="L60" t="s">
        <v>1021</v>
      </c>
    </row>
    <row r="61" spans="1:12">
      <c r="A61" t="s">
        <v>1212</v>
      </c>
      <c r="B61" s="57">
        <v>41009</v>
      </c>
      <c r="C61">
        <v>215</v>
      </c>
      <c r="D61" s="57">
        <v>41007</v>
      </c>
      <c r="E61">
        <v>29.7</v>
      </c>
      <c r="F61" s="440">
        <v>185.3</v>
      </c>
      <c r="G61">
        <v>28.7</v>
      </c>
      <c r="H61">
        <v>100</v>
      </c>
      <c r="I61">
        <v>0.01</v>
      </c>
      <c r="J61">
        <v>2.15</v>
      </c>
      <c r="K61" t="s">
        <v>888</v>
      </c>
      <c r="L61" t="s">
        <v>1165</v>
      </c>
    </row>
    <row r="62" spans="1:12">
      <c r="A62" t="s">
        <v>1212</v>
      </c>
      <c r="B62" s="57">
        <v>41009</v>
      </c>
      <c r="C62">
        <v>1900</v>
      </c>
      <c r="D62" s="57">
        <v>40858</v>
      </c>
      <c r="E62">
        <v>1700.95</v>
      </c>
      <c r="F62" s="440">
        <v>199.05</v>
      </c>
      <c r="G62">
        <v>7.95</v>
      </c>
      <c r="H62">
        <v>100</v>
      </c>
      <c r="I62">
        <v>16.93</v>
      </c>
      <c r="J62">
        <v>19</v>
      </c>
      <c r="K62" t="s">
        <v>401</v>
      </c>
      <c r="L62" t="s">
        <v>907</v>
      </c>
    </row>
    <row r="63" spans="1:12">
      <c r="A63" t="s">
        <v>1211</v>
      </c>
      <c r="B63" s="57">
        <v>41015</v>
      </c>
      <c r="C63">
        <v>350</v>
      </c>
      <c r="D63" s="57">
        <v>41002</v>
      </c>
      <c r="E63">
        <v>42.4</v>
      </c>
      <c r="F63" s="440">
        <v>307.60000000000002</v>
      </c>
      <c r="G63">
        <v>17.399999999999999</v>
      </c>
      <c r="H63">
        <v>100</v>
      </c>
      <c r="I63">
        <v>0.25</v>
      </c>
      <c r="J63">
        <v>3.5</v>
      </c>
      <c r="K63" t="s">
        <v>51</v>
      </c>
      <c r="L63" t="s">
        <v>1164</v>
      </c>
    </row>
    <row r="64" spans="1:12">
      <c r="A64" t="s">
        <v>1064</v>
      </c>
      <c r="B64" s="57">
        <v>41019</v>
      </c>
      <c r="C64">
        <v>1500</v>
      </c>
      <c r="D64" s="57">
        <v>40919</v>
      </c>
      <c r="E64">
        <v>1658.9</v>
      </c>
      <c r="F64" s="440">
        <v>-158.9</v>
      </c>
      <c r="G64">
        <v>18.899999999999999</v>
      </c>
      <c r="H64">
        <v>200</v>
      </c>
      <c r="I64">
        <v>8.1999999999999993</v>
      </c>
      <c r="J64">
        <v>7.5</v>
      </c>
      <c r="K64" t="s">
        <v>51</v>
      </c>
      <c r="L64" t="s">
        <v>995</v>
      </c>
    </row>
    <row r="65" spans="1:12">
      <c r="A65" t="s">
        <v>1207</v>
      </c>
      <c r="B65" s="57">
        <v>41019</v>
      </c>
      <c r="C65">
        <v>50</v>
      </c>
      <c r="D65" s="57">
        <v>40911</v>
      </c>
      <c r="E65">
        <v>267.39999999999998</v>
      </c>
      <c r="F65" s="359">
        <v>-217.4</v>
      </c>
      <c r="G65">
        <v>17.399999999999999</v>
      </c>
      <c r="H65">
        <v>100</v>
      </c>
      <c r="I65">
        <v>2.5</v>
      </c>
      <c r="J65">
        <v>0.5</v>
      </c>
      <c r="K65" t="s">
        <v>51</v>
      </c>
      <c r="L65" t="s">
        <v>990</v>
      </c>
    </row>
    <row r="66" spans="1:12">
      <c r="A66" t="s">
        <v>1108</v>
      </c>
      <c r="B66" s="57">
        <v>41019</v>
      </c>
      <c r="C66">
        <v>1000</v>
      </c>
      <c r="D66" s="57">
        <v>40911</v>
      </c>
      <c r="E66">
        <v>685.9</v>
      </c>
      <c r="F66" s="542">
        <v>314.10000000000002</v>
      </c>
      <c r="G66">
        <v>45.9</v>
      </c>
      <c r="H66">
        <v>2000</v>
      </c>
      <c r="I66">
        <v>0.32</v>
      </c>
      <c r="J66">
        <v>0.5</v>
      </c>
      <c r="K66" t="s">
        <v>51</v>
      </c>
      <c r="L66" t="s">
        <v>989</v>
      </c>
    </row>
    <row r="67" spans="1:12">
      <c r="A67" t="s">
        <v>1138</v>
      </c>
      <c r="B67" s="57">
        <v>41019</v>
      </c>
      <c r="C67">
        <v>665</v>
      </c>
      <c r="D67" s="57">
        <v>40983</v>
      </c>
      <c r="E67">
        <v>1017.4</v>
      </c>
      <c r="F67" s="440">
        <v>-352.4</v>
      </c>
      <c r="G67">
        <v>17.399999999999999</v>
      </c>
      <c r="H67">
        <v>100</v>
      </c>
      <c r="I67">
        <v>10</v>
      </c>
      <c r="J67">
        <v>6.65</v>
      </c>
      <c r="K67" t="s">
        <v>51</v>
      </c>
      <c r="L67" t="s">
        <v>1023</v>
      </c>
    </row>
    <row r="68" spans="1:12">
      <c r="A68" t="s">
        <v>1235</v>
      </c>
      <c r="B68" s="57">
        <v>41019</v>
      </c>
      <c r="C68">
        <v>50</v>
      </c>
      <c r="D68" s="57">
        <v>40984</v>
      </c>
      <c r="E68">
        <v>79.400000000000006</v>
      </c>
      <c r="F68" s="440">
        <v>-29.4</v>
      </c>
      <c r="G68">
        <v>17.399999999999999</v>
      </c>
      <c r="H68">
        <v>100</v>
      </c>
      <c r="I68">
        <v>0.62</v>
      </c>
      <c r="J68">
        <v>0.5</v>
      </c>
      <c r="K68" t="s">
        <v>51</v>
      </c>
      <c r="L68" t="s">
        <v>1024</v>
      </c>
    </row>
    <row r="69" spans="1:12">
      <c r="A69" t="s">
        <v>1056</v>
      </c>
      <c r="B69" s="57">
        <v>41021</v>
      </c>
      <c r="C69">
        <v>1</v>
      </c>
      <c r="D69" s="57">
        <v>40900</v>
      </c>
      <c r="E69">
        <v>2758.7</v>
      </c>
      <c r="F69" s="440">
        <v>-2757.7</v>
      </c>
      <c r="G69">
        <v>8.6999999999999993</v>
      </c>
      <c r="H69">
        <v>100</v>
      </c>
      <c r="I69">
        <v>27.5</v>
      </c>
      <c r="J69">
        <v>0.01</v>
      </c>
      <c r="K69" t="s">
        <v>610</v>
      </c>
      <c r="L69" t="s">
        <v>976</v>
      </c>
    </row>
    <row r="70" spans="1:12">
      <c r="A70" t="s">
        <v>1223</v>
      </c>
      <c r="B70" s="57">
        <v>41021</v>
      </c>
      <c r="C70">
        <v>1350</v>
      </c>
      <c r="D70" s="57">
        <v>40925</v>
      </c>
      <c r="E70">
        <v>29.7</v>
      </c>
      <c r="F70" s="440">
        <v>1320.3</v>
      </c>
      <c r="G70">
        <v>28.7</v>
      </c>
      <c r="H70">
        <v>100</v>
      </c>
      <c r="I70">
        <v>0.01</v>
      </c>
      <c r="J70">
        <v>13.5</v>
      </c>
      <c r="K70" t="s">
        <v>888</v>
      </c>
      <c r="L70" t="s">
        <v>996</v>
      </c>
    </row>
    <row r="71" spans="1:12">
      <c r="A71" t="s">
        <v>1223</v>
      </c>
      <c r="B71" s="57">
        <v>41021</v>
      </c>
      <c r="C71">
        <v>5000</v>
      </c>
      <c r="D71" s="57">
        <v>40913</v>
      </c>
      <c r="E71">
        <v>6478.33</v>
      </c>
      <c r="F71" s="440">
        <v>-1478.33</v>
      </c>
      <c r="G71">
        <v>7.95</v>
      </c>
      <c r="H71">
        <v>100</v>
      </c>
      <c r="I71">
        <v>64.703800000000001</v>
      </c>
      <c r="J71">
        <v>50</v>
      </c>
      <c r="K71" t="s">
        <v>401</v>
      </c>
      <c r="L71" t="s">
        <v>984</v>
      </c>
    </row>
    <row r="72" spans="1:12">
      <c r="A72" t="s">
        <v>1227</v>
      </c>
      <c r="B72" s="57">
        <v>41021</v>
      </c>
      <c r="C72">
        <v>3</v>
      </c>
      <c r="D72" s="57">
        <v>40808</v>
      </c>
      <c r="E72">
        <v>1285.2</v>
      </c>
      <c r="F72" s="440">
        <v>-1282.2</v>
      </c>
      <c r="G72">
        <v>10.199999999999999</v>
      </c>
      <c r="H72">
        <v>300</v>
      </c>
      <c r="I72">
        <v>4.25</v>
      </c>
      <c r="J72">
        <v>0.01</v>
      </c>
      <c r="K72" t="s">
        <v>889</v>
      </c>
      <c r="L72" t="s">
        <v>875</v>
      </c>
    </row>
    <row r="73" spans="1:12">
      <c r="A73" t="s">
        <v>1232</v>
      </c>
      <c r="B73" s="57">
        <v>41021</v>
      </c>
      <c r="C73">
        <v>5</v>
      </c>
      <c r="D73" s="57">
        <v>40900</v>
      </c>
      <c r="E73">
        <v>1711.7</v>
      </c>
      <c r="F73" s="359">
        <v>-1706.7</v>
      </c>
      <c r="G73">
        <v>11.7</v>
      </c>
      <c r="H73">
        <v>500</v>
      </c>
      <c r="I73">
        <v>3.4</v>
      </c>
      <c r="J73">
        <v>0.01</v>
      </c>
      <c r="K73" t="s">
        <v>610</v>
      </c>
      <c r="L73" t="s">
        <v>977</v>
      </c>
    </row>
    <row r="74" spans="1:12">
      <c r="A74" t="s">
        <v>1208</v>
      </c>
      <c r="B74" s="57">
        <v>41022</v>
      </c>
      <c r="C74">
        <v>390</v>
      </c>
      <c r="D74" s="57">
        <v>40962</v>
      </c>
      <c r="E74">
        <v>342.4</v>
      </c>
      <c r="F74" s="440">
        <v>47.6</v>
      </c>
      <c r="G74">
        <v>17.399999999999999</v>
      </c>
      <c r="H74">
        <v>100</v>
      </c>
      <c r="I74">
        <v>3.25</v>
      </c>
      <c r="J74">
        <v>3.9</v>
      </c>
      <c r="K74" t="s">
        <v>693</v>
      </c>
      <c r="L74" t="s">
        <v>1012</v>
      </c>
    </row>
    <row r="75" spans="1:12">
      <c r="A75" t="s">
        <v>1081</v>
      </c>
      <c r="B75" s="57">
        <v>41022</v>
      </c>
      <c r="C75">
        <v>2500</v>
      </c>
      <c r="D75" s="57">
        <v>40878</v>
      </c>
      <c r="E75">
        <v>2030.9</v>
      </c>
      <c r="F75" s="440">
        <v>469.1</v>
      </c>
      <c r="G75">
        <v>30.9</v>
      </c>
      <c r="H75">
        <v>1000</v>
      </c>
      <c r="I75">
        <v>2</v>
      </c>
      <c r="J75">
        <v>2.5</v>
      </c>
      <c r="K75" t="s">
        <v>51</v>
      </c>
      <c r="L75" t="s">
        <v>946</v>
      </c>
    </row>
    <row r="76" spans="1:12">
      <c r="A76" t="s">
        <v>1059</v>
      </c>
      <c r="B76" s="57">
        <v>41029</v>
      </c>
      <c r="C76">
        <v>500</v>
      </c>
      <c r="D76" s="57">
        <v>41016</v>
      </c>
      <c r="E76">
        <v>217.4</v>
      </c>
      <c r="F76" s="440">
        <v>282.60000000000002</v>
      </c>
      <c r="G76">
        <v>17.399999999999999</v>
      </c>
      <c r="H76">
        <v>100</v>
      </c>
      <c r="I76">
        <v>2</v>
      </c>
      <c r="J76">
        <v>5</v>
      </c>
      <c r="K76" t="s">
        <v>51</v>
      </c>
      <c r="L76" t="s">
        <v>1192</v>
      </c>
    </row>
    <row r="77" spans="1:12">
      <c r="A77" t="s">
        <v>1210</v>
      </c>
      <c r="B77" s="57">
        <v>41030</v>
      </c>
      <c r="C77">
        <v>7.49</v>
      </c>
      <c r="D77" s="57">
        <v>40190</v>
      </c>
      <c r="E77">
        <v>16.0868</v>
      </c>
      <c r="F77" s="440">
        <v>-8.5968</v>
      </c>
      <c r="G77">
        <v>7.95</v>
      </c>
      <c r="H77">
        <v>1</v>
      </c>
      <c r="I77">
        <v>8.1367999999999991</v>
      </c>
      <c r="J77">
        <v>7.49</v>
      </c>
      <c r="K77" t="s">
        <v>401</v>
      </c>
      <c r="L77" t="s">
        <v>230</v>
      </c>
    </row>
    <row r="78" spans="1:12">
      <c r="A78" t="s">
        <v>1217</v>
      </c>
      <c r="B78" s="57">
        <v>41032</v>
      </c>
      <c r="C78">
        <v>350</v>
      </c>
      <c r="D78" s="57">
        <v>41016</v>
      </c>
      <c r="E78">
        <v>292.39999999999998</v>
      </c>
      <c r="F78" s="440">
        <v>57.6</v>
      </c>
      <c r="G78">
        <v>17.399999999999999</v>
      </c>
      <c r="H78">
        <v>100</v>
      </c>
      <c r="I78">
        <v>2.75</v>
      </c>
      <c r="J78">
        <v>3.5</v>
      </c>
      <c r="K78" t="s">
        <v>693</v>
      </c>
      <c r="L78" t="s">
        <v>1193</v>
      </c>
    </row>
    <row r="79" spans="1:12">
      <c r="A79" t="s">
        <v>1064</v>
      </c>
      <c r="B79" s="57">
        <v>41033</v>
      </c>
      <c r="C79">
        <v>600</v>
      </c>
      <c r="D79" s="57">
        <v>41024</v>
      </c>
      <c r="E79">
        <v>198.9</v>
      </c>
      <c r="F79" s="440">
        <v>401.1</v>
      </c>
      <c r="G79">
        <v>18.899999999999999</v>
      </c>
      <c r="H79">
        <v>200</v>
      </c>
      <c r="I79">
        <v>0.9</v>
      </c>
      <c r="J79">
        <v>3</v>
      </c>
      <c r="K79" t="s">
        <v>51</v>
      </c>
      <c r="L79" t="s">
        <v>1197</v>
      </c>
    </row>
    <row r="80" spans="1:12">
      <c r="A80" t="s">
        <v>1211</v>
      </c>
      <c r="B80" s="57">
        <v>41033</v>
      </c>
      <c r="C80">
        <v>500</v>
      </c>
      <c r="D80" s="57">
        <v>41017</v>
      </c>
      <c r="E80">
        <v>317.39999999999998</v>
      </c>
      <c r="F80" s="440">
        <v>182.6</v>
      </c>
      <c r="G80">
        <v>17.399999999999999</v>
      </c>
      <c r="H80">
        <v>100</v>
      </c>
      <c r="I80">
        <v>3</v>
      </c>
      <c r="J80">
        <v>5</v>
      </c>
      <c r="K80" t="s">
        <v>51</v>
      </c>
      <c r="L80" t="s">
        <v>1194</v>
      </c>
    </row>
    <row r="81" spans="1:12">
      <c r="A81" t="s">
        <v>1236</v>
      </c>
      <c r="B81" s="57">
        <v>41033</v>
      </c>
      <c r="C81">
        <v>300</v>
      </c>
      <c r="D81" s="57">
        <v>41029</v>
      </c>
      <c r="E81">
        <v>217.4</v>
      </c>
      <c r="F81" s="440">
        <v>82.6</v>
      </c>
      <c r="G81">
        <v>17.399999999999999</v>
      </c>
      <c r="H81">
        <v>100</v>
      </c>
      <c r="I81">
        <v>2</v>
      </c>
      <c r="J81">
        <v>3</v>
      </c>
      <c r="K81" t="s">
        <v>51</v>
      </c>
      <c r="L81" t="s">
        <v>1202</v>
      </c>
    </row>
    <row r="82" spans="1:12">
      <c r="A82" t="s">
        <v>1238</v>
      </c>
      <c r="B82" s="57">
        <v>41033</v>
      </c>
      <c r="C82">
        <v>81.510000000000005</v>
      </c>
      <c r="D82" s="57">
        <v>40913</v>
      </c>
      <c r="E82">
        <v>72.653800000000004</v>
      </c>
      <c r="F82" s="440">
        <v>8.8561999999999994</v>
      </c>
      <c r="G82">
        <v>7.95</v>
      </c>
      <c r="H82">
        <v>1</v>
      </c>
      <c r="I82">
        <v>64.703800000000001</v>
      </c>
      <c r="J82">
        <v>81.510000000000005</v>
      </c>
      <c r="K82" t="s">
        <v>401</v>
      </c>
      <c r="L82" t="s">
        <v>984</v>
      </c>
    </row>
    <row r="83" spans="1:12">
      <c r="A83" t="s">
        <v>1115</v>
      </c>
      <c r="B83" s="57">
        <v>41033</v>
      </c>
      <c r="C83">
        <v>110</v>
      </c>
      <c r="D83" s="57">
        <v>40983</v>
      </c>
      <c r="E83">
        <v>27.4</v>
      </c>
      <c r="F83" s="440">
        <v>82.6</v>
      </c>
      <c r="G83">
        <v>17.399999999999999</v>
      </c>
      <c r="H83">
        <v>100</v>
      </c>
      <c r="I83">
        <v>0.1</v>
      </c>
      <c r="J83">
        <v>1.1000000000000001</v>
      </c>
      <c r="K83" t="s">
        <v>51</v>
      </c>
      <c r="L83" t="s">
        <v>1022</v>
      </c>
    </row>
    <row r="84" spans="1:12">
      <c r="A84" t="s">
        <v>1237</v>
      </c>
      <c r="B84" s="57">
        <v>41036</v>
      </c>
      <c r="C84">
        <v>700</v>
      </c>
      <c r="D84" s="57">
        <v>41026</v>
      </c>
      <c r="E84">
        <v>397.4</v>
      </c>
      <c r="F84" s="440">
        <v>302.60000000000002</v>
      </c>
      <c r="G84">
        <v>17.399999999999999</v>
      </c>
      <c r="H84">
        <v>100</v>
      </c>
      <c r="I84">
        <v>3.8</v>
      </c>
      <c r="J84">
        <v>7</v>
      </c>
      <c r="K84" t="s">
        <v>51</v>
      </c>
      <c r="L84" t="s">
        <v>1199</v>
      </c>
    </row>
    <row r="85" spans="1:12">
      <c r="A85" t="s">
        <v>1225</v>
      </c>
      <c r="B85" s="57">
        <v>41043</v>
      </c>
      <c r="C85">
        <v>1500</v>
      </c>
      <c r="D85" s="57">
        <v>41019</v>
      </c>
      <c r="E85">
        <v>788.4</v>
      </c>
      <c r="F85" s="440">
        <v>711.6</v>
      </c>
      <c r="G85">
        <v>38.4</v>
      </c>
      <c r="H85">
        <v>1500</v>
      </c>
      <c r="I85">
        <v>0.5</v>
      </c>
      <c r="J85">
        <v>1</v>
      </c>
      <c r="K85" t="s">
        <v>51</v>
      </c>
      <c r="L85" t="s">
        <v>1196</v>
      </c>
    </row>
    <row r="86" spans="1:12">
      <c r="A86" t="s">
        <v>1451</v>
      </c>
      <c r="B86" s="57">
        <v>41044</v>
      </c>
      <c r="C86">
        <v>610</v>
      </c>
      <c r="D86" s="57">
        <v>40935</v>
      </c>
      <c r="E86">
        <v>337.4</v>
      </c>
      <c r="F86" s="359">
        <v>272.60000000000002</v>
      </c>
      <c r="G86">
        <v>17.399999999999999</v>
      </c>
      <c r="H86">
        <v>100</v>
      </c>
      <c r="I86">
        <v>3.2</v>
      </c>
      <c r="J86">
        <v>6.1</v>
      </c>
      <c r="K86" t="s">
        <v>51</v>
      </c>
      <c r="L86" t="s">
        <v>1449</v>
      </c>
    </row>
    <row r="87" spans="1:12">
      <c r="A87" t="s">
        <v>1110</v>
      </c>
      <c r="B87" s="57">
        <v>41047</v>
      </c>
      <c r="C87">
        <v>260</v>
      </c>
      <c r="D87" s="57">
        <v>40931</v>
      </c>
      <c r="E87">
        <v>38.9</v>
      </c>
      <c r="F87" s="440">
        <v>221.1</v>
      </c>
      <c r="G87">
        <v>18.899999999999999</v>
      </c>
      <c r="H87">
        <v>200</v>
      </c>
      <c r="I87">
        <v>0.1</v>
      </c>
      <c r="J87">
        <v>1.3</v>
      </c>
      <c r="K87" t="s">
        <v>51</v>
      </c>
      <c r="L87" t="s">
        <v>1000</v>
      </c>
    </row>
    <row r="88" spans="1:12">
      <c r="A88" t="s">
        <v>1133</v>
      </c>
      <c r="B88" s="57">
        <v>41047</v>
      </c>
      <c r="C88">
        <v>800</v>
      </c>
      <c r="D88" s="57">
        <v>40911</v>
      </c>
      <c r="E88">
        <v>481.9</v>
      </c>
      <c r="F88" s="359">
        <v>318.10000000000002</v>
      </c>
      <c r="G88">
        <v>21.9</v>
      </c>
      <c r="H88">
        <v>400</v>
      </c>
      <c r="I88">
        <v>1.1499999999999999</v>
      </c>
      <c r="J88">
        <v>2</v>
      </c>
      <c r="K88" t="s">
        <v>51</v>
      </c>
      <c r="L88" t="s">
        <v>988</v>
      </c>
    </row>
    <row r="89" spans="1:12">
      <c r="A89" t="s">
        <v>1243</v>
      </c>
      <c r="B89" s="57">
        <v>41049</v>
      </c>
      <c r="C89">
        <v>130</v>
      </c>
      <c r="D89" s="57">
        <v>40933</v>
      </c>
      <c r="E89">
        <v>8.6999999999999993</v>
      </c>
      <c r="F89" s="359">
        <v>121.3</v>
      </c>
      <c r="G89">
        <v>8.6999999999999993</v>
      </c>
      <c r="H89">
        <v>100</v>
      </c>
      <c r="I89">
        <v>0</v>
      </c>
      <c r="J89">
        <v>1.3</v>
      </c>
      <c r="K89" t="s">
        <v>887</v>
      </c>
      <c r="L89" t="s">
        <v>1003</v>
      </c>
    </row>
    <row r="90" spans="1:12">
      <c r="A90" t="s">
        <v>1243</v>
      </c>
      <c r="B90" s="57">
        <v>41049</v>
      </c>
      <c r="C90">
        <v>50</v>
      </c>
      <c r="D90" s="57">
        <v>41016</v>
      </c>
      <c r="E90">
        <v>8.6999999999999993</v>
      </c>
      <c r="F90" s="359">
        <v>41.3</v>
      </c>
      <c r="G90">
        <v>8.6999999999999993</v>
      </c>
      <c r="H90">
        <v>100</v>
      </c>
      <c r="I90">
        <v>0</v>
      </c>
      <c r="J90">
        <v>0.5</v>
      </c>
      <c r="K90" t="s">
        <v>887</v>
      </c>
      <c r="L90" t="s">
        <v>1003</v>
      </c>
    </row>
    <row r="91" spans="1:12">
      <c r="A91" t="s">
        <v>1211</v>
      </c>
      <c r="B91" s="57">
        <v>41061</v>
      </c>
      <c r="C91">
        <v>450</v>
      </c>
      <c r="D91" s="57">
        <v>41051</v>
      </c>
      <c r="E91">
        <v>117.4</v>
      </c>
      <c r="F91" s="440">
        <v>332.6</v>
      </c>
      <c r="G91">
        <v>17.399999999999999</v>
      </c>
      <c r="H91">
        <v>100</v>
      </c>
      <c r="I91">
        <v>1</v>
      </c>
      <c r="J91">
        <v>4.5</v>
      </c>
      <c r="K91" t="s">
        <v>51</v>
      </c>
      <c r="L91" t="s">
        <v>1244</v>
      </c>
    </row>
    <row r="92" spans="1:12">
      <c r="A92" t="s">
        <v>1252</v>
      </c>
      <c r="B92" s="57">
        <v>41061</v>
      </c>
      <c r="C92">
        <v>2430</v>
      </c>
      <c r="D92" s="57">
        <v>40933</v>
      </c>
      <c r="E92">
        <v>2317.4</v>
      </c>
      <c r="F92" s="440">
        <v>112.6</v>
      </c>
      <c r="G92">
        <v>17.399999999999999</v>
      </c>
      <c r="H92">
        <v>100</v>
      </c>
      <c r="I92">
        <v>23</v>
      </c>
      <c r="J92">
        <v>24.3</v>
      </c>
      <c r="K92" t="s">
        <v>693</v>
      </c>
      <c r="L92" t="s">
        <v>1001</v>
      </c>
    </row>
    <row r="93" spans="1:12">
      <c r="A93" t="s">
        <v>1115</v>
      </c>
      <c r="B93" s="57">
        <v>41071</v>
      </c>
      <c r="C93">
        <v>170</v>
      </c>
      <c r="D93" s="57">
        <v>41046</v>
      </c>
      <c r="E93">
        <v>67.400000000000006</v>
      </c>
      <c r="F93" s="440">
        <v>102.6</v>
      </c>
      <c r="G93">
        <v>17.399999999999999</v>
      </c>
      <c r="H93">
        <v>100</v>
      </c>
      <c r="I93">
        <v>0.5</v>
      </c>
      <c r="J93">
        <v>1.7</v>
      </c>
      <c r="K93" t="s">
        <v>51</v>
      </c>
      <c r="L93" t="s">
        <v>1241</v>
      </c>
    </row>
    <row r="94" spans="1:12">
      <c r="A94" t="s">
        <v>1139</v>
      </c>
      <c r="B94" s="57">
        <v>41074</v>
      </c>
      <c r="C94">
        <v>750</v>
      </c>
      <c r="D94" s="57">
        <v>40987</v>
      </c>
      <c r="E94">
        <v>430.9</v>
      </c>
      <c r="F94" s="541">
        <v>319.10000000000002</v>
      </c>
      <c r="G94">
        <v>30.9</v>
      </c>
      <c r="H94">
        <v>1000</v>
      </c>
      <c r="I94">
        <v>0.4</v>
      </c>
      <c r="J94">
        <v>0.75</v>
      </c>
      <c r="K94" t="s">
        <v>51</v>
      </c>
      <c r="L94" t="s">
        <v>1026</v>
      </c>
    </row>
    <row r="95" spans="1:12">
      <c r="A95" t="s">
        <v>1264</v>
      </c>
      <c r="B95" s="57">
        <v>41075</v>
      </c>
      <c r="C95">
        <v>4200</v>
      </c>
      <c r="D95" s="57">
        <v>41046</v>
      </c>
      <c r="E95">
        <v>4407.95</v>
      </c>
      <c r="F95" s="440">
        <v>-207.95</v>
      </c>
      <c r="G95">
        <v>7.95</v>
      </c>
      <c r="H95">
        <v>200</v>
      </c>
      <c r="I95">
        <v>22</v>
      </c>
      <c r="J95">
        <v>21</v>
      </c>
      <c r="K95" t="s">
        <v>401</v>
      </c>
      <c r="L95" t="s">
        <v>905</v>
      </c>
    </row>
    <row r="96" spans="1:12">
      <c r="A96" t="s">
        <v>1264</v>
      </c>
      <c r="B96" s="57">
        <v>41075</v>
      </c>
      <c r="C96">
        <v>700</v>
      </c>
      <c r="D96" s="57">
        <v>41058</v>
      </c>
      <c r="E96">
        <v>29.45</v>
      </c>
      <c r="F96" s="440">
        <v>670.55</v>
      </c>
      <c r="G96">
        <v>29.45</v>
      </c>
      <c r="H96">
        <v>200</v>
      </c>
      <c r="I96">
        <v>0</v>
      </c>
      <c r="J96">
        <v>3.5</v>
      </c>
      <c r="K96" t="s">
        <v>888</v>
      </c>
      <c r="L96" t="s">
        <v>1247</v>
      </c>
    </row>
    <row r="97" spans="1:12">
      <c r="A97" t="s">
        <v>1224</v>
      </c>
      <c r="B97" s="57">
        <v>41075</v>
      </c>
      <c r="C97">
        <v>1000</v>
      </c>
      <c r="D97" s="57">
        <v>40872</v>
      </c>
      <c r="E97">
        <v>1251.95</v>
      </c>
      <c r="F97" s="440">
        <v>-251.95</v>
      </c>
      <c r="G97">
        <v>7.95</v>
      </c>
      <c r="H97">
        <v>100</v>
      </c>
      <c r="I97">
        <v>12.44</v>
      </c>
      <c r="J97">
        <v>10</v>
      </c>
      <c r="K97" t="s">
        <v>401</v>
      </c>
      <c r="L97" t="s">
        <v>901</v>
      </c>
    </row>
    <row r="98" spans="1:12">
      <c r="A98" t="s">
        <v>1224</v>
      </c>
      <c r="B98" s="57">
        <v>41075</v>
      </c>
      <c r="C98">
        <v>250</v>
      </c>
      <c r="D98" s="57">
        <v>40982</v>
      </c>
      <c r="E98">
        <v>28.7</v>
      </c>
      <c r="F98" s="440">
        <v>221.3</v>
      </c>
      <c r="G98">
        <v>28.7</v>
      </c>
      <c r="H98">
        <v>100</v>
      </c>
      <c r="I98">
        <v>0</v>
      </c>
      <c r="J98">
        <v>2.5</v>
      </c>
      <c r="K98" t="s">
        <v>888</v>
      </c>
      <c r="L98" t="s">
        <v>1019</v>
      </c>
    </row>
    <row r="99" spans="1:12">
      <c r="A99" t="s">
        <v>1265</v>
      </c>
      <c r="B99" s="57">
        <v>41075</v>
      </c>
      <c r="C99">
        <v>10.97</v>
      </c>
      <c r="D99" s="57">
        <v>40847</v>
      </c>
      <c r="E99">
        <v>20.45</v>
      </c>
      <c r="F99" s="359">
        <v>-9.48</v>
      </c>
      <c r="G99">
        <v>7.95</v>
      </c>
      <c r="H99">
        <v>1</v>
      </c>
      <c r="I99">
        <v>12.5</v>
      </c>
      <c r="J99">
        <v>10.97</v>
      </c>
      <c r="K99" t="s">
        <v>401</v>
      </c>
      <c r="L99" t="s">
        <v>336</v>
      </c>
    </row>
    <row r="100" spans="1:12">
      <c r="A100" t="s">
        <v>1129</v>
      </c>
      <c r="B100" s="57">
        <v>41075</v>
      </c>
      <c r="C100">
        <v>200</v>
      </c>
      <c r="D100" s="57">
        <v>41046</v>
      </c>
      <c r="E100">
        <v>8.6999999999999993</v>
      </c>
      <c r="F100" s="440">
        <v>191.3</v>
      </c>
      <c r="G100">
        <v>8.6999999999999993</v>
      </c>
      <c r="H100">
        <v>100</v>
      </c>
      <c r="I100">
        <v>0</v>
      </c>
      <c r="J100">
        <v>2</v>
      </c>
      <c r="K100" t="s">
        <v>887</v>
      </c>
      <c r="L100" t="s">
        <v>1240</v>
      </c>
    </row>
    <row r="101" spans="1:12">
      <c r="A101" t="s">
        <v>1138</v>
      </c>
      <c r="B101" s="57">
        <v>41075</v>
      </c>
      <c r="C101">
        <v>500</v>
      </c>
      <c r="D101" s="57">
        <v>41024</v>
      </c>
      <c r="E101">
        <v>8.6999999999999993</v>
      </c>
      <c r="F101" s="440">
        <v>491.3</v>
      </c>
      <c r="G101">
        <v>8.6999999999999993</v>
      </c>
      <c r="H101">
        <v>100</v>
      </c>
      <c r="I101">
        <v>0</v>
      </c>
      <c r="J101">
        <v>5</v>
      </c>
      <c r="K101" t="s">
        <v>887</v>
      </c>
      <c r="L101" t="s">
        <v>1198</v>
      </c>
    </row>
    <row r="102" spans="1:12">
      <c r="A102" t="s">
        <v>1271</v>
      </c>
      <c r="B102" s="57">
        <v>41082</v>
      </c>
      <c r="C102">
        <v>325</v>
      </c>
      <c r="D102" s="57">
        <v>40911</v>
      </c>
      <c r="E102">
        <v>48.4</v>
      </c>
      <c r="F102" s="440">
        <v>276.60000000000002</v>
      </c>
      <c r="G102">
        <v>23.4</v>
      </c>
      <c r="H102">
        <v>500</v>
      </c>
      <c r="I102">
        <v>0.05</v>
      </c>
      <c r="J102">
        <v>0.65</v>
      </c>
      <c r="K102" t="s">
        <v>51</v>
      </c>
      <c r="L102" t="s">
        <v>1249</v>
      </c>
    </row>
    <row r="103" spans="1:12">
      <c r="A103" t="s">
        <v>1235</v>
      </c>
      <c r="B103" s="57">
        <v>41085</v>
      </c>
      <c r="C103">
        <v>220</v>
      </c>
      <c r="D103" s="57">
        <v>41079</v>
      </c>
      <c r="E103">
        <v>217.4</v>
      </c>
      <c r="F103" s="359">
        <v>2.6</v>
      </c>
      <c r="G103">
        <v>17.399999999999999</v>
      </c>
      <c r="H103">
        <v>100</v>
      </c>
      <c r="I103">
        <v>2</v>
      </c>
      <c r="J103">
        <v>2.2000000000000002</v>
      </c>
      <c r="K103" t="s">
        <v>51</v>
      </c>
      <c r="L103" t="s">
        <v>1268</v>
      </c>
    </row>
    <row r="104" spans="1:12">
      <c r="A104" t="s">
        <v>1059</v>
      </c>
      <c r="B104" s="57">
        <v>41087</v>
      </c>
      <c r="C104">
        <v>500</v>
      </c>
      <c r="D104" s="57">
        <v>41073</v>
      </c>
      <c r="E104">
        <v>117.4</v>
      </c>
      <c r="F104" s="440">
        <v>382.6</v>
      </c>
      <c r="G104">
        <v>17.399999999999999</v>
      </c>
      <c r="H104">
        <v>100</v>
      </c>
      <c r="I104">
        <v>1</v>
      </c>
      <c r="J104">
        <v>5</v>
      </c>
      <c r="K104" t="s">
        <v>51</v>
      </c>
      <c r="L104" t="s">
        <v>1258</v>
      </c>
    </row>
    <row r="105" spans="1:12">
      <c r="A105" t="s">
        <v>1237</v>
      </c>
      <c r="B105" s="57">
        <v>41088</v>
      </c>
      <c r="C105">
        <v>460</v>
      </c>
      <c r="D105" s="57">
        <v>41061</v>
      </c>
      <c r="E105">
        <v>92.4</v>
      </c>
      <c r="F105" s="440">
        <v>367.6</v>
      </c>
      <c r="G105">
        <v>17.399999999999999</v>
      </c>
      <c r="H105">
        <v>100</v>
      </c>
      <c r="I105">
        <v>0.75</v>
      </c>
      <c r="J105">
        <v>4.5999999999999996</v>
      </c>
      <c r="K105" t="s">
        <v>51</v>
      </c>
      <c r="L105" t="s">
        <v>1251</v>
      </c>
    </row>
    <row r="106" spans="1:12">
      <c r="A106" t="s">
        <v>1274</v>
      </c>
      <c r="B106" s="57">
        <v>41088</v>
      </c>
      <c r="C106">
        <v>864</v>
      </c>
      <c r="D106" s="57">
        <v>41009</v>
      </c>
      <c r="E106">
        <v>1087.95</v>
      </c>
      <c r="F106" s="494">
        <v>-223.95</v>
      </c>
      <c r="G106">
        <v>7.95</v>
      </c>
      <c r="H106">
        <v>96</v>
      </c>
      <c r="I106">
        <v>11.25</v>
      </c>
      <c r="J106">
        <v>9</v>
      </c>
      <c r="K106" t="s">
        <v>401</v>
      </c>
      <c r="L106" t="s">
        <v>46</v>
      </c>
    </row>
    <row r="107" spans="1:12">
      <c r="A107" t="s">
        <v>1233</v>
      </c>
      <c r="B107" s="57">
        <v>41088</v>
      </c>
      <c r="C107">
        <v>120</v>
      </c>
      <c r="D107" s="57">
        <v>41078</v>
      </c>
      <c r="E107">
        <v>29.45</v>
      </c>
      <c r="F107" s="494">
        <v>90.55</v>
      </c>
      <c r="G107">
        <v>29.45</v>
      </c>
      <c r="H107">
        <v>200</v>
      </c>
      <c r="I107">
        <v>0</v>
      </c>
      <c r="J107">
        <v>0.6</v>
      </c>
      <c r="K107" t="s">
        <v>888</v>
      </c>
      <c r="L107" t="s">
        <v>1266</v>
      </c>
    </row>
    <row r="108" spans="1:12">
      <c r="A108" t="s">
        <v>1276</v>
      </c>
      <c r="B108" s="57">
        <v>41088</v>
      </c>
      <c r="C108">
        <v>846</v>
      </c>
      <c r="D108" s="57">
        <v>40913</v>
      </c>
      <c r="E108">
        <v>947.95</v>
      </c>
      <c r="F108" s="359">
        <v>-101.95</v>
      </c>
      <c r="G108">
        <v>7.95</v>
      </c>
      <c r="H108">
        <v>94</v>
      </c>
      <c r="I108">
        <v>10</v>
      </c>
      <c r="J108">
        <v>9</v>
      </c>
      <c r="K108" t="s">
        <v>401</v>
      </c>
      <c r="L108" t="s">
        <v>46</v>
      </c>
    </row>
    <row r="109" spans="1:12">
      <c r="A109" t="s">
        <v>1275</v>
      </c>
      <c r="B109" s="57">
        <v>41088</v>
      </c>
      <c r="C109">
        <v>99</v>
      </c>
      <c r="D109" s="57">
        <v>40804</v>
      </c>
      <c r="E109">
        <v>145.84049999999999</v>
      </c>
      <c r="F109" s="359">
        <v>-46.840499999999999</v>
      </c>
      <c r="G109">
        <v>7.95</v>
      </c>
      <c r="H109">
        <v>11</v>
      </c>
      <c r="I109">
        <v>12.535500000000001</v>
      </c>
      <c r="J109">
        <v>9</v>
      </c>
      <c r="K109" t="s">
        <v>401</v>
      </c>
      <c r="L109" t="s">
        <v>46</v>
      </c>
    </row>
    <row r="110" spans="1:12">
      <c r="A110" t="s">
        <v>1279</v>
      </c>
      <c r="B110" s="57">
        <v>41089</v>
      </c>
      <c r="C110">
        <v>500</v>
      </c>
      <c r="D110" s="57">
        <v>41067</v>
      </c>
      <c r="E110">
        <v>878.9</v>
      </c>
      <c r="F110" s="440">
        <v>-378.9</v>
      </c>
      <c r="G110">
        <v>18.899999999999999</v>
      </c>
      <c r="H110">
        <v>200</v>
      </c>
      <c r="I110">
        <v>4.3</v>
      </c>
      <c r="J110">
        <v>2.5</v>
      </c>
      <c r="K110" t="s">
        <v>51</v>
      </c>
      <c r="L110" t="s">
        <v>1254</v>
      </c>
    </row>
    <row r="111" spans="1:12">
      <c r="A111" t="s">
        <v>1081</v>
      </c>
      <c r="B111" s="57">
        <v>41092</v>
      </c>
      <c r="C111">
        <v>3000</v>
      </c>
      <c r="D111" s="57">
        <v>40645</v>
      </c>
      <c r="E111">
        <v>7257.95</v>
      </c>
      <c r="F111" s="440">
        <v>-4257.95</v>
      </c>
      <c r="G111">
        <v>7.95</v>
      </c>
      <c r="H111">
        <v>1000</v>
      </c>
      <c r="I111">
        <v>7.25</v>
      </c>
      <c r="J111">
        <v>3</v>
      </c>
      <c r="K111" t="s">
        <v>401</v>
      </c>
      <c r="L111" t="s">
        <v>326</v>
      </c>
    </row>
    <row r="112" spans="1:12">
      <c r="A112" t="s">
        <v>1081</v>
      </c>
      <c r="B112" s="57">
        <v>41092</v>
      </c>
      <c r="C112">
        <v>1250</v>
      </c>
      <c r="D112" s="57">
        <v>41067</v>
      </c>
      <c r="E112">
        <v>35.450000000000003</v>
      </c>
      <c r="F112" s="440">
        <v>1214.55</v>
      </c>
      <c r="G112">
        <v>35.450000000000003</v>
      </c>
      <c r="H112">
        <v>1000</v>
      </c>
      <c r="I112">
        <v>0</v>
      </c>
      <c r="J112">
        <v>1.25</v>
      </c>
      <c r="K112" t="s">
        <v>888</v>
      </c>
      <c r="L112" t="s">
        <v>1255</v>
      </c>
    </row>
    <row r="113" spans="1:12">
      <c r="A113" t="s">
        <v>1115</v>
      </c>
      <c r="B113" s="57">
        <v>41092</v>
      </c>
      <c r="C113">
        <v>235</v>
      </c>
      <c r="D113" s="57">
        <v>41078</v>
      </c>
      <c r="E113">
        <v>37.4</v>
      </c>
      <c r="F113" s="440">
        <v>197.6</v>
      </c>
      <c r="G113">
        <v>17.399999999999999</v>
      </c>
      <c r="H113">
        <v>100</v>
      </c>
      <c r="I113">
        <v>0.2</v>
      </c>
      <c r="J113">
        <v>2.35</v>
      </c>
      <c r="K113" t="s">
        <v>51</v>
      </c>
      <c r="L113" t="s">
        <v>1267</v>
      </c>
    </row>
    <row r="114" spans="1:12">
      <c r="A114" t="s">
        <v>1129</v>
      </c>
      <c r="B114" s="57">
        <v>41092</v>
      </c>
      <c r="C114">
        <v>300</v>
      </c>
      <c r="D114" s="57">
        <v>41086</v>
      </c>
      <c r="E114">
        <v>117.4</v>
      </c>
      <c r="F114" s="440">
        <v>182.6</v>
      </c>
      <c r="G114">
        <v>17.399999999999999</v>
      </c>
      <c r="H114">
        <v>100</v>
      </c>
      <c r="I114">
        <v>1</v>
      </c>
      <c r="J114">
        <v>3</v>
      </c>
      <c r="K114" t="s">
        <v>51</v>
      </c>
      <c r="L114" t="s">
        <v>1272</v>
      </c>
    </row>
    <row r="115" spans="1:12">
      <c r="A115" t="s">
        <v>1282</v>
      </c>
      <c r="B115" s="57">
        <v>41093</v>
      </c>
      <c r="C115">
        <v>9290.7000000000007</v>
      </c>
      <c r="D115" s="57">
        <v>40618</v>
      </c>
      <c r="E115">
        <v>10001.1</v>
      </c>
      <c r="F115" s="440">
        <v>-710.4</v>
      </c>
      <c r="G115">
        <v>0</v>
      </c>
      <c r="H115">
        <v>1110</v>
      </c>
      <c r="I115">
        <v>9.01</v>
      </c>
      <c r="J115">
        <v>8.3699999999999992</v>
      </c>
      <c r="K115" t="s">
        <v>804</v>
      </c>
      <c r="L115" t="s">
        <v>269</v>
      </c>
    </row>
    <row r="116" spans="1:12">
      <c r="A116" t="s">
        <v>1283</v>
      </c>
      <c r="B116" s="57">
        <v>41095</v>
      </c>
      <c r="C116">
        <v>700</v>
      </c>
      <c r="D116" s="57">
        <v>40632</v>
      </c>
      <c r="E116">
        <v>1757.95</v>
      </c>
      <c r="F116" s="440">
        <v>-1057.95</v>
      </c>
      <c r="G116">
        <v>7.95</v>
      </c>
      <c r="H116">
        <v>700</v>
      </c>
      <c r="I116">
        <v>2.5</v>
      </c>
      <c r="J116">
        <v>1</v>
      </c>
      <c r="K116" t="s">
        <v>401</v>
      </c>
      <c r="L116" t="s">
        <v>58</v>
      </c>
    </row>
    <row r="117" spans="1:12">
      <c r="A117" t="s">
        <v>1283</v>
      </c>
      <c r="B117" s="57">
        <v>41095</v>
      </c>
      <c r="C117">
        <v>280</v>
      </c>
      <c r="D117" s="57">
        <v>41029</v>
      </c>
      <c r="E117">
        <v>26.4</v>
      </c>
      <c r="F117" s="440">
        <v>253.6</v>
      </c>
      <c r="G117">
        <v>26.4</v>
      </c>
      <c r="H117">
        <v>700</v>
      </c>
      <c r="I117">
        <v>0</v>
      </c>
      <c r="J117">
        <v>0.4</v>
      </c>
      <c r="K117" t="s">
        <v>51</v>
      </c>
      <c r="L117" t="s">
        <v>1201</v>
      </c>
    </row>
    <row r="118" spans="1:12">
      <c r="A118" t="s">
        <v>1064</v>
      </c>
      <c r="B118" s="57">
        <v>41096</v>
      </c>
      <c r="C118">
        <v>500</v>
      </c>
      <c r="D118" s="57">
        <v>41071</v>
      </c>
      <c r="E118">
        <v>418.9</v>
      </c>
      <c r="F118" s="440">
        <v>81.099999999999994</v>
      </c>
      <c r="G118">
        <v>18.899999999999999</v>
      </c>
      <c r="H118">
        <v>200</v>
      </c>
      <c r="I118">
        <v>2</v>
      </c>
      <c r="J118">
        <v>2.5</v>
      </c>
      <c r="K118" t="s">
        <v>51</v>
      </c>
      <c r="L118" t="s">
        <v>1257</v>
      </c>
    </row>
    <row r="119" spans="1:12">
      <c r="A119" t="s">
        <v>1285</v>
      </c>
      <c r="B119" s="57">
        <v>41096</v>
      </c>
      <c r="C119">
        <v>720</v>
      </c>
      <c r="D119" s="57">
        <v>41031</v>
      </c>
      <c r="E119">
        <v>358.9</v>
      </c>
      <c r="F119" s="475">
        <v>361.1</v>
      </c>
      <c r="G119">
        <v>18.899999999999999</v>
      </c>
      <c r="H119">
        <v>200</v>
      </c>
      <c r="I119">
        <v>1.7</v>
      </c>
      <c r="J119">
        <v>3.6</v>
      </c>
      <c r="K119" t="s">
        <v>748</v>
      </c>
      <c r="L119" t="s">
        <v>1204</v>
      </c>
    </row>
    <row r="120" spans="1:12">
      <c r="A120" t="s">
        <v>1144</v>
      </c>
      <c r="B120" s="57">
        <v>41102</v>
      </c>
      <c r="C120">
        <v>900</v>
      </c>
      <c r="D120" s="57">
        <v>41039</v>
      </c>
      <c r="E120">
        <v>614.4</v>
      </c>
      <c r="F120" s="546">
        <v>285.60000000000002</v>
      </c>
      <c r="G120">
        <v>29.4</v>
      </c>
      <c r="H120">
        <v>900</v>
      </c>
      <c r="I120">
        <v>0.65</v>
      </c>
      <c r="J120">
        <v>1</v>
      </c>
      <c r="K120" t="s">
        <v>51</v>
      </c>
      <c r="L120" t="s">
        <v>1239</v>
      </c>
    </row>
    <row r="121" spans="1:12">
      <c r="A121" t="s">
        <v>1287</v>
      </c>
      <c r="B121" s="57">
        <v>41103</v>
      </c>
      <c r="C121">
        <v>320</v>
      </c>
      <c r="D121" s="57">
        <v>41068</v>
      </c>
      <c r="E121">
        <v>29.45</v>
      </c>
      <c r="F121" s="440">
        <v>290.55</v>
      </c>
      <c r="G121">
        <v>29.45</v>
      </c>
      <c r="H121">
        <v>200</v>
      </c>
      <c r="I121">
        <v>0</v>
      </c>
      <c r="J121">
        <v>1.6</v>
      </c>
      <c r="K121" t="s">
        <v>888</v>
      </c>
      <c r="L121" t="s">
        <v>1256</v>
      </c>
    </row>
    <row r="122" spans="1:12">
      <c r="A122" t="s">
        <v>1287</v>
      </c>
      <c r="B122" s="57">
        <v>41103</v>
      </c>
      <c r="C122">
        <v>5000</v>
      </c>
      <c r="D122" s="57">
        <v>41059</v>
      </c>
      <c r="E122">
        <v>5207.95</v>
      </c>
      <c r="F122" s="440">
        <v>-207.95</v>
      </c>
      <c r="G122">
        <v>7.95</v>
      </c>
      <c r="H122">
        <v>200</v>
      </c>
      <c r="I122">
        <v>26</v>
      </c>
      <c r="J122">
        <v>25</v>
      </c>
      <c r="K122" t="s">
        <v>401</v>
      </c>
      <c r="L122" t="s">
        <v>1250</v>
      </c>
    </row>
    <row r="123" spans="1:12">
      <c r="A123" t="s">
        <v>1288</v>
      </c>
      <c r="B123" s="57">
        <v>41103</v>
      </c>
      <c r="C123">
        <v>520</v>
      </c>
      <c r="D123" s="57">
        <v>41029</v>
      </c>
      <c r="E123">
        <v>35.4</v>
      </c>
      <c r="F123" s="440">
        <v>484.6</v>
      </c>
      <c r="G123">
        <v>35.4</v>
      </c>
      <c r="H123">
        <v>1300</v>
      </c>
      <c r="I123">
        <v>0</v>
      </c>
      <c r="J123">
        <v>0.4</v>
      </c>
      <c r="K123" t="s">
        <v>51</v>
      </c>
      <c r="L123" t="s">
        <v>1201</v>
      </c>
    </row>
    <row r="124" spans="1:12">
      <c r="A124" t="s">
        <v>1288</v>
      </c>
      <c r="B124" s="57">
        <v>41103</v>
      </c>
      <c r="C124">
        <v>1300</v>
      </c>
      <c r="D124" s="57">
        <v>40632</v>
      </c>
      <c r="E124">
        <v>3257.95</v>
      </c>
      <c r="F124" s="440">
        <v>-1957.95</v>
      </c>
      <c r="G124">
        <v>7.95</v>
      </c>
      <c r="H124">
        <v>1300</v>
      </c>
      <c r="I124">
        <v>2.5</v>
      </c>
      <c r="J124">
        <v>1</v>
      </c>
      <c r="K124" t="s">
        <v>401</v>
      </c>
      <c r="L124" t="s">
        <v>58</v>
      </c>
    </row>
    <row r="125" spans="1:12">
      <c r="A125" t="s">
        <v>1236</v>
      </c>
      <c r="B125" s="57">
        <v>41106</v>
      </c>
      <c r="C125">
        <v>450</v>
      </c>
      <c r="D125" s="57">
        <v>41066</v>
      </c>
      <c r="E125">
        <v>717.4</v>
      </c>
      <c r="F125" s="440">
        <v>-267.39999999999998</v>
      </c>
      <c r="G125">
        <v>17.399999999999999</v>
      </c>
      <c r="H125">
        <v>100</v>
      </c>
      <c r="I125">
        <v>7</v>
      </c>
      <c r="J125">
        <v>4.5</v>
      </c>
      <c r="K125" t="s">
        <v>51</v>
      </c>
      <c r="L125" t="s">
        <v>1253</v>
      </c>
    </row>
    <row r="126" spans="1:12">
      <c r="A126" t="s">
        <v>1138</v>
      </c>
      <c r="B126" s="57">
        <v>41106</v>
      </c>
      <c r="C126">
        <v>750</v>
      </c>
      <c r="D126" s="57">
        <v>41087</v>
      </c>
      <c r="E126">
        <v>217.4</v>
      </c>
      <c r="F126" s="521">
        <v>532.6</v>
      </c>
      <c r="G126">
        <v>17.399999999999999</v>
      </c>
      <c r="H126">
        <v>100</v>
      </c>
      <c r="I126">
        <v>2</v>
      </c>
      <c r="J126">
        <v>7.5</v>
      </c>
      <c r="K126" t="s">
        <v>51</v>
      </c>
      <c r="L126" t="s">
        <v>1273</v>
      </c>
    </row>
    <row r="127" spans="1:12">
      <c r="A127" t="s">
        <v>1110</v>
      </c>
      <c r="B127" s="57">
        <v>41107</v>
      </c>
      <c r="C127">
        <v>230</v>
      </c>
      <c r="D127" s="57">
        <v>41058</v>
      </c>
      <c r="E127">
        <v>118.9</v>
      </c>
      <c r="F127" s="440">
        <v>111.1</v>
      </c>
      <c r="G127">
        <v>18.899999999999999</v>
      </c>
      <c r="H127">
        <v>200</v>
      </c>
      <c r="I127">
        <v>0.5</v>
      </c>
      <c r="J127">
        <v>1.1499999999999999</v>
      </c>
      <c r="K127" t="s">
        <v>51</v>
      </c>
      <c r="L127" t="s">
        <v>1246</v>
      </c>
    </row>
    <row r="128" spans="1:12">
      <c r="A128" t="s">
        <v>1290</v>
      </c>
      <c r="B128" s="57">
        <v>41107</v>
      </c>
      <c r="C128">
        <v>500</v>
      </c>
      <c r="D128" s="57">
        <v>41102</v>
      </c>
      <c r="E128">
        <v>348.9</v>
      </c>
      <c r="F128" s="440">
        <v>151.1</v>
      </c>
      <c r="G128">
        <v>18.899999999999999</v>
      </c>
      <c r="H128">
        <v>200</v>
      </c>
      <c r="I128">
        <v>1.65</v>
      </c>
      <c r="J128">
        <v>2.5</v>
      </c>
      <c r="K128" t="s">
        <v>51</v>
      </c>
      <c r="L128" t="s">
        <v>1286</v>
      </c>
    </row>
    <row r="129" spans="1:12">
      <c r="A129" t="s">
        <v>1296</v>
      </c>
      <c r="B129" s="57">
        <v>41109</v>
      </c>
      <c r="C129">
        <v>300</v>
      </c>
      <c r="D129" s="57">
        <v>41058</v>
      </c>
      <c r="E129">
        <v>298.89999999999998</v>
      </c>
      <c r="F129" s="440">
        <v>1.1000000000000001</v>
      </c>
      <c r="G129">
        <v>18.899999999999999</v>
      </c>
      <c r="H129">
        <v>200</v>
      </c>
      <c r="I129">
        <v>1.4</v>
      </c>
      <c r="J129">
        <v>1.5</v>
      </c>
      <c r="K129" t="s">
        <v>51</v>
      </c>
      <c r="L129" t="s">
        <v>1245</v>
      </c>
    </row>
    <row r="130" spans="1:12">
      <c r="A130" t="s">
        <v>1072</v>
      </c>
      <c r="B130" s="57">
        <v>41110</v>
      </c>
      <c r="C130">
        <v>200</v>
      </c>
      <c r="D130" s="57">
        <v>41073</v>
      </c>
      <c r="E130">
        <v>31.7</v>
      </c>
      <c r="F130" s="440">
        <v>168.3</v>
      </c>
      <c r="G130">
        <v>31.7</v>
      </c>
      <c r="H130">
        <v>500</v>
      </c>
      <c r="I130">
        <v>0</v>
      </c>
      <c r="J130">
        <v>0.4</v>
      </c>
      <c r="K130" t="s">
        <v>888</v>
      </c>
      <c r="L130" t="s">
        <v>1259</v>
      </c>
    </row>
    <row r="131" spans="1:12">
      <c r="A131" t="s">
        <v>1072</v>
      </c>
      <c r="B131" s="57">
        <v>41110</v>
      </c>
      <c r="C131">
        <v>2500</v>
      </c>
      <c r="D131" s="57">
        <v>40758</v>
      </c>
      <c r="E131">
        <v>4632.95</v>
      </c>
      <c r="F131" s="541">
        <v>-2132.9499999999998</v>
      </c>
      <c r="G131">
        <v>7.95</v>
      </c>
      <c r="H131">
        <v>500</v>
      </c>
      <c r="I131">
        <v>9.25</v>
      </c>
      <c r="J131">
        <v>5</v>
      </c>
      <c r="K131" t="s">
        <v>401</v>
      </c>
      <c r="L131" t="s">
        <v>103</v>
      </c>
    </row>
    <row r="132" spans="1:12">
      <c r="A132" t="s">
        <v>1211</v>
      </c>
      <c r="B132" s="57">
        <v>41110</v>
      </c>
      <c r="C132">
        <v>450</v>
      </c>
      <c r="D132" s="57">
        <v>41075</v>
      </c>
      <c r="E132">
        <v>827.4</v>
      </c>
      <c r="F132" s="440">
        <v>-377.4</v>
      </c>
      <c r="G132">
        <v>17.399999999999999</v>
      </c>
      <c r="H132">
        <v>100</v>
      </c>
      <c r="I132">
        <v>8.1</v>
      </c>
      <c r="J132">
        <v>4.5</v>
      </c>
      <c r="K132" t="s">
        <v>51</v>
      </c>
      <c r="L132" t="s">
        <v>1299</v>
      </c>
    </row>
    <row r="133" spans="1:12">
      <c r="A133" t="s">
        <v>1297</v>
      </c>
      <c r="B133" s="57">
        <v>41110</v>
      </c>
      <c r="C133">
        <v>29</v>
      </c>
      <c r="D133" s="57">
        <v>41075</v>
      </c>
      <c r="E133">
        <v>132.4</v>
      </c>
      <c r="F133" s="440">
        <v>-103.4</v>
      </c>
      <c r="G133">
        <v>17.399999999999999</v>
      </c>
      <c r="H133">
        <v>100</v>
      </c>
      <c r="I133">
        <v>1.1499999999999999</v>
      </c>
      <c r="J133">
        <v>0.28999999999999998</v>
      </c>
      <c r="K133" t="s">
        <v>693</v>
      </c>
      <c r="L133" t="s">
        <v>1262</v>
      </c>
    </row>
    <row r="134" spans="1:12">
      <c r="A134" t="s">
        <v>1236</v>
      </c>
      <c r="B134" s="57">
        <v>41113</v>
      </c>
      <c r="C134">
        <v>535</v>
      </c>
      <c r="D134" s="57">
        <v>41107</v>
      </c>
      <c r="E134">
        <v>317.39999999999998</v>
      </c>
      <c r="F134" s="440">
        <v>217.6</v>
      </c>
      <c r="G134">
        <v>17.399999999999999</v>
      </c>
      <c r="H134">
        <v>100</v>
      </c>
      <c r="I134">
        <v>3</v>
      </c>
      <c r="J134">
        <v>5.35</v>
      </c>
      <c r="K134" t="s">
        <v>51</v>
      </c>
      <c r="L134" t="s">
        <v>1289</v>
      </c>
    </row>
    <row r="135" spans="1:12">
      <c r="A135" t="s">
        <v>1059</v>
      </c>
      <c r="B135" s="57">
        <v>41114</v>
      </c>
      <c r="C135">
        <v>600</v>
      </c>
      <c r="D135" s="57">
        <v>41089</v>
      </c>
      <c r="E135">
        <v>317.39999999999998</v>
      </c>
      <c r="F135" s="440">
        <v>282.60000000000002</v>
      </c>
      <c r="G135">
        <v>17.399999999999999</v>
      </c>
      <c r="H135">
        <v>100</v>
      </c>
      <c r="I135">
        <v>3</v>
      </c>
      <c r="J135">
        <v>6</v>
      </c>
      <c r="K135" t="s">
        <v>51</v>
      </c>
      <c r="L135" t="s">
        <v>1278</v>
      </c>
    </row>
    <row r="136" spans="1:12">
      <c r="A136" t="s">
        <v>1279</v>
      </c>
      <c r="B136" s="57">
        <v>41114</v>
      </c>
      <c r="C136">
        <v>1100</v>
      </c>
      <c r="D136" s="57">
        <v>41089</v>
      </c>
      <c r="E136">
        <v>618.9</v>
      </c>
      <c r="F136" s="359">
        <v>481.1</v>
      </c>
      <c r="G136">
        <v>18.899999999999999</v>
      </c>
      <c r="H136">
        <v>200</v>
      </c>
      <c r="I136">
        <v>3</v>
      </c>
      <c r="J136">
        <v>5.5</v>
      </c>
      <c r="K136" t="s">
        <v>51</v>
      </c>
      <c r="L136" t="s">
        <v>1277</v>
      </c>
    </row>
    <row r="137" spans="1:12">
      <c r="A137" t="s">
        <v>1235</v>
      </c>
      <c r="B137" s="57">
        <v>41114</v>
      </c>
      <c r="C137">
        <v>110</v>
      </c>
      <c r="D137" s="57">
        <v>41089</v>
      </c>
      <c r="E137">
        <v>92.4</v>
      </c>
      <c r="F137" s="440">
        <v>17.600000000000001</v>
      </c>
      <c r="G137">
        <v>17.399999999999999</v>
      </c>
      <c r="H137">
        <v>100</v>
      </c>
      <c r="I137">
        <v>0.75</v>
      </c>
      <c r="J137">
        <v>1.1000000000000001</v>
      </c>
      <c r="K137" t="s">
        <v>51</v>
      </c>
      <c r="L137" t="s">
        <v>1280</v>
      </c>
    </row>
    <row r="138" spans="1:12">
      <c r="A138" t="s">
        <v>1303</v>
      </c>
      <c r="B138" s="57">
        <v>41115</v>
      </c>
      <c r="C138">
        <v>400</v>
      </c>
      <c r="D138" s="57">
        <v>41108</v>
      </c>
      <c r="E138">
        <v>342.4</v>
      </c>
      <c r="F138" s="359">
        <v>57.6</v>
      </c>
      <c r="G138">
        <v>17.399999999999999</v>
      </c>
      <c r="H138">
        <v>100</v>
      </c>
      <c r="I138">
        <v>3.25</v>
      </c>
      <c r="J138">
        <v>4</v>
      </c>
      <c r="K138" t="s">
        <v>693</v>
      </c>
      <c r="L138" t="s">
        <v>1293</v>
      </c>
    </row>
    <row r="139" spans="1:12">
      <c r="A139" t="s">
        <v>1308</v>
      </c>
      <c r="B139" s="57">
        <v>41117</v>
      </c>
      <c r="C139">
        <v>510</v>
      </c>
      <c r="D139" s="57">
        <v>41113</v>
      </c>
      <c r="E139">
        <v>292.39999999999998</v>
      </c>
      <c r="F139" s="440">
        <v>217.6</v>
      </c>
      <c r="G139">
        <v>17.399999999999999</v>
      </c>
      <c r="H139">
        <v>100</v>
      </c>
      <c r="I139">
        <v>2.75</v>
      </c>
      <c r="J139">
        <v>5.0999999999999996</v>
      </c>
      <c r="K139" t="s">
        <v>51</v>
      </c>
      <c r="L139" t="s">
        <v>1298</v>
      </c>
    </row>
    <row r="140" spans="1:12">
      <c r="A140" t="s">
        <v>1290</v>
      </c>
      <c r="B140" s="57">
        <v>41117</v>
      </c>
      <c r="C140">
        <v>300</v>
      </c>
      <c r="D140" s="57">
        <v>41114</v>
      </c>
      <c r="E140">
        <v>178.9</v>
      </c>
      <c r="F140" s="440">
        <v>121.1</v>
      </c>
      <c r="G140">
        <v>18.899999999999999</v>
      </c>
      <c r="H140">
        <v>200</v>
      </c>
      <c r="I140">
        <v>0.8</v>
      </c>
      <c r="J140">
        <v>1.5</v>
      </c>
      <c r="K140" t="s">
        <v>51</v>
      </c>
      <c r="L140" t="s">
        <v>1300</v>
      </c>
    </row>
    <row r="141" spans="1:12">
      <c r="A141" t="s">
        <v>1207</v>
      </c>
      <c r="B141" s="57">
        <v>41123</v>
      </c>
      <c r="C141">
        <v>150</v>
      </c>
      <c r="D141" s="57">
        <v>41058</v>
      </c>
      <c r="E141">
        <v>132.4</v>
      </c>
      <c r="F141" s="440">
        <v>17.600000000000001</v>
      </c>
      <c r="G141">
        <v>17.399999999999999</v>
      </c>
      <c r="H141">
        <v>100</v>
      </c>
      <c r="I141">
        <v>1.1499999999999999</v>
      </c>
      <c r="J141">
        <v>1.5</v>
      </c>
      <c r="K141" t="s">
        <v>51</v>
      </c>
      <c r="L141" t="s">
        <v>1245</v>
      </c>
    </row>
    <row r="142" spans="1:12">
      <c r="A142" t="s">
        <v>1312</v>
      </c>
      <c r="B142" s="57">
        <v>41123</v>
      </c>
      <c r="C142">
        <v>350</v>
      </c>
      <c r="D142" s="57">
        <v>41117</v>
      </c>
      <c r="E142">
        <v>327.39999999999998</v>
      </c>
      <c r="F142" s="440">
        <v>22.6</v>
      </c>
      <c r="G142">
        <v>17.399999999999999</v>
      </c>
      <c r="H142">
        <v>100</v>
      </c>
      <c r="I142">
        <v>3.1</v>
      </c>
      <c r="J142">
        <v>3.5</v>
      </c>
      <c r="K142" t="s">
        <v>693</v>
      </c>
      <c r="L142" t="s">
        <v>1304</v>
      </c>
    </row>
    <row r="143" spans="1:12">
      <c r="A143" t="s">
        <v>1290</v>
      </c>
      <c r="B143" s="57">
        <v>41124</v>
      </c>
      <c r="C143">
        <v>710</v>
      </c>
      <c r="D143" s="57">
        <v>41123</v>
      </c>
      <c r="E143">
        <v>458.9</v>
      </c>
      <c r="F143" s="359">
        <v>251.1</v>
      </c>
      <c r="G143">
        <v>18.899999999999999</v>
      </c>
      <c r="H143">
        <v>200</v>
      </c>
      <c r="I143">
        <v>2.2000000000000002</v>
      </c>
      <c r="J143">
        <v>3.55</v>
      </c>
      <c r="K143" t="s">
        <v>51</v>
      </c>
      <c r="L143" t="s">
        <v>1310</v>
      </c>
    </row>
    <row r="144" spans="1:12">
      <c r="A144" t="s">
        <v>1139</v>
      </c>
      <c r="B144" s="57">
        <v>41124</v>
      </c>
      <c r="C144">
        <v>750</v>
      </c>
      <c r="D144" s="57">
        <v>41079</v>
      </c>
      <c r="E144">
        <v>430.9</v>
      </c>
      <c r="F144" s="440">
        <v>319.10000000000002</v>
      </c>
      <c r="G144">
        <v>30.9</v>
      </c>
      <c r="H144">
        <v>1000</v>
      </c>
      <c r="I144">
        <v>0.4</v>
      </c>
      <c r="J144">
        <v>0.75</v>
      </c>
      <c r="K144" t="s">
        <v>51</v>
      </c>
      <c r="L144" t="s">
        <v>1269</v>
      </c>
    </row>
    <row r="145" spans="1:12">
      <c r="A145" t="s">
        <v>1451</v>
      </c>
      <c r="B145" s="57">
        <v>41131</v>
      </c>
      <c r="C145">
        <v>140</v>
      </c>
      <c r="D145" s="57">
        <v>41050</v>
      </c>
      <c r="E145">
        <v>37.4</v>
      </c>
      <c r="F145" s="484">
        <v>102.6</v>
      </c>
      <c r="G145">
        <v>17.399999999999999</v>
      </c>
      <c r="H145">
        <v>100</v>
      </c>
      <c r="I145">
        <v>0.2</v>
      </c>
      <c r="J145">
        <v>1.4</v>
      </c>
      <c r="K145" t="s">
        <v>51</v>
      </c>
      <c r="L145" t="s">
        <v>1450</v>
      </c>
    </row>
    <row r="146" spans="1:12">
      <c r="A146" t="s">
        <v>1226</v>
      </c>
      <c r="B146" s="57">
        <v>41133</v>
      </c>
      <c r="C146">
        <v>340</v>
      </c>
      <c r="D146" s="57">
        <v>41116</v>
      </c>
      <c r="E146">
        <v>318.89999999999998</v>
      </c>
      <c r="F146" s="475">
        <v>21.1</v>
      </c>
      <c r="G146">
        <v>18.899999999999999</v>
      </c>
      <c r="H146">
        <v>200</v>
      </c>
      <c r="I146">
        <v>1.5</v>
      </c>
      <c r="J146">
        <v>1.7</v>
      </c>
      <c r="K146" t="s">
        <v>51</v>
      </c>
      <c r="L146" t="s">
        <v>1301</v>
      </c>
    </row>
    <row r="147" spans="1:12">
      <c r="A147" t="s">
        <v>1237</v>
      </c>
      <c r="B147" s="57">
        <v>41133</v>
      </c>
      <c r="C147">
        <v>650</v>
      </c>
      <c r="D147" s="57">
        <v>41093</v>
      </c>
      <c r="E147">
        <v>467.4</v>
      </c>
      <c r="F147" s="440">
        <v>182.6</v>
      </c>
      <c r="G147">
        <v>17.399999999999999</v>
      </c>
      <c r="H147">
        <v>100</v>
      </c>
      <c r="I147">
        <v>4.5</v>
      </c>
      <c r="J147">
        <v>6.5</v>
      </c>
      <c r="K147" t="s">
        <v>51</v>
      </c>
      <c r="L147" t="s">
        <v>1281</v>
      </c>
    </row>
    <row r="148" spans="1:12">
      <c r="A148" t="s">
        <v>1138</v>
      </c>
      <c r="B148" s="57">
        <v>41136</v>
      </c>
      <c r="C148">
        <v>350</v>
      </c>
      <c r="D148" s="57">
        <v>41109</v>
      </c>
      <c r="E148">
        <v>117.4</v>
      </c>
      <c r="F148" s="359">
        <v>232.6</v>
      </c>
      <c r="G148">
        <v>17.399999999999999</v>
      </c>
      <c r="H148">
        <v>100</v>
      </c>
      <c r="I148">
        <v>1</v>
      </c>
      <c r="J148">
        <v>3.5</v>
      </c>
      <c r="K148" t="s">
        <v>51</v>
      </c>
      <c r="L148" t="s">
        <v>1295</v>
      </c>
    </row>
    <row r="149" spans="1:12">
      <c r="A149" t="s">
        <v>1370</v>
      </c>
      <c r="B149" s="57">
        <v>41139</v>
      </c>
      <c r="C149">
        <v>2400</v>
      </c>
      <c r="D149" s="57">
        <v>41101</v>
      </c>
      <c r="E149">
        <v>2443.9499999999998</v>
      </c>
      <c r="F149" s="440">
        <v>-43.95</v>
      </c>
      <c r="G149">
        <v>7.95</v>
      </c>
      <c r="H149">
        <v>200</v>
      </c>
      <c r="I149">
        <v>12.18</v>
      </c>
      <c r="J149">
        <v>12</v>
      </c>
      <c r="K149" t="s">
        <v>401</v>
      </c>
      <c r="L149" t="s">
        <v>336</v>
      </c>
    </row>
    <row r="150" spans="1:12">
      <c r="A150" t="s">
        <v>1370</v>
      </c>
      <c r="B150" s="57">
        <v>41139</v>
      </c>
      <c r="C150">
        <v>180</v>
      </c>
      <c r="D150" s="57">
        <v>41108</v>
      </c>
      <c r="E150">
        <v>18.899999999999999</v>
      </c>
      <c r="F150" s="440">
        <v>161.1</v>
      </c>
      <c r="G150">
        <v>18.899999999999999</v>
      </c>
      <c r="H150">
        <v>200</v>
      </c>
      <c r="I150">
        <v>0</v>
      </c>
      <c r="J150">
        <v>0.9</v>
      </c>
      <c r="K150" t="s">
        <v>51</v>
      </c>
      <c r="L150" t="s">
        <v>1291</v>
      </c>
    </row>
    <row r="151" spans="1:12">
      <c r="A151" t="s">
        <v>1139</v>
      </c>
      <c r="B151" s="57">
        <v>41148</v>
      </c>
      <c r="C151">
        <v>800</v>
      </c>
      <c r="D151" s="57">
        <v>41142</v>
      </c>
      <c r="E151">
        <v>630.9</v>
      </c>
      <c r="F151" s="359">
        <v>169.1</v>
      </c>
      <c r="G151">
        <v>30.9</v>
      </c>
      <c r="H151">
        <v>1000</v>
      </c>
      <c r="I151">
        <v>0.6</v>
      </c>
      <c r="J151">
        <v>0.8</v>
      </c>
      <c r="K151" t="s">
        <v>51</v>
      </c>
      <c r="L151" t="s">
        <v>1269</v>
      </c>
    </row>
    <row r="152" spans="1:12">
      <c r="A152" t="s">
        <v>1279</v>
      </c>
      <c r="B152" s="57">
        <v>41156</v>
      </c>
      <c r="C152">
        <v>510</v>
      </c>
      <c r="D152" s="57">
        <v>41137</v>
      </c>
      <c r="E152">
        <v>168.9</v>
      </c>
      <c r="F152" s="440">
        <v>341.1</v>
      </c>
      <c r="G152">
        <v>18.899999999999999</v>
      </c>
      <c r="H152">
        <v>200</v>
      </c>
      <c r="I152">
        <v>0.75</v>
      </c>
      <c r="J152">
        <v>2.5499999999999998</v>
      </c>
      <c r="K152" t="s">
        <v>51</v>
      </c>
      <c r="L152" t="s">
        <v>1368</v>
      </c>
    </row>
    <row r="153" spans="1:12">
      <c r="A153" t="s">
        <v>1110</v>
      </c>
      <c r="B153" s="57">
        <v>41156</v>
      </c>
      <c r="C153">
        <v>240</v>
      </c>
      <c r="D153" s="57">
        <v>41120</v>
      </c>
      <c r="E153">
        <v>138.9</v>
      </c>
      <c r="F153" s="440">
        <v>101.1</v>
      </c>
      <c r="G153">
        <v>18.899999999999999</v>
      </c>
      <c r="H153">
        <v>200</v>
      </c>
      <c r="I153">
        <v>0.6</v>
      </c>
      <c r="J153">
        <v>1.2</v>
      </c>
      <c r="K153" t="s">
        <v>51</v>
      </c>
      <c r="L153" t="s">
        <v>1309</v>
      </c>
    </row>
    <row r="154" spans="1:12">
      <c r="A154" t="s">
        <v>1115</v>
      </c>
      <c r="B154" s="57">
        <v>41158</v>
      </c>
      <c r="C154">
        <v>170</v>
      </c>
      <c r="D154" s="57">
        <v>41128</v>
      </c>
      <c r="E154">
        <v>107.4</v>
      </c>
      <c r="F154" s="440">
        <v>62.6</v>
      </c>
      <c r="G154">
        <v>17.399999999999999</v>
      </c>
      <c r="H154">
        <v>100</v>
      </c>
      <c r="I154">
        <v>0.9</v>
      </c>
      <c r="J154">
        <v>1.7</v>
      </c>
      <c r="K154" t="s">
        <v>51</v>
      </c>
      <c r="L154" t="s">
        <v>1315</v>
      </c>
    </row>
    <row r="155" spans="1:12">
      <c r="A155" t="s">
        <v>1382</v>
      </c>
      <c r="B155" s="57">
        <v>41163</v>
      </c>
      <c r="C155">
        <v>480</v>
      </c>
      <c r="D155" s="57">
        <v>41151</v>
      </c>
      <c r="E155">
        <v>258.89999999999998</v>
      </c>
      <c r="F155" s="440">
        <v>221.1</v>
      </c>
      <c r="G155">
        <v>18.899999999999999</v>
      </c>
      <c r="H155">
        <v>200</v>
      </c>
      <c r="I155">
        <v>1.2</v>
      </c>
      <c r="J155">
        <v>2.4</v>
      </c>
      <c r="K155" t="s">
        <v>51</v>
      </c>
      <c r="L155" t="s">
        <v>1373</v>
      </c>
    </row>
    <row r="156" spans="1:12">
      <c r="A156" t="s">
        <v>1133</v>
      </c>
      <c r="B156" s="57">
        <v>41163</v>
      </c>
      <c r="C156">
        <v>260</v>
      </c>
      <c r="D156" s="57">
        <v>41082</v>
      </c>
      <c r="E156">
        <v>101.9</v>
      </c>
      <c r="F156" s="488">
        <v>158.1</v>
      </c>
      <c r="G156">
        <v>21.9</v>
      </c>
      <c r="H156">
        <v>400</v>
      </c>
      <c r="I156">
        <v>0.2</v>
      </c>
      <c r="J156">
        <v>0.65</v>
      </c>
      <c r="K156" t="s">
        <v>51</v>
      </c>
      <c r="L156" t="s">
        <v>1270</v>
      </c>
    </row>
    <row r="157" spans="1:12">
      <c r="A157" t="s">
        <v>1237</v>
      </c>
      <c r="B157" s="57">
        <v>41165</v>
      </c>
      <c r="C157">
        <v>440</v>
      </c>
      <c r="D157" s="57">
        <v>41142</v>
      </c>
      <c r="E157">
        <v>1617.4</v>
      </c>
      <c r="F157" s="475">
        <v>-1177.4000000000001</v>
      </c>
      <c r="G157">
        <v>17.399999999999999</v>
      </c>
      <c r="H157">
        <v>100</v>
      </c>
      <c r="I157">
        <v>16</v>
      </c>
      <c r="J157">
        <v>4.4000000000000004</v>
      </c>
      <c r="K157" t="s">
        <v>51</v>
      </c>
      <c r="L157" t="s">
        <v>1371</v>
      </c>
    </row>
    <row r="158" spans="1:12">
      <c r="A158" t="s">
        <v>1211</v>
      </c>
      <c r="B158" s="57">
        <v>41169</v>
      </c>
      <c r="C158">
        <v>860</v>
      </c>
      <c r="D158" s="57">
        <v>41117</v>
      </c>
      <c r="E158">
        <v>2167.4</v>
      </c>
      <c r="F158" s="440">
        <v>-1307.4000000000001</v>
      </c>
      <c r="G158">
        <v>17.399999999999999</v>
      </c>
      <c r="H158">
        <v>100</v>
      </c>
      <c r="I158">
        <v>21.5</v>
      </c>
      <c r="J158">
        <v>8.6</v>
      </c>
      <c r="K158" t="s">
        <v>51</v>
      </c>
      <c r="L158" t="s">
        <v>1306</v>
      </c>
    </row>
    <row r="159" spans="1:12">
      <c r="A159" t="s">
        <v>1386</v>
      </c>
      <c r="B159" s="57">
        <v>41170</v>
      </c>
      <c r="C159">
        <v>520</v>
      </c>
      <c r="D159" s="57">
        <v>41026</v>
      </c>
      <c r="E159">
        <v>668.9</v>
      </c>
      <c r="F159" s="440">
        <v>-148.9</v>
      </c>
      <c r="G159">
        <v>18.899999999999999</v>
      </c>
      <c r="H159">
        <v>200</v>
      </c>
      <c r="I159">
        <v>3.25</v>
      </c>
      <c r="J159">
        <v>2.6</v>
      </c>
      <c r="K159" t="s">
        <v>693</v>
      </c>
      <c r="L159" t="s">
        <v>1200</v>
      </c>
    </row>
    <row r="160" spans="1:12">
      <c r="A160" t="s">
        <v>1252</v>
      </c>
      <c r="B160" s="57">
        <v>41172</v>
      </c>
      <c r="C160">
        <v>1</v>
      </c>
      <c r="D160" s="57">
        <v>41117</v>
      </c>
      <c r="E160">
        <v>352.4</v>
      </c>
      <c r="F160" s="440">
        <v>-351.4</v>
      </c>
      <c r="G160">
        <v>17.399999999999999</v>
      </c>
      <c r="H160">
        <v>100</v>
      </c>
      <c r="I160">
        <v>3.35</v>
      </c>
      <c r="J160">
        <v>0.01</v>
      </c>
      <c r="K160" t="s">
        <v>693</v>
      </c>
      <c r="L160" t="s">
        <v>1305</v>
      </c>
    </row>
    <row r="161" spans="1:12">
      <c r="A161" t="s">
        <v>1059</v>
      </c>
      <c r="B161" s="57">
        <v>41173</v>
      </c>
      <c r="C161">
        <v>450</v>
      </c>
      <c r="D161" s="57">
        <v>41124</v>
      </c>
      <c r="E161">
        <v>2397.4</v>
      </c>
      <c r="F161" s="440">
        <v>-1947.4</v>
      </c>
      <c r="G161">
        <v>17.399999999999999</v>
      </c>
      <c r="H161">
        <v>100</v>
      </c>
      <c r="I161">
        <v>23.8</v>
      </c>
      <c r="J161">
        <v>4.5</v>
      </c>
      <c r="K161" t="s">
        <v>51</v>
      </c>
      <c r="L161" t="s">
        <v>1314</v>
      </c>
    </row>
    <row r="162" spans="1:12">
      <c r="A162" t="s">
        <v>1138</v>
      </c>
      <c r="B162" s="57">
        <v>41177</v>
      </c>
      <c r="C162">
        <v>305</v>
      </c>
      <c r="D162" s="57">
        <v>41163</v>
      </c>
      <c r="E162">
        <v>107.4</v>
      </c>
      <c r="F162" s="495">
        <v>197.6</v>
      </c>
      <c r="G162">
        <v>17.399999999999999</v>
      </c>
      <c r="H162">
        <v>100</v>
      </c>
      <c r="I162">
        <v>0.9</v>
      </c>
      <c r="J162">
        <v>3.05</v>
      </c>
      <c r="K162" t="s">
        <v>51</v>
      </c>
      <c r="L162" t="s">
        <v>1383</v>
      </c>
    </row>
    <row r="163" spans="1:12">
      <c r="A163" t="s">
        <v>1243</v>
      </c>
      <c r="B163" s="57">
        <v>41178</v>
      </c>
      <c r="C163">
        <v>900</v>
      </c>
      <c r="D163" s="57">
        <v>41135</v>
      </c>
      <c r="E163">
        <v>957.95</v>
      </c>
      <c r="F163" s="359">
        <v>-57.95</v>
      </c>
      <c r="G163">
        <v>7.95</v>
      </c>
      <c r="H163">
        <v>100</v>
      </c>
      <c r="I163">
        <v>9.5</v>
      </c>
      <c r="J163">
        <v>9</v>
      </c>
      <c r="K163" t="s">
        <v>401</v>
      </c>
      <c r="L163" t="s">
        <v>46</v>
      </c>
    </row>
    <row r="164" spans="1:12">
      <c r="A164" t="s">
        <v>1243</v>
      </c>
      <c r="B164" s="57">
        <v>41178</v>
      </c>
      <c r="C164">
        <v>100</v>
      </c>
      <c r="D164" s="57">
        <v>41150</v>
      </c>
      <c r="E164">
        <v>28.7</v>
      </c>
      <c r="F164" s="494">
        <v>71.3</v>
      </c>
      <c r="G164">
        <v>28.7</v>
      </c>
      <c r="H164">
        <v>100</v>
      </c>
      <c r="I164">
        <v>0</v>
      </c>
      <c r="J164">
        <v>1</v>
      </c>
      <c r="K164" t="s">
        <v>888</v>
      </c>
      <c r="L164" t="s">
        <v>1372</v>
      </c>
    </row>
    <row r="165" spans="1:12">
      <c r="A165" t="s">
        <v>1110</v>
      </c>
      <c r="B165" s="57">
        <v>41180</v>
      </c>
      <c r="C165">
        <v>260</v>
      </c>
      <c r="D165" s="57">
        <v>41158</v>
      </c>
      <c r="E165">
        <v>118.9</v>
      </c>
      <c r="F165" s="440">
        <v>141.1</v>
      </c>
      <c r="G165">
        <v>18.899999999999999</v>
      </c>
      <c r="H165">
        <v>200</v>
      </c>
      <c r="I165">
        <v>0.5</v>
      </c>
      <c r="J165">
        <v>1.3</v>
      </c>
      <c r="K165" t="s">
        <v>51</v>
      </c>
      <c r="L165" t="s">
        <v>1378</v>
      </c>
    </row>
    <row r="166" spans="1:12">
      <c r="A166" t="s">
        <v>1389</v>
      </c>
      <c r="B166" s="57">
        <v>41180</v>
      </c>
      <c r="C166">
        <v>500</v>
      </c>
      <c r="D166" s="57">
        <v>41178</v>
      </c>
      <c r="E166">
        <v>387.4</v>
      </c>
      <c r="F166" s="440">
        <v>112.6</v>
      </c>
      <c r="G166">
        <v>17.399999999999999</v>
      </c>
      <c r="H166">
        <v>100</v>
      </c>
      <c r="I166">
        <v>3.7</v>
      </c>
      <c r="J166">
        <v>5</v>
      </c>
      <c r="K166" t="s">
        <v>51</v>
      </c>
      <c r="L166" t="s">
        <v>1387</v>
      </c>
    </row>
    <row r="167" spans="1:12">
      <c r="A167" t="s">
        <v>1064</v>
      </c>
      <c r="B167" s="57">
        <v>41192</v>
      </c>
      <c r="C167">
        <v>300</v>
      </c>
      <c r="D167" s="57">
        <v>41108</v>
      </c>
      <c r="E167">
        <v>1218.9000000000001</v>
      </c>
      <c r="F167" s="440">
        <v>-918.9</v>
      </c>
      <c r="G167">
        <v>18.899999999999999</v>
      </c>
      <c r="H167">
        <v>200</v>
      </c>
      <c r="I167">
        <v>6</v>
      </c>
      <c r="J167">
        <v>1.5</v>
      </c>
      <c r="K167" t="s">
        <v>51</v>
      </c>
      <c r="L167" t="s">
        <v>1292</v>
      </c>
    </row>
    <row r="168" spans="1:12">
      <c r="A168" t="s">
        <v>1115</v>
      </c>
      <c r="B168" s="57">
        <v>41192</v>
      </c>
      <c r="C168">
        <v>100</v>
      </c>
      <c r="D168" s="57">
        <v>41163</v>
      </c>
      <c r="E168">
        <v>97.4</v>
      </c>
      <c r="F168" s="359">
        <v>2.6</v>
      </c>
      <c r="G168">
        <v>17.399999999999999</v>
      </c>
      <c r="H168">
        <v>100</v>
      </c>
      <c r="I168">
        <v>0.8</v>
      </c>
      <c r="J168">
        <v>1</v>
      </c>
      <c r="K168" t="s">
        <v>51</v>
      </c>
      <c r="L168" t="s">
        <v>1384</v>
      </c>
    </row>
    <row r="169" spans="1:12">
      <c r="A169" t="s">
        <v>1237</v>
      </c>
      <c r="B169" s="57">
        <v>41192</v>
      </c>
      <c r="C169">
        <v>255</v>
      </c>
      <c r="D169" s="57">
        <v>41183</v>
      </c>
      <c r="E169">
        <v>102.4</v>
      </c>
      <c r="F169" s="440">
        <v>152.6</v>
      </c>
      <c r="G169">
        <v>17.399999999999999</v>
      </c>
      <c r="H169">
        <v>100</v>
      </c>
      <c r="I169">
        <v>0.85</v>
      </c>
      <c r="J169">
        <v>2.5499999999999998</v>
      </c>
      <c r="K169" t="s">
        <v>51</v>
      </c>
      <c r="L169" t="s">
        <v>1390</v>
      </c>
    </row>
    <row r="170" spans="1:12">
      <c r="A170" t="s">
        <v>1226</v>
      </c>
      <c r="B170" s="57">
        <v>41194</v>
      </c>
      <c r="C170">
        <v>410</v>
      </c>
      <c r="D170" s="57">
        <v>41137</v>
      </c>
      <c r="E170">
        <v>1318.9</v>
      </c>
      <c r="F170" s="440">
        <v>-908.9</v>
      </c>
      <c r="G170">
        <v>18.899999999999999</v>
      </c>
      <c r="H170">
        <v>200</v>
      </c>
      <c r="I170">
        <v>6.5</v>
      </c>
      <c r="J170">
        <v>2.0499999999999998</v>
      </c>
      <c r="K170" t="s">
        <v>51</v>
      </c>
      <c r="L170" t="s">
        <v>1369</v>
      </c>
    </row>
    <row r="171" spans="1:12">
      <c r="A171" t="s">
        <v>1235</v>
      </c>
      <c r="B171" s="57">
        <v>41197</v>
      </c>
      <c r="C171">
        <v>125</v>
      </c>
      <c r="D171" s="57">
        <v>41117</v>
      </c>
      <c r="E171">
        <v>87.4</v>
      </c>
      <c r="F171" s="359">
        <v>37.6</v>
      </c>
      <c r="G171">
        <v>17.399999999999999</v>
      </c>
      <c r="H171">
        <v>100</v>
      </c>
      <c r="I171">
        <v>0.7</v>
      </c>
      <c r="J171">
        <v>1.25</v>
      </c>
      <c r="K171" t="s">
        <v>51</v>
      </c>
      <c r="L171" t="s">
        <v>1307</v>
      </c>
    </row>
    <row r="172" spans="1:12">
      <c r="A172" t="s">
        <v>1397</v>
      </c>
      <c r="B172" s="57">
        <v>41198</v>
      </c>
      <c r="C172">
        <v>480</v>
      </c>
      <c r="D172" s="57">
        <v>41192</v>
      </c>
      <c r="E172">
        <v>357.4</v>
      </c>
      <c r="F172" s="440">
        <v>122.6</v>
      </c>
      <c r="G172">
        <v>17.399999999999999</v>
      </c>
      <c r="H172">
        <v>100</v>
      </c>
      <c r="I172">
        <v>3.4</v>
      </c>
      <c r="J172">
        <v>4.8</v>
      </c>
      <c r="K172" t="s">
        <v>51</v>
      </c>
      <c r="L172" t="s">
        <v>1395</v>
      </c>
    </row>
    <row r="173" spans="1:12">
      <c r="A173" t="s">
        <v>1143</v>
      </c>
      <c r="B173" s="57">
        <v>41200</v>
      </c>
      <c r="C173">
        <v>200</v>
      </c>
      <c r="D173" s="57">
        <v>41116</v>
      </c>
      <c r="E173">
        <v>30.95</v>
      </c>
      <c r="F173" s="546">
        <v>169.05</v>
      </c>
      <c r="G173">
        <v>30.95</v>
      </c>
      <c r="H173">
        <v>400</v>
      </c>
      <c r="I173">
        <v>0</v>
      </c>
      <c r="J173">
        <v>0.5</v>
      </c>
      <c r="K173" t="s">
        <v>888</v>
      </c>
      <c r="L173" t="s">
        <v>1302</v>
      </c>
    </row>
    <row r="174" spans="1:12">
      <c r="A174" t="s">
        <v>1143</v>
      </c>
      <c r="B174" s="57">
        <v>41200</v>
      </c>
      <c r="C174">
        <v>1200</v>
      </c>
      <c r="D174" s="57">
        <v>40360</v>
      </c>
      <c r="E174">
        <v>2607.9499999999998</v>
      </c>
      <c r="F174" s="546">
        <v>-1407.95</v>
      </c>
      <c r="G174">
        <v>7.95</v>
      </c>
      <c r="H174">
        <v>400</v>
      </c>
      <c r="I174">
        <v>6.5</v>
      </c>
      <c r="J174">
        <v>3</v>
      </c>
      <c r="K174" t="s">
        <v>401</v>
      </c>
      <c r="L174" t="s">
        <v>350</v>
      </c>
    </row>
    <row r="175" spans="1:12">
      <c r="A175" t="s">
        <v>1064</v>
      </c>
      <c r="B175" s="57">
        <v>41201</v>
      </c>
      <c r="C175">
        <v>700</v>
      </c>
      <c r="D175" s="57">
        <v>41193</v>
      </c>
      <c r="E175">
        <v>458.9</v>
      </c>
      <c r="F175" s="440">
        <v>241.1</v>
      </c>
      <c r="G175">
        <v>18.899999999999999</v>
      </c>
      <c r="H175">
        <v>200</v>
      </c>
      <c r="I175">
        <v>2.2000000000000002</v>
      </c>
      <c r="J175">
        <v>3.5</v>
      </c>
      <c r="K175" t="s">
        <v>51</v>
      </c>
      <c r="L175" t="s">
        <v>1393</v>
      </c>
    </row>
    <row r="176" spans="1:12">
      <c r="A176" t="s">
        <v>1296</v>
      </c>
      <c r="B176" s="57">
        <v>41201</v>
      </c>
      <c r="C176">
        <v>150</v>
      </c>
      <c r="D176" s="57">
        <v>41124</v>
      </c>
      <c r="E176">
        <v>500.9</v>
      </c>
      <c r="F176" s="475">
        <v>-350.9</v>
      </c>
      <c r="G176">
        <v>18.899999999999999</v>
      </c>
      <c r="H176">
        <v>200</v>
      </c>
      <c r="I176">
        <v>2.41</v>
      </c>
      <c r="J176">
        <v>0.75</v>
      </c>
      <c r="K176" t="s">
        <v>51</v>
      </c>
      <c r="L176" t="s">
        <v>1313</v>
      </c>
    </row>
    <row r="177" spans="1:12">
      <c r="A177" t="s">
        <v>1236</v>
      </c>
      <c r="B177" s="57">
        <v>41201</v>
      </c>
      <c r="C177">
        <v>149</v>
      </c>
      <c r="D177" s="57">
        <v>41158</v>
      </c>
      <c r="E177">
        <v>37.4</v>
      </c>
      <c r="F177" s="440">
        <v>111.6</v>
      </c>
      <c r="G177">
        <v>17.399999999999999</v>
      </c>
      <c r="H177">
        <v>100</v>
      </c>
      <c r="I177">
        <v>0.2</v>
      </c>
      <c r="J177">
        <v>1.49</v>
      </c>
      <c r="K177" t="s">
        <v>51</v>
      </c>
      <c r="L177" t="s">
        <v>1377</v>
      </c>
    </row>
    <row r="178" spans="1:12">
      <c r="A178" t="s">
        <v>1237</v>
      </c>
      <c r="B178" s="57">
        <v>41201</v>
      </c>
      <c r="C178">
        <v>500</v>
      </c>
      <c r="D178" s="57">
        <v>41193</v>
      </c>
      <c r="E178">
        <v>247.4</v>
      </c>
      <c r="F178" s="440">
        <v>252.6</v>
      </c>
      <c r="G178">
        <v>17.399999999999999</v>
      </c>
      <c r="H178">
        <v>100</v>
      </c>
      <c r="I178">
        <v>2.2999999999999998</v>
      </c>
      <c r="J178">
        <v>5</v>
      </c>
      <c r="K178" t="s">
        <v>51</v>
      </c>
      <c r="L178" t="s">
        <v>1394</v>
      </c>
    </row>
    <row r="179" spans="1:12">
      <c r="A179" t="s">
        <v>1142</v>
      </c>
      <c r="B179" s="57">
        <v>41201</v>
      </c>
      <c r="C179">
        <v>1500</v>
      </c>
      <c r="D179" s="57">
        <v>40360</v>
      </c>
      <c r="E179">
        <v>3257.95</v>
      </c>
      <c r="F179" s="359">
        <v>-1757.95</v>
      </c>
      <c r="G179">
        <v>7.95</v>
      </c>
      <c r="H179">
        <v>500</v>
      </c>
      <c r="I179">
        <v>6.5</v>
      </c>
      <c r="J179">
        <v>3</v>
      </c>
      <c r="K179" t="s">
        <v>401</v>
      </c>
      <c r="L179" t="s">
        <v>350</v>
      </c>
    </row>
    <row r="180" spans="1:12">
      <c r="A180" t="s">
        <v>1142</v>
      </c>
      <c r="B180" s="57">
        <v>41201</v>
      </c>
      <c r="C180">
        <v>250</v>
      </c>
      <c r="D180" s="57">
        <v>41116</v>
      </c>
      <c r="E180">
        <v>23.4</v>
      </c>
      <c r="F180" s="359">
        <v>226.6</v>
      </c>
      <c r="G180">
        <v>23.4</v>
      </c>
      <c r="H180">
        <v>500</v>
      </c>
      <c r="I180">
        <v>0</v>
      </c>
      <c r="J180">
        <v>0.5</v>
      </c>
      <c r="K180" t="s">
        <v>51</v>
      </c>
      <c r="L180" t="s">
        <v>1302</v>
      </c>
    </row>
    <row r="181" spans="1:12">
      <c r="A181" t="s">
        <v>1211</v>
      </c>
      <c r="B181" s="57">
        <v>41205</v>
      </c>
      <c r="C181">
        <v>900</v>
      </c>
      <c r="D181" s="57">
        <v>41179</v>
      </c>
      <c r="E181">
        <v>477.4</v>
      </c>
      <c r="F181" s="440">
        <v>422.6</v>
      </c>
      <c r="G181">
        <v>17.399999999999999</v>
      </c>
      <c r="H181">
        <v>100</v>
      </c>
      <c r="I181">
        <v>4.5999999999999996</v>
      </c>
      <c r="J181">
        <v>9</v>
      </c>
      <c r="K181" t="s">
        <v>51</v>
      </c>
      <c r="L181" t="s">
        <v>1388</v>
      </c>
    </row>
    <row r="182" spans="1:12">
      <c r="A182" t="s">
        <v>1408</v>
      </c>
      <c r="B182" s="57">
        <v>41218</v>
      </c>
      <c r="C182">
        <v>2534.4899999999998</v>
      </c>
      <c r="D182" s="57">
        <v>40687</v>
      </c>
      <c r="E182">
        <v>3354.3962999999999</v>
      </c>
      <c r="F182" s="440">
        <v>-819.90629999999999</v>
      </c>
      <c r="G182">
        <v>0</v>
      </c>
      <c r="H182">
        <v>243</v>
      </c>
      <c r="I182">
        <v>13.8041</v>
      </c>
      <c r="J182">
        <v>10.43</v>
      </c>
      <c r="K182" t="s">
        <v>804</v>
      </c>
      <c r="L182" t="s">
        <v>767</v>
      </c>
    </row>
    <row r="183" spans="1:12">
      <c r="A183" t="s">
        <v>1138</v>
      </c>
      <c r="B183" s="57">
        <v>41220</v>
      </c>
      <c r="C183">
        <v>270</v>
      </c>
      <c r="D183" s="57">
        <v>41187</v>
      </c>
      <c r="E183">
        <v>267.39999999999998</v>
      </c>
      <c r="F183" s="359">
        <v>2.6</v>
      </c>
      <c r="G183">
        <v>17.399999999999999</v>
      </c>
      <c r="H183">
        <v>100</v>
      </c>
      <c r="I183">
        <v>2.5</v>
      </c>
      <c r="J183">
        <v>2.7</v>
      </c>
      <c r="K183" t="s">
        <v>51</v>
      </c>
      <c r="L183" t="s">
        <v>1391</v>
      </c>
    </row>
    <row r="184" spans="1:12">
      <c r="A184" t="s">
        <v>1211</v>
      </c>
      <c r="B184" s="57">
        <v>41221</v>
      </c>
      <c r="C184">
        <v>250</v>
      </c>
      <c r="D184" s="57">
        <v>41214</v>
      </c>
      <c r="E184">
        <v>47.4</v>
      </c>
      <c r="F184" s="440">
        <v>202.6</v>
      </c>
      <c r="G184">
        <v>17.399999999999999</v>
      </c>
      <c r="H184">
        <v>100</v>
      </c>
      <c r="I184">
        <v>0.3</v>
      </c>
      <c r="J184">
        <v>2.5</v>
      </c>
      <c r="K184" t="s">
        <v>51</v>
      </c>
      <c r="L184" t="s">
        <v>1400</v>
      </c>
    </row>
    <row r="185" spans="1:12">
      <c r="A185" t="s">
        <v>1279</v>
      </c>
      <c r="B185" s="57">
        <v>41221</v>
      </c>
      <c r="C185">
        <v>400</v>
      </c>
      <c r="D185" s="57">
        <v>41163</v>
      </c>
      <c r="E185">
        <v>318.89999999999998</v>
      </c>
      <c r="F185" s="359">
        <v>81.099999999999994</v>
      </c>
      <c r="G185">
        <v>18.899999999999999</v>
      </c>
      <c r="H185">
        <v>200</v>
      </c>
      <c r="I185">
        <v>1.5</v>
      </c>
      <c r="J185">
        <v>2</v>
      </c>
      <c r="K185" t="s">
        <v>51</v>
      </c>
      <c r="L185" t="s">
        <v>1381</v>
      </c>
    </row>
    <row r="186" spans="1:12">
      <c r="A186" t="s">
        <v>1411</v>
      </c>
      <c r="B186" s="57">
        <v>41221</v>
      </c>
      <c r="C186">
        <v>400</v>
      </c>
      <c r="D186" s="57">
        <v>41117</v>
      </c>
      <c r="E186">
        <v>367.4</v>
      </c>
      <c r="F186" s="440">
        <v>32.6</v>
      </c>
      <c r="G186">
        <v>17.399999999999999</v>
      </c>
      <c r="H186">
        <v>100</v>
      </c>
      <c r="I186">
        <v>3.5</v>
      </c>
      <c r="J186">
        <v>4</v>
      </c>
      <c r="K186" t="s">
        <v>693</v>
      </c>
      <c r="L186" t="s">
        <v>1311</v>
      </c>
    </row>
    <row r="187" spans="1:12">
      <c r="A187" t="s">
        <v>1139</v>
      </c>
      <c r="B187" s="57">
        <v>41226</v>
      </c>
      <c r="C187">
        <v>950</v>
      </c>
      <c r="D187" s="57">
        <v>41162</v>
      </c>
      <c r="E187">
        <v>730.9</v>
      </c>
      <c r="F187" s="359">
        <v>219.1</v>
      </c>
      <c r="G187">
        <v>30.9</v>
      </c>
      <c r="H187">
        <v>1000</v>
      </c>
      <c r="I187">
        <v>0.7</v>
      </c>
      <c r="J187">
        <v>0.95</v>
      </c>
      <c r="K187" t="s">
        <v>51</v>
      </c>
      <c r="L187" t="s">
        <v>1380</v>
      </c>
    </row>
    <row r="188" spans="1:12">
      <c r="A188" t="s">
        <v>1412</v>
      </c>
      <c r="B188" s="57">
        <v>41228</v>
      </c>
      <c r="C188">
        <v>4725</v>
      </c>
      <c r="D188" s="57">
        <v>41187</v>
      </c>
      <c r="E188">
        <v>4834.95</v>
      </c>
      <c r="F188" s="440">
        <v>-109.95</v>
      </c>
      <c r="G188">
        <v>7.95</v>
      </c>
      <c r="H188">
        <v>75</v>
      </c>
      <c r="I188">
        <v>64.36</v>
      </c>
      <c r="J188">
        <v>63</v>
      </c>
      <c r="K188" t="s">
        <v>401</v>
      </c>
      <c r="L188" t="s">
        <v>914</v>
      </c>
    </row>
    <row r="189" spans="1:12">
      <c r="A189" t="s">
        <v>1413</v>
      </c>
      <c r="B189" s="57">
        <v>41228</v>
      </c>
      <c r="C189">
        <v>1575</v>
      </c>
      <c r="D189" s="57">
        <v>41128</v>
      </c>
      <c r="E189">
        <v>1806.95</v>
      </c>
      <c r="F189" s="440">
        <v>-231.95</v>
      </c>
      <c r="G189">
        <v>7.95</v>
      </c>
      <c r="H189">
        <v>25</v>
      </c>
      <c r="I189">
        <v>71.959999999999994</v>
      </c>
      <c r="J189">
        <v>63</v>
      </c>
      <c r="K189" t="s">
        <v>401</v>
      </c>
      <c r="L189" t="s">
        <v>914</v>
      </c>
    </row>
    <row r="190" spans="1:12">
      <c r="A190" t="s">
        <v>1397</v>
      </c>
      <c r="B190" s="57">
        <v>41228</v>
      </c>
      <c r="C190">
        <v>450</v>
      </c>
      <c r="D190" s="57">
        <v>41201</v>
      </c>
      <c r="E190">
        <v>28.7</v>
      </c>
      <c r="F190" s="440">
        <v>421.3</v>
      </c>
      <c r="G190">
        <v>28.7</v>
      </c>
      <c r="H190">
        <v>100</v>
      </c>
      <c r="I190">
        <v>0</v>
      </c>
      <c r="J190">
        <v>4.5</v>
      </c>
      <c r="K190" t="s">
        <v>888</v>
      </c>
      <c r="L190" t="s">
        <v>1395</v>
      </c>
    </row>
    <row r="191" spans="1:12">
      <c r="A191" t="s">
        <v>1064</v>
      </c>
      <c r="B191" s="57">
        <v>41229</v>
      </c>
      <c r="C191">
        <v>240</v>
      </c>
      <c r="D191" s="57">
        <v>41218</v>
      </c>
      <c r="E191">
        <v>38.9</v>
      </c>
      <c r="F191" s="440">
        <v>201.1</v>
      </c>
      <c r="G191">
        <v>18.899999999999999</v>
      </c>
      <c r="H191">
        <v>200</v>
      </c>
      <c r="I191">
        <v>0.1</v>
      </c>
      <c r="J191">
        <v>1.2</v>
      </c>
      <c r="K191" t="s">
        <v>51</v>
      </c>
      <c r="L191" t="s">
        <v>1406</v>
      </c>
    </row>
    <row r="192" spans="1:12">
      <c r="A192" t="s">
        <v>1237</v>
      </c>
      <c r="B192" s="57">
        <v>41229</v>
      </c>
      <c r="C192">
        <v>265</v>
      </c>
      <c r="D192" s="57">
        <v>41213</v>
      </c>
      <c r="E192">
        <v>67.400000000000006</v>
      </c>
      <c r="F192" s="440">
        <v>197.6</v>
      </c>
      <c r="G192">
        <v>17.399999999999999</v>
      </c>
      <c r="H192">
        <v>100</v>
      </c>
      <c r="I192">
        <v>0.5</v>
      </c>
      <c r="J192">
        <v>2.65</v>
      </c>
      <c r="K192" t="s">
        <v>51</v>
      </c>
      <c r="L192" t="s">
        <v>1398</v>
      </c>
    </row>
    <row r="193" spans="1:12">
      <c r="A193" t="s">
        <v>1416</v>
      </c>
      <c r="B193" s="57">
        <v>41230</v>
      </c>
      <c r="C193">
        <v>400</v>
      </c>
      <c r="D193" s="57">
        <v>41221</v>
      </c>
      <c r="E193">
        <v>29.45</v>
      </c>
      <c r="F193" s="440">
        <v>370.55</v>
      </c>
      <c r="G193">
        <v>29.45</v>
      </c>
      <c r="H193">
        <v>200</v>
      </c>
      <c r="I193">
        <v>0</v>
      </c>
      <c r="J193">
        <v>2</v>
      </c>
      <c r="K193" t="s">
        <v>888</v>
      </c>
      <c r="L193" t="s">
        <v>1410</v>
      </c>
    </row>
    <row r="194" spans="1:12">
      <c r="A194" t="s">
        <v>1212</v>
      </c>
      <c r="B194" s="57">
        <v>41230</v>
      </c>
      <c r="C194">
        <v>1500</v>
      </c>
      <c r="D194" s="57">
        <v>41159</v>
      </c>
      <c r="E194">
        <v>1506.45</v>
      </c>
      <c r="F194" s="440">
        <v>-6.45</v>
      </c>
      <c r="G194">
        <v>7.95</v>
      </c>
      <c r="H194">
        <v>100</v>
      </c>
      <c r="I194">
        <v>14.984999999999999</v>
      </c>
      <c r="J194">
        <v>15</v>
      </c>
      <c r="K194" t="s">
        <v>401</v>
      </c>
      <c r="L194" t="s">
        <v>907</v>
      </c>
    </row>
    <row r="195" spans="1:12">
      <c r="A195" t="s">
        <v>1212</v>
      </c>
      <c r="B195" s="57">
        <v>41230</v>
      </c>
      <c r="C195">
        <v>1500</v>
      </c>
      <c r="D195" s="57">
        <v>41117</v>
      </c>
      <c r="E195">
        <v>1807.95</v>
      </c>
      <c r="F195" s="440">
        <v>-307.95</v>
      </c>
      <c r="G195">
        <v>7.95</v>
      </c>
      <c r="H195">
        <v>100</v>
      </c>
      <c r="I195">
        <v>18</v>
      </c>
      <c r="J195">
        <v>15</v>
      </c>
      <c r="K195" t="s">
        <v>401</v>
      </c>
      <c r="L195" t="s">
        <v>907</v>
      </c>
    </row>
    <row r="196" spans="1:12">
      <c r="A196" t="s">
        <v>1389</v>
      </c>
      <c r="B196" s="57">
        <v>41230</v>
      </c>
      <c r="C196">
        <v>510</v>
      </c>
      <c r="D196" s="57">
        <v>41197</v>
      </c>
      <c r="E196">
        <v>28.7</v>
      </c>
      <c r="F196" s="440">
        <v>481.3</v>
      </c>
      <c r="G196">
        <v>28.7</v>
      </c>
      <c r="H196">
        <v>100</v>
      </c>
      <c r="I196">
        <v>0</v>
      </c>
      <c r="J196">
        <v>5.0999999999999996</v>
      </c>
      <c r="K196" t="s">
        <v>888</v>
      </c>
      <c r="L196" t="s">
        <v>1396</v>
      </c>
    </row>
    <row r="197" spans="1:12">
      <c r="A197" t="s">
        <v>1389</v>
      </c>
      <c r="B197" s="57">
        <v>41230</v>
      </c>
      <c r="C197">
        <v>3700</v>
      </c>
      <c r="D197" s="57">
        <v>41171</v>
      </c>
      <c r="E197">
        <v>4107.95</v>
      </c>
      <c r="F197" s="546">
        <v>-407.95</v>
      </c>
      <c r="G197">
        <v>7.95</v>
      </c>
      <c r="H197">
        <v>100</v>
      </c>
      <c r="I197">
        <v>41</v>
      </c>
      <c r="J197">
        <v>37</v>
      </c>
      <c r="K197" t="s">
        <v>401</v>
      </c>
      <c r="L197" t="s">
        <v>927</v>
      </c>
    </row>
    <row r="198" spans="1:12">
      <c r="A198" t="s">
        <v>1417</v>
      </c>
      <c r="B198" s="57">
        <v>41230</v>
      </c>
      <c r="C198">
        <v>200</v>
      </c>
      <c r="D198" s="57">
        <v>41190</v>
      </c>
      <c r="E198">
        <v>28.7</v>
      </c>
      <c r="F198" s="603">
        <v>171.3</v>
      </c>
      <c r="G198">
        <v>28.7</v>
      </c>
      <c r="H198">
        <v>100</v>
      </c>
      <c r="I198">
        <v>0</v>
      </c>
      <c r="J198">
        <v>2</v>
      </c>
      <c r="K198" t="s">
        <v>888</v>
      </c>
      <c r="L198" t="s">
        <v>1392</v>
      </c>
    </row>
    <row r="199" spans="1:12">
      <c r="A199" t="s">
        <v>1417</v>
      </c>
      <c r="B199" s="57">
        <v>41230</v>
      </c>
      <c r="C199">
        <v>4300</v>
      </c>
      <c r="D199" s="57">
        <v>41159</v>
      </c>
      <c r="E199">
        <v>4389.95</v>
      </c>
      <c r="F199" s="440">
        <v>-89.95</v>
      </c>
      <c r="G199">
        <v>7.95</v>
      </c>
      <c r="H199">
        <v>100</v>
      </c>
      <c r="I199">
        <v>43.82</v>
      </c>
      <c r="J199">
        <v>43</v>
      </c>
      <c r="K199" t="s">
        <v>401</v>
      </c>
      <c r="L199" t="s">
        <v>913</v>
      </c>
    </row>
    <row r="200" spans="1:12">
      <c r="A200" t="s">
        <v>1419</v>
      </c>
      <c r="B200" s="57">
        <v>41232</v>
      </c>
      <c r="C200">
        <v>5</v>
      </c>
      <c r="D200" s="57">
        <v>40821</v>
      </c>
      <c r="E200">
        <v>991.7</v>
      </c>
      <c r="F200" s="359">
        <v>-986.7</v>
      </c>
      <c r="G200">
        <v>41.7</v>
      </c>
      <c r="H200">
        <v>500</v>
      </c>
      <c r="I200">
        <v>1.9</v>
      </c>
      <c r="J200">
        <v>0.01</v>
      </c>
      <c r="K200" t="s">
        <v>1018</v>
      </c>
      <c r="L200" t="s">
        <v>894</v>
      </c>
    </row>
    <row r="201" spans="1:12">
      <c r="A201" t="s">
        <v>1422</v>
      </c>
      <c r="B201" s="57">
        <v>41233</v>
      </c>
      <c r="C201">
        <v>19</v>
      </c>
      <c r="D201" s="57">
        <v>40779</v>
      </c>
      <c r="E201">
        <v>23.15</v>
      </c>
      <c r="F201" s="440">
        <v>-4.1500000000000004</v>
      </c>
      <c r="G201">
        <v>7.95</v>
      </c>
      <c r="H201">
        <v>2</v>
      </c>
      <c r="I201">
        <v>7.6</v>
      </c>
      <c r="J201">
        <v>9.5</v>
      </c>
      <c r="K201" t="s">
        <v>401</v>
      </c>
      <c r="L201" t="s">
        <v>689</v>
      </c>
    </row>
    <row r="202" spans="1:12">
      <c r="A202" t="s">
        <v>1225</v>
      </c>
      <c r="B202" s="57">
        <v>41241</v>
      </c>
      <c r="C202">
        <v>525</v>
      </c>
      <c r="D202" s="57">
        <v>41162</v>
      </c>
      <c r="E202">
        <v>188.4</v>
      </c>
      <c r="F202" s="440">
        <v>336.6</v>
      </c>
      <c r="G202">
        <v>38.4</v>
      </c>
      <c r="H202">
        <v>1500</v>
      </c>
      <c r="I202">
        <v>0.1</v>
      </c>
      <c r="J202">
        <v>0.35</v>
      </c>
      <c r="K202" t="s">
        <v>51</v>
      </c>
      <c r="L202" t="s">
        <v>1379</v>
      </c>
    </row>
    <row r="203" spans="1:12">
      <c r="A203" t="s">
        <v>1237</v>
      </c>
      <c r="B203" s="57">
        <v>41243</v>
      </c>
      <c r="C203">
        <v>570</v>
      </c>
      <c r="D203" s="57">
        <v>41236</v>
      </c>
      <c r="E203">
        <v>387.4</v>
      </c>
      <c r="F203" s="440">
        <v>182.6</v>
      </c>
      <c r="G203">
        <v>17.399999999999999</v>
      </c>
      <c r="H203">
        <v>100</v>
      </c>
      <c r="I203">
        <v>3.7</v>
      </c>
      <c r="J203">
        <v>5.7</v>
      </c>
      <c r="K203" t="s">
        <v>51</v>
      </c>
      <c r="L203" t="s">
        <v>1437</v>
      </c>
    </row>
    <row r="204" spans="1:12">
      <c r="A204" t="s">
        <v>1059</v>
      </c>
      <c r="B204" s="57">
        <v>41247</v>
      </c>
      <c r="C204">
        <v>570</v>
      </c>
      <c r="D204" s="57">
        <v>41232</v>
      </c>
      <c r="E204">
        <v>517.4</v>
      </c>
      <c r="F204" s="440">
        <v>52.6</v>
      </c>
      <c r="G204">
        <v>17.399999999999999</v>
      </c>
      <c r="H204">
        <v>100</v>
      </c>
      <c r="I204">
        <v>5</v>
      </c>
      <c r="J204">
        <v>5.7</v>
      </c>
      <c r="K204" t="s">
        <v>51</v>
      </c>
      <c r="L204" t="s">
        <v>1418</v>
      </c>
    </row>
    <row r="205" spans="1:12">
      <c r="A205" t="s">
        <v>1226</v>
      </c>
      <c r="B205" s="57">
        <v>41261</v>
      </c>
      <c r="C205">
        <v>240</v>
      </c>
      <c r="D205" s="57">
        <v>41218</v>
      </c>
      <c r="E205">
        <v>218.9</v>
      </c>
      <c r="F205" s="440">
        <v>21.1</v>
      </c>
      <c r="G205">
        <v>18.899999999999999</v>
      </c>
      <c r="H205">
        <v>200</v>
      </c>
      <c r="I205">
        <v>1</v>
      </c>
      <c r="J205">
        <v>1.2</v>
      </c>
      <c r="K205" t="s">
        <v>51</v>
      </c>
      <c r="L205" t="s">
        <v>1407</v>
      </c>
    </row>
    <row r="206" spans="1:12">
      <c r="A206" t="s">
        <v>1207</v>
      </c>
      <c r="B206" s="57">
        <v>41264</v>
      </c>
      <c r="C206">
        <v>60</v>
      </c>
      <c r="D206" s="57">
        <v>41213</v>
      </c>
      <c r="E206">
        <v>242.4</v>
      </c>
      <c r="F206" s="603">
        <v>-182.4</v>
      </c>
      <c r="G206">
        <v>17.399999999999999</v>
      </c>
      <c r="H206">
        <v>100</v>
      </c>
      <c r="I206">
        <v>2.25</v>
      </c>
      <c r="J206">
        <v>0.6</v>
      </c>
      <c r="K206" t="s">
        <v>51</v>
      </c>
      <c r="L206" t="s">
        <v>1399</v>
      </c>
    </row>
    <row r="207" spans="1:12">
      <c r="A207" t="s">
        <v>1207</v>
      </c>
      <c r="B207" s="57">
        <v>41264</v>
      </c>
      <c r="C207">
        <v>60</v>
      </c>
      <c r="D207" s="57">
        <v>41213</v>
      </c>
      <c r="E207">
        <v>28.7</v>
      </c>
      <c r="F207" s="603">
        <v>31.3</v>
      </c>
      <c r="G207">
        <v>28.7</v>
      </c>
      <c r="H207">
        <v>100</v>
      </c>
      <c r="I207">
        <v>0</v>
      </c>
      <c r="J207">
        <v>0.6</v>
      </c>
      <c r="K207" t="s">
        <v>888</v>
      </c>
      <c r="L207" t="s">
        <v>1399</v>
      </c>
    </row>
    <row r="208" spans="1:12">
      <c r="A208" t="s">
        <v>1211</v>
      </c>
      <c r="B208" s="57">
        <v>41264</v>
      </c>
      <c r="C208">
        <v>400</v>
      </c>
      <c r="D208" s="57">
        <v>41232</v>
      </c>
      <c r="E208">
        <v>557.4</v>
      </c>
      <c r="F208" s="603">
        <v>-157.4</v>
      </c>
      <c r="G208">
        <v>17.399999999999999</v>
      </c>
      <c r="H208">
        <v>100</v>
      </c>
      <c r="I208">
        <v>5.4</v>
      </c>
      <c r="J208">
        <v>4</v>
      </c>
      <c r="K208" t="s">
        <v>51</v>
      </c>
      <c r="L208" t="s">
        <v>1420</v>
      </c>
    </row>
    <row r="209" spans="1:12">
      <c r="A209" t="s">
        <v>1279</v>
      </c>
      <c r="B209" s="57">
        <v>41264</v>
      </c>
      <c r="C209">
        <v>420</v>
      </c>
      <c r="D209" s="57">
        <v>41229</v>
      </c>
      <c r="E209">
        <v>1158.9000000000001</v>
      </c>
      <c r="F209" s="603">
        <v>-738.9</v>
      </c>
      <c r="G209">
        <v>18.899999999999999</v>
      </c>
      <c r="H209">
        <v>200</v>
      </c>
      <c r="I209">
        <v>5.7</v>
      </c>
      <c r="J209">
        <v>2.1</v>
      </c>
      <c r="K209" t="s">
        <v>51</v>
      </c>
      <c r="L209" t="s">
        <v>1415</v>
      </c>
    </row>
    <row r="210" spans="1:12">
      <c r="A210" t="s">
        <v>1138</v>
      </c>
      <c r="B210" s="57">
        <v>41264</v>
      </c>
      <c r="C210">
        <v>95</v>
      </c>
      <c r="D210" s="57">
        <v>41243</v>
      </c>
      <c r="E210">
        <v>147.4</v>
      </c>
      <c r="F210" s="603">
        <v>-52.4</v>
      </c>
      <c r="G210">
        <v>17.399999999999999</v>
      </c>
      <c r="H210">
        <v>100</v>
      </c>
      <c r="I210">
        <v>1.3</v>
      </c>
      <c r="J210">
        <v>0.95</v>
      </c>
      <c r="K210" t="s">
        <v>51</v>
      </c>
      <c r="L210" t="s">
        <v>1440</v>
      </c>
    </row>
    <row r="211" spans="1:12">
      <c r="A211" t="s">
        <v>1207</v>
      </c>
      <c r="B211" s="57">
        <v>41265</v>
      </c>
      <c r="C211">
        <v>900</v>
      </c>
      <c r="D211" s="57">
        <v>40162</v>
      </c>
      <c r="E211">
        <v>1537.95</v>
      </c>
      <c r="F211" s="603">
        <v>-637.95000000000005</v>
      </c>
      <c r="G211">
        <v>7.95</v>
      </c>
      <c r="H211">
        <v>100</v>
      </c>
      <c r="I211">
        <v>15.3</v>
      </c>
      <c r="J211">
        <v>9</v>
      </c>
      <c r="K211" t="s">
        <v>401</v>
      </c>
      <c r="L211" t="s">
        <v>689</v>
      </c>
    </row>
    <row r="212" spans="1:12">
      <c r="A212" t="s">
        <v>1133</v>
      </c>
      <c r="B212" s="57">
        <v>41265</v>
      </c>
      <c r="C212">
        <v>220</v>
      </c>
      <c r="D212" s="57">
        <v>41171</v>
      </c>
      <c r="E212">
        <v>10.95</v>
      </c>
      <c r="F212" s="603">
        <v>209.05</v>
      </c>
      <c r="G212">
        <v>10.95</v>
      </c>
      <c r="H212">
        <v>400</v>
      </c>
      <c r="I212">
        <v>0</v>
      </c>
      <c r="J212">
        <v>0.55000000000000004</v>
      </c>
      <c r="K212" t="s">
        <v>887</v>
      </c>
      <c r="L212" t="s">
        <v>1385</v>
      </c>
    </row>
    <row r="213" spans="1:12">
      <c r="A213" t="s">
        <v>1445</v>
      </c>
      <c r="B213" s="57">
        <v>41265</v>
      </c>
      <c r="C213">
        <v>390</v>
      </c>
      <c r="D213" s="57">
        <v>41232</v>
      </c>
      <c r="E213">
        <v>32.450000000000003</v>
      </c>
      <c r="F213" s="603">
        <v>357.55</v>
      </c>
      <c r="G213">
        <v>32.450000000000003</v>
      </c>
      <c r="H213">
        <v>600</v>
      </c>
      <c r="I213">
        <v>0</v>
      </c>
      <c r="J213">
        <v>0.65</v>
      </c>
      <c r="K213" t="s">
        <v>888</v>
      </c>
      <c r="L213" t="s">
        <v>1421</v>
      </c>
    </row>
    <row r="214" spans="1:12">
      <c r="A214" t="s">
        <v>1235</v>
      </c>
      <c r="B214" s="57">
        <v>41266</v>
      </c>
      <c r="C214">
        <v>1800</v>
      </c>
      <c r="D214" s="57">
        <v>40878</v>
      </c>
      <c r="E214">
        <v>1650.95</v>
      </c>
      <c r="F214" s="603">
        <v>149.05000000000001</v>
      </c>
      <c r="G214">
        <v>7.95</v>
      </c>
      <c r="H214">
        <v>100</v>
      </c>
      <c r="I214">
        <v>16.43</v>
      </c>
      <c r="J214">
        <v>18</v>
      </c>
      <c r="K214" t="s">
        <v>401</v>
      </c>
      <c r="L214" t="s">
        <v>488</v>
      </c>
    </row>
    <row r="215" spans="1:12">
      <c r="A215" t="s">
        <v>1419</v>
      </c>
      <c r="B215" s="57">
        <v>41266</v>
      </c>
      <c r="C215">
        <v>9000</v>
      </c>
      <c r="D215" s="57">
        <v>41232</v>
      </c>
      <c r="E215">
        <v>8757.9500000000007</v>
      </c>
      <c r="F215" s="603">
        <v>242.05</v>
      </c>
      <c r="G215">
        <v>7.95</v>
      </c>
      <c r="H215">
        <v>500</v>
      </c>
      <c r="I215">
        <v>17.5</v>
      </c>
      <c r="J215">
        <v>18</v>
      </c>
      <c r="K215" t="s">
        <v>401</v>
      </c>
      <c r="L215" t="s">
        <v>488</v>
      </c>
    </row>
    <row r="216" spans="1:12">
      <c r="A216" t="s">
        <v>1451</v>
      </c>
      <c r="B216" s="57">
        <v>41267</v>
      </c>
      <c r="C216">
        <v>750</v>
      </c>
      <c r="D216" s="57">
        <v>40844</v>
      </c>
      <c r="E216">
        <v>1307.95</v>
      </c>
      <c r="F216" s="603">
        <v>-557.95000000000005</v>
      </c>
      <c r="G216">
        <v>7.95</v>
      </c>
      <c r="H216">
        <v>100</v>
      </c>
      <c r="I216">
        <v>13</v>
      </c>
      <c r="J216">
        <v>7.5</v>
      </c>
      <c r="K216" t="s">
        <v>401</v>
      </c>
      <c r="L216" t="s">
        <v>1423</v>
      </c>
    </row>
    <row r="217" spans="1:12">
      <c r="A217" t="s">
        <v>1453</v>
      </c>
      <c r="B217" s="57">
        <v>41270</v>
      </c>
      <c r="C217">
        <v>120</v>
      </c>
      <c r="D217" s="57">
        <v>40890</v>
      </c>
      <c r="E217">
        <v>4007.95</v>
      </c>
      <c r="F217" s="603">
        <v>-3887.95</v>
      </c>
      <c r="G217">
        <v>7.95</v>
      </c>
      <c r="H217">
        <v>10</v>
      </c>
      <c r="I217">
        <v>400</v>
      </c>
      <c r="J217">
        <v>12</v>
      </c>
      <c r="K217" t="s">
        <v>401</v>
      </c>
      <c r="L217" t="s">
        <v>903</v>
      </c>
    </row>
    <row r="218" spans="1:12">
      <c r="A218" t="s">
        <v>1059</v>
      </c>
      <c r="B218" s="57">
        <v>41274</v>
      </c>
      <c r="C218">
        <v>4326</v>
      </c>
      <c r="D218" s="57">
        <v>40813</v>
      </c>
      <c r="E218">
        <v>6438.45</v>
      </c>
      <c r="F218" s="603">
        <v>-2112.4499999999998</v>
      </c>
      <c r="G218">
        <v>7.95</v>
      </c>
      <c r="H218">
        <v>100</v>
      </c>
      <c r="I218">
        <v>64.305000000000007</v>
      </c>
      <c r="J218">
        <v>43.26</v>
      </c>
      <c r="K218" t="s">
        <v>401</v>
      </c>
      <c r="L218" t="s">
        <v>864</v>
      </c>
    </row>
    <row r="219" spans="1:12">
      <c r="A219" t="s">
        <v>1455</v>
      </c>
      <c r="B219" s="57">
        <v>41274</v>
      </c>
      <c r="C219">
        <v>270</v>
      </c>
      <c r="D219" s="57">
        <v>40315</v>
      </c>
      <c r="E219">
        <v>1807.95</v>
      </c>
      <c r="F219" s="603">
        <v>-1537.95</v>
      </c>
      <c r="G219">
        <v>7.95</v>
      </c>
      <c r="H219">
        <v>900</v>
      </c>
      <c r="I219">
        <v>2</v>
      </c>
      <c r="J219">
        <v>0.3</v>
      </c>
      <c r="K219" t="s">
        <v>401</v>
      </c>
      <c r="L219" t="s">
        <v>661</v>
      </c>
    </row>
    <row r="220" spans="1:12">
      <c r="A220" t="s">
        <v>1456</v>
      </c>
      <c r="B220" s="57">
        <v>41274</v>
      </c>
      <c r="C220">
        <v>800</v>
      </c>
      <c r="D220" s="57">
        <v>40623</v>
      </c>
      <c r="E220">
        <v>3607.95</v>
      </c>
      <c r="F220" s="603">
        <v>-2807.95</v>
      </c>
      <c r="G220">
        <v>7.95</v>
      </c>
      <c r="H220">
        <v>2000</v>
      </c>
      <c r="I220">
        <v>1.8</v>
      </c>
      <c r="J220">
        <v>0.4</v>
      </c>
      <c r="K220" t="s">
        <v>401</v>
      </c>
      <c r="L220" t="s">
        <v>1261</v>
      </c>
    </row>
    <row r="221" spans="1:12">
      <c r="A221" t="s">
        <v>1211</v>
      </c>
      <c r="B221" s="57">
        <v>41274</v>
      </c>
      <c r="C221">
        <v>4600</v>
      </c>
      <c r="D221" s="57">
        <v>40745</v>
      </c>
      <c r="E221">
        <v>8662.9500000000007</v>
      </c>
      <c r="F221" s="603">
        <v>-4062.95</v>
      </c>
      <c r="G221">
        <v>7.95</v>
      </c>
      <c r="H221">
        <v>100</v>
      </c>
      <c r="I221">
        <v>86.55</v>
      </c>
      <c r="J221">
        <v>46</v>
      </c>
      <c r="K221" t="s">
        <v>401</v>
      </c>
      <c r="L221" t="s">
        <v>805</v>
      </c>
    </row>
    <row r="222" spans="1:12">
      <c r="A222" t="s">
        <v>1279</v>
      </c>
      <c r="B222" s="57">
        <v>41274</v>
      </c>
      <c r="C222">
        <v>5300</v>
      </c>
      <c r="D222" s="57">
        <v>41047</v>
      </c>
      <c r="E222">
        <v>8007.95</v>
      </c>
      <c r="F222" s="603">
        <v>-2707.95</v>
      </c>
      <c r="G222">
        <v>7.95</v>
      </c>
      <c r="H222">
        <v>200</v>
      </c>
      <c r="I222">
        <v>40</v>
      </c>
      <c r="J222">
        <v>26.5</v>
      </c>
      <c r="K222" t="s">
        <v>401</v>
      </c>
      <c r="L222" t="s">
        <v>1242</v>
      </c>
    </row>
    <row r="223" spans="1:12">
      <c r="A223" t="s">
        <v>1236</v>
      </c>
      <c r="B223" s="57">
        <v>41274</v>
      </c>
      <c r="C223">
        <v>350</v>
      </c>
      <c r="D223" s="57">
        <v>41248</v>
      </c>
      <c r="E223">
        <v>317.39999999999998</v>
      </c>
      <c r="F223" s="603">
        <v>32.6</v>
      </c>
      <c r="G223">
        <v>17.399999999999999</v>
      </c>
      <c r="H223">
        <v>100</v>
      </c>
      <c r="I223">
        <v>3</v>
      </c>
      <c r="J223">
        <v>3.5</v>
      </c>
      <c r="K223" t="s">
        <v>51</v>
      </c>
      <c r="L223" t="s">
        <v>1442</v>
      </c>
    </row>
    <row r="224" spans="1:12">
      <c r="A224" t="s">
        <v>1457</v>
      </c>
      <c r="B224" s="57">
        <v>41274</v>
      </c>
      <c r="C224">
        <v>474.25279999999998</v>
      </c>
      <c r="D224" s="57">
        <v>40087</v>
      </c>
      <c r="E224">
        <v>3183.75</v>
      </c>
      <c r="F224" s="603">
        <v>-2709.4971999999998</v>
      </c>
      <c r="G224">
        <v>7.95</v>
      </c>
      <c r="H224">
        <v>79</v>
      </c>
      <c r="I224">
        <v>40.200000000000003</v>
      </c>
      <c r="J224">
        <v>6.0031999999999996</v>
      </c>
      <c r="K224" t="s">
        <v>401</v>
      </c>
      <c r="L224" t="s">
        <v>160</v>
      </c>
    </row>
    <row r="225" spans="1:12">
      <c r="A225" t="s">
        <v>1133</v>
      </c>
      <c r="B225" s="57">
        <v>41274</v>
      </c>
      <c r="C225">
        <v>1440</v>
      </c>
      <c r="D225" s="57">
        <v>40184</v>
      </c>
      <c r="E225">
        <v>4407.95</v>
      </c>
      <c r="F225" s="603">
        <v>-2967.95</v>
      </c>
      <c r="G225">
        <v>7.95</v>
      </c>
      <c r="H225">
        <v>400</v>
      </c>
      <c r="I225">
        <v>11</v>
      </c>
      <c r="J225">
        <v>3.6</v>
      </c>
      <c r="K225" t="s">
        <v>401</v>
      </c>
      <c r="L225" t="s">
        <v>308</v>
      </c>
    </row>
    <row r="226" spans="1:12">
      <c r="A226" t="s">
        <v>1138</v>
      </c>
      <c r="B226" s="57">
        <v>41274</v>
      </c>
      <c r="C226">
        <v>3530</v>
      </c>
      <c r="D226" s="57">
        <v>40804</v>
      </c>
      <c r="E226">
        <v>7970.14</v>
      </c>
      <c r="F226" s="603">
        <v>-4440.1400000000003</v>
      </c>
      <c r="G226">
        <v>7.95</v>
      </c>
      <c r="H226">
        <v>100</v>
      </c>
      <c r="I226">
        <v>79.621899999999997</v>
      </c>
      <c r="J226">
        <v>35.299999999999997</v>
      </c>
      <c r="K226" t="s">
        <v>401</v>
      </c>
      <c r="L226" t="s">
        <v>194</v>
      </c>
    </row>
    <row r="227" spans="1:12">
      <c r="B227" s="57"/>
      <c r="D227" s="57"/>
      <c r="F227" s="359">
        <f>SUBTOTAL(109,Table_USStocks.accdb10[Profit])</f>
        <v>-43385.337299999977</v>
      </c>
    </row>
    <row r="228" spans="1:12" ht="13.5" thickBot="1"/>
    <row r="229" spans="1:12" ht="13.5" thickBot="1">
      <c r="D229" s="438" t="s">
        <v>1263</v>
      </c>
      <c r="E229" s="441">
        <f>COUNTIF(Table_USStocks.accdb10[Profit],"&gt;0")/COUNT(Table_USStocks.accdb10[Profit])</f>
        <v>0.63111111111111107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IND Portfolio</vt:lpstr>
      <vt:lpstr>In Executed</vt:lpstr>
      <vt:lpstr>US Market</vt:lpstr>
      <vt:lpstr>USPortfolio</vt:lpstr>
      <vt:lpstr>US Executed</vt:lpstr>
      <vt:lpstr>US Executed Pivot</vt:lpstr>
      <vt:lpstr>Yr2014</vt:lpstr>
      <vt:lpstr>Yr2013</vt:lpstr>
      <vt:lpstr>Yr2012</vt:lpstr>
      <vt:lpstr>Yr2011</vt:lpstr>
      <vt:lpstr>Yr2010</vt:lpstr>
      <vt:lpstr>Options - STGY</vt:lpstr>
      <vt:lpstr>US Executed May14</vt:lpstr>
    </vt:vector>
  </TitlesOfParts>
  <Company>AIGSS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vishalh</dc:creator>
  <cp:lastModifiedBy>Amloo</cp:lastModifiedBy>
  <cp:lastPrinted>2013-02-03T01:16:44Z</cp:lastPrinted>
  <dcterms:created xsi:type="dcterms:W3CDTF">2005-08-28T08:26:13Z</dcterms:created>
  <dcterms:modified xsi:type="dcterms:W3CDTF">2014-07-12T01:45:02Z</dcterms:modified>
</cp:coreProperties>
</file>