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loo\Dropbox\Projects\FirmFinancials\Finance\"/>
    </mc:Choice>
  </mc:AlternateContent>
  <bookViews>
    <workbookView xWindow="360" yWindow="30" windowWidth="14235" windowHeight="8700" tabRatio="437" activeTab="3"/>
  </bookViews>
  <sheets>
    <sheet name="Sensex -Wkly" sheetId="2" r:id="rId1"/>
    <sheet name="Sensex" sheetId="4" r:id="rId2"/>
    <sheet name="SP500" sheetId="6" r:id="rId3"/>
    <sheet name="DOW" sheetId="5" r:id="rId4"/>
    <sheet name="Sheet2" sheetId="3" r:id="rId5"/>
  </sheets>
  <calcPr calcId="152511" concurrentCalc="0"/>
</workbook>
</file>

<file path=xl/calcChain.xml><?xml version="1.0" encoding="utf-8"?>
<calcChain xmlns="http://schemas.openxmlformats.org/spreadsheetml/2006/main">
  <c r="L9" i="5" l="1"/>
  <c r="M9" i="5"/>
  <c r="L10" i="5"/>
  <c r="F10" i="5"/>
  <c r="G10" i="5"/>
  <c r="H9" i="5"/>
  <c r="H10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M17" i="5"/>
  <c r="M16" i="5"/>
  <c r="M15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D160" i="5"/>
  <c r="E5" i="6"/>
  <c r="N264" i="6"/>
  <c r="N263" i="6"/>
  <c r="N262" i="6"/>
  <c r="N261" i="6"/>
  <c r="N260" i="6"/>
  <c r="N259" i="6"/>
  <c r="N258" i="6"/>
  <c r="N257" i="6"/>
  <c r="N256" i="6"/>
  <c r="N255" i="6"/>
  <c r="N254" i="6"/>
  <c r="N253" i="6"/>
  <c r="N252" i="6"/>
  <c r="N251" i="6"/>
  <c r="N250" i="6"/>
  <c r="N249" i="6"/>
  <c r="N248" i="6"/>
  <c r="N247" i="6"/>
  <c r="N246" i="6"/>
  <c r="N245" i="6"/>
  <c r="N244" i="6"/>
  <c r="N243" i="6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  <c r="N1" i="6"/>
  <c r="F5" i="6"/>
  <c r="G4" i="6"/>
  <c r="G5" i="6"/>
  <c r="H5" i="6"/>
  <c r="I4" i="6"/>
  <c r="I5" i="6"/>
  <c r="C2" i="6"/>
  <c r="C3" i="6"/>
  <c r="I10" i="5"/>
  <c r="D9" i="2"/>
  <c r="F8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L8" i="2"/>
  <c r="D7" i="2"/>
  <c r="F7" i="2"/>
  <c r="D10" i="2"/>
  <c r="H10" i="2"/>
  <c r="I10" i="2"/>
  <c r="E7" i="2"/>
  <c r="G16" i="5"/>
  <c r="H16" i="5"/>
  <c r="I16" i="5"/>
  <c r="J16" i="5"/>
  <c r="E16" i="5"/>
  <c r="F16" i="5"/>
  <c r="L5" i="5"/>
  <c r="M5" i="5"/>
  <c r="I5" i="5"/>
  <c r="J5" i="5"/>
  <c r="G5" i="5"/>
  <c r="H5" i="5"/>
  <c r="E5" i="5"/>
  <c r="F5" i="5"/>
  <c r="H9" i="2"/>
  <c r="I9" i="2"/>
  <c r="M8" i="2"/>
  <c r="O3" i="4"/>
  <c r="O5" i="4"/>
  <c r="L4" i="4"/>
  <c r="L5" i="4"/>
  <c r="J4" i="4"/>
  <c r="J5" i="4"/>
  <c r="G4" i="4"/>
  <c r="H6" i="4"/>
  <c r="G6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D129" i="4"/>
  <c r="C129" i="4"/>
  <c r="O8" i="4"/>
  <c r="O7" i="4"/>
  <c r="O6" i="4"/>
  <c r="O4" i="4"/>
  <c r="H20" i="3"/>
  <c r="D6" i="3"/>
  <c r="D7" i="3"/>
  <c r="D9" i="3"/>
  <c r="H16" i="3"/>
  <c r="D16" i="3"/>
  <c r="D21" i="3"/>
  <c r="E5" i="2"/>
  <c r="H4" i="4"/>
  <c r="C130" i="4"/>
  <c r="D130" i="4"/>
  <c r="G9" i="4"/>
  <c r="G10" i="4"/>
  <c r="H17" i="3"/>
  <c r="H19" i="3"/>
  <c r="D19" i="3"/>
  <c r="D20" i="3"/>
  <c r="F9" i="2"/>
  <c r="N8" i="2"/>
  <c r="E9" i="2"/>
  <c r="G7" i="4"/>
  <c r="G8" i="4"/>
  <c r="L9" i="4"/>
  <c r="L6" i="4"/>
  <c r="L6" i="2"/>
  <c r="F10" i="2"/>
  <c r="O16" i="5"/>
  <c r="O15" i="5"/>
  <c r="D131" i="4"/>
  <c r="J9" i="5"/>
  <c r="J10" i="5"/>
  <c r="I19" i="3"/>
  <c r="H22" i="3"/>
  <c r="H24" i="3"/>
  <c r="P5" i="4"/>
  <c r="Q5" i="4"/>
  <c r="P6" i="4"/>
  <c r="Q6" i="4"/>
  <c r="P7" i="4"/>
  <c r="Q7" i="4"/>
  <c r="P4" i="4"/>
  <c r="Q4" i="4"/>
  <c r="D22" i="3"/>
  <c r="P8" i="4"/>
  <c r="Q8" i="4"/>
  <c r="P3" i="4"/>
  <c r="Q3" i="4"/>
</calcChain>
</file>

<file path=xl/sharedStrings.xml><?xml version="1.0" encoding="utf-8"?>
<sst xmlns="http://schemas.openxmlformats.org/spreadsheetml/2006/main" count="125" uniqueCount="99">
  <si>
    <t>Date</t>
  </si>
  <si>
    <t>Equity Growth</t>
  </si>
  <si>
    <t>Inflation</t>
  </si>
  <si>
    <t>Real Estate Equity</t>
  </si>
  <si>
    <t>Average Yrs</t>
  </si>
  <si>
    <t>Rental Income</t>
  </si>
  <si>
    <t>Investment Value</t>
  </si>
  <si>
    <t>Valuation</t>
  </si>
  <si>
    <t>Rental Growth</t>
  </si>
  <si>
    <t>Black Scholes</t>
  </si>
  <si>
    <t>Life of Option</t>
  </si>
  <si>
    <t>yrs</t>
  </si>
  <si>
    <t>Strike Price</t>
  </si>
  <si>
    <t>Volatility</t>
  </si>
  <si>
    <t>D1</t>
  </si>
  <si>
    <t>D2</t>
  </si>
  <si>
    <t>Risk Free</t>
  </si>
  <si>
    <t>Ke^-rT</t>
  </si>
  <si>
    <t>Since the above investment is pathetic, Applying Option Pricing PREMIUM  - ignoring Inflation</t>
  </si>
  <si>
    <t>Option Premium</t>
  </si>
  <si>
    <t>with infl</t>
  </si>
  <si>
    <t>Discount</t>
  </si>
  <si>
    <t>What is the Probabality???</t>
  </si>
  <si>
    <t>Life</t>
  </si>
  <si>
    <t>STD</t>
  </si>
  <si>
    <t>Volatlity</t>
  </si>
  <si>
    <t>Mean</t>
  </si>
  <si>
    <t>Lognormal</t>
  </si>
  <si>
    <t>Curr Val</t>
  </si>
  <si>
    <t>Riskfree</t>
  </si>
  <si>
    <t>Return</t>
  </si>
  <si>
    <t>???</t>
  </si>
  <si>
    <t>Chance</t>
  </si>
  <si>
    <t>in  money</t>
  </si>
  <si>
    <t>2 SD</t>
  </si>
  <si>
    <t>??</t>
  </si>
  <si>
    <t>check</t>
  </si>
  <si>
    <t>Adj Close</t>
  </si>
  <si>
    <t>Ret</t>
  </si>
  <si>
    <t>Ln(Ratio)</t>
  </si>
  <si>
    <t>N</t>
  </si>
  <si>
    <t>Line Base</t>
  </si>
  <si>
    <t>implied Rate</t>
  </si>
  <si>
    <t>SD</t>
  </si>
  <si>
    <t>Monthly Vol</t>
  </si>
  <si>
    <t>Ave Ret</t>
  </si>
  <si>
    <t>Monthly</t>
  </si>
  <si>
    <t>Yearly</t>
  </si>
  <si>
    <t>T</t>
  </si>
  <si>
    <t>Ln Line</t>
  </si>
  <si>
    <t>Log Nor Spur with 3SD</t>
  </si>
  <si>
    <t>dec</t>
  </si>
  <si>
    <t>jan</t>
  </si>
  <si>
    <t>feb</t>
  </si>
  <si>
    <t>mar</t>
  </si>
  <si>
    <t>apr</t>
  </si>
  <si>
    <t>may</t>
  </si>
  <si>
    <t>Rate Line</t>
  </si>
  <si>
    <t>trendline</t>
  </si>
  <si>
    <t>Daily Vol</t>
  </si>
  <si>
    <t>Yrs</t>
  </si>
  <si>
    <t>Curr Rate</t>
  </si>
  <si>
    <t>July</t>
  </si>
  <si>
    <t>BY Trend</t>
  </si>
  <si>
    <t>Long term Growth(implied)</t>
  </si>
  <si>
    <t>Cange these cells</t>
  </si>
  <si>
    <t>Range</t>
  </si>
  <si>
    <t>BY GDP</t>
  </si>
  <si>
    <t>Synthetic by GDP</t>
  </si>
  <si>
    <t>Synthetic</t>
  </si>
  <si>
    <t>Trend</t>
  </si>
  <si>
    <t>Growth Nomial</t>
  </si>
  <si>
    <t>Optimistic</t>
  </si>
  <si>
    <t>DOW</t>
  </si>
  <si>
    <t>GR - Annual</t>
  </si>
  <si>
    <t>Pop</t>
  </si>
  <si>
    <t>Real GDP</t>
  </si>
  <si>
    <t>DOW Synthtic</t>
  </si>
  <si>
    <t>U.S. Inflation Rate Forecast</t>
  </si>
  <si>
    <t>Year Over Year Change in Consumer Price Index Percent</t>
  </si>
  <si>
    <t>Month</t>
  </si>
  <si>
    <t>Forecast</t>
  </si>
  <si>
    <t>Value</t>
  </si>
  <si>
    <t>Correct +/-</t>
  </si>
  <si>
    <t>.S. Real GDP Growth Rate Forecast</t>
  </si>
  <si>
    <t>Year over Year Change in U.S. Real GDP. Percent per annum.</t>
  </si>
  <si>
    <t>Infl</t>
  </si>
  <si>
    <t>Total</t>
  </si>
  <si>
    <t>2. IF recovery does not falter again</t>
  </si>
  <si>
    <t>1. Assuming in 1990's bank rates (Risk free) came down and holding steady</t>
  </si>
  <si>
    <t>3. Real GDP is optmistic</t>
  </si>
  <si>
    <t>Syn</t>
  </si>
  <si>
    <t>SP500 Synthtic</t>
  </si>
  <si>
    <t>Change Highlight</t>
  </si>
  <si>
    <t>DOW Trendline</t>
  </si>
  <si>
    <t>DOW  Volatility</t>
  </si>
  <si>
    <t>Dow SPUR</t>
  </si>
  <si>
    <t>LEGEND</t>
  </si>
  <si>
    <t>AVG (Biased)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</si>
</sst>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164" formatCode="0.0%"/>
    <numFmt numFmtId="165" formatCode="0.00_);[Red]\(0.00\)"/>
    <numFmt numFmtId="166" formatCode="_(&quot;$&quot;* #,##0_);_(&quot;$&quot;* \(#,##0\);_(&quot;$&quot;* &quot;-&quot;??_);_(@_)"/>
    <numFmt numFmtId="167" formatCode="[$-409]mmm\-yy;@"/>
    <numFmt numFmtId="168" formatCode="0.000"/>
    <numFmt numFmtId="169" formatCode="0.0000%"/>
    <numFmt numFmtId="170" formatCode="0.00000000000000"/>
  </numFmts>
  <fonts count="1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7.9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b/>
      <sz val="10"/>
      <color indexed="10"/>
      <name val="Arial"/>
      <family val="2"/>
    </font>
    <font>
      <sz val="10"/>
      <color indexed="12"/>
      <name val="Arial"/>
      <family val="2"/>
    </font>
    <font>
      <sz val="9"/>
      <color indexed="8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b/>
      <sz val="10"/>
      <color theme="3"/>
      <name val="Arial"/>
      <family val="2"/>
    </font>
    <font>
      <sz val="10"/>
      <color theme="3"/>
      <name val="Arial"/>
      <family val="2"/>
    </font>
    <font>
      <b/>
      <i/>
      <sz val="10"/>
      <name val="Arial"/>
      <family val="2"/>
    </font>
    <font>
      <sz val="10"/>
      <color indexed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39">
    <xf numFmtId="0" fontId="0" fillId="0" borderId="0" xfId="0"/>
    <xf numFmtId="16" fontId="0" fillId="0" borderId="0" xfId="0" applyNumberFormat="1"/>
    <xf numFmtId="15" fontId="3" fillId="0" borderId="0" xfId="0" applyNumberFormat="1" applyFont="1" applyAlignment="1">
      <alignment horizontal="right"/>
    </xf>
    <xf numFmtId="10" fontId="0" fillId="0" borderId="0" xfId="2" applyNumberFormat="1" applyFont="1"/>
    <xf numFmtId="0" fontId="5" fillId="0" borderId="0" xfId="0" applyFont="1"/>
    <xf numFmtId="0" fontId="0" fillId="2" borderId="0" xfId="0" applyFill="1"/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center" wrapText="1"/>
    </xf>
    <xf numFmtId="0" fontId="0" fillId="0" borderId="1" xfId="0" applyBorder="1"/>
    <xf numFmtId="10" fontId="0" fillId="3" borderId="1" xfId="0" applyNumberFormat="1" applyFill="1" applyBorder="1"/>
    <xf numFmtId="165" fontId="0" fillId="4" borderId="1" xfId="0" applyNumberFormat="1" applyFill="1" applyBorder="1"/>
    <xf numFmtId="2" fontId="0" fillId="3" borderId="1" xfId="0" applyNumberFormat="1" applyFill="1" applyBorder="1"/>
    <xf numFmtId="4" fontId="3" fillId="0" borderId="0" xfId="0" applyNumberFormat="1" applyFont="1" applyAlignment="1">
      <alignment horizontal="right" wrapText="1"/>
    </xf>
    <xf numFmtId="0" fontId="7" fillId="0" borderId="0" xfId="0" applyFont="1"/>
    <xf numFmtId="1" fontId="0" fillId="3" borderId="1" xfId="0" applyNumberFormat="1" applyFill="1" applyBorder="1"/>
    <xf numFmtId="0" fontId="5" fillId="2" borderId="2" xfId="0" applyFont="1" applyFill="1" applyBorder="1"/>
    <xf numFmtId="0" fontId="0" fillId="0" borderId="2" xfId="0" applyBorder="1"/>
    <xf numFmtId="0" fontId="5" fillId="2" borderId="3" xfId="0" applyFont="1" applyFill="1" applyBorder="1" applyAlignment="1">
      <alignment horizontal="center" wrapText="1"/>
    </xf>
    <xf numFmtId="165" fontId="0" fillId="4" borderId="3" xfId="0" applyNumberFormat="1" applyFill="1" applyBorder="1"/>
    <xf numFmtId="0" fontId="0" fillId="4" borderId="1" xfId="0" applyFill="1" applyBorder="1"/>
    <xf numFmtId="9" fontId="0" fillId="4" borderId="1" xfId="2" applyFont="1" applyFill="1" applyBorder="1"/>
    <xf numFmtId="0" fontId="5" fillId="4" borderId="1" xfId="0" applyFont="1" applyFill="1" applyBorder="1"/>
    <xf numFmtId="1" fontId="0" fillId="4" borderId="1" xfId="0" applyNumberFormat="1" applyFill="1" applyBorder="1"/>
    <xf numFmtId="0" fontId="6" fillId="0" borderId="1" xfId="0" applyFont="1" applyBorder="1"/>
    <xf numFmtId="9" fontId="0" fillId="3" borderId="1" xfId="2" applyFont="1" applyFill="1" applyBorder="1"/>
    <xf numFmtId="166" fontId="6" fillId="3" borderId="1" xfId="1" applyNumberFormat="1" applyFont="1" applyFill="1" applyBorder="1"/>
    <xf numFmtId="0" fontId="8" fillId="0" borderId="1" xfId="0" applyFont="1" applyBorder="1"/>
    <xf numFmtId="166" fontId="0" fillId="3" borderId="1" xfId="1" applyNumberFormat="1" applyFont="1" applyFill="1" applyBorder="1"/>
    <xf numFmtId="0" fontId="0" fillId="3" borderId="1" xfId="0" applyFill="1" applyBorder="1"/>
    <xf numFmtId="0" fontId="7" fillId="3" borderId="1" xfId="0" applyFont="1" applyFill="1" applyBorder="1"/>
    <xf numFmtId="165" fontId="0" fillId="3" borderId="1" xfId="0" applyNumberFormat="1" applyFill="1" applyBorder="1"/>
    <xf numFmtId="9" fontId="0" fillId="3" borderId="1" xfId="0" applyNumberFormat="1" applyFill="1" applyBorder="1"/>
    <xf numFmtId="0" fontId="6" fillId="3" borderId="1" xfId="0" applyFont="1" applyFill="1" applyBorder="1"/>
    <xf numFmtId="165" fontId="5" fillId="3" borderId="1" xfId="0" applyNumberFormat="1" applyFont="1" applyFill="1" applyBorder="1"/>
    <xf numFmtId="165" fontId="9" fillId="3" borderId="1" xfId="0" applyNumberFormat="1" applyFont="1" applyFill="1" applyBorder="1"/>
    <xf numFmtId="10" fontId="9" fillId="3" borderId="1" xfId="2" applyNumberFormat="1" applyFont="1" applyFill="1" applyBorder="1"/>
    <xf numFmtId="14" fontId="0" fillId="0" borderId="0" xfId="0" applyNumberFormat="1"/>
    <xf numFmtId="9" fontId="0" fillId="2" borderId="0" xfId="2" applyFont="1" applyFill="1"/>
    <xf numFmtId="167" fontId="0" fillId="0" borderId="0" xfId="0" applyNumberFormat="1"/>
    <xf numFmtId="2" fontId="0" fillId="0" borderId="0" xfId="0" applyNumberFormat="1"/>
    <xf numFmtId="1" fontId="0" fillId="2" borderId="0" xfId="0" applyNumberFormat="1" applyFill="1"/>
    <xf numFmtId="168" fontId="0" fillId="2" borderId="0" xfId="0" applyNumberFormat="1" applyFill="1"/>
    <xf numFmtId="0" fontId="8" fillId="0" borderId="0" xfId="0" applyFont="1"/>
    <xf numFmtId="0" fontId="0" fillId="3" borderId="0" xfId="0" applyFill="1"/>
    <xf numFmtId="10" fontId="0" fillId="3" borderId="0" xfId="2" applyNumberFormat="1" applyFont="1" applyFill="1"/>
    <xf numFmtId="10" fontId="0" fillId="3" borderId="0" xfId="0" applyNumberFormat="1" applyFill="1"/>
    <xf numFmtId="0" fontId="0" fillId="4" borderId="0" xfId="0" applyFill="1"/>
    <xf numFmtId="0" fontId="9" fillId="0" borderId="0" xfId="0" applyFont="1"/>
    <xf numFmtId="2" fontId="9" fillId="0" borderId="0" xfId="0" applyNumberFormat="1" applyFont="1"/>
    <xf numFmtId="10" fontId="0" fillId="4" borderId="0" xfId="2" applyNumberFormat="1" applyFont="1" applyFill="1"/>
    <xf numFmtId="170" fontId="0" fillId="0" borderId="0" xfId="0" applyNumberFormat="1"/>
    <xf numFmtId="169" fontId="5" fillId="0" borderId="0" xfId="0" applyNumberFormat="1" applyFont="1"/>
    <xf numFmtId="0" fontId="0" fillId="0" borderId="0" xfId="0" applyAlignment="1">
      <alignment horizontal="center"/>
    </xf>
    <xf numFmtId="4" fontId="3" fillId="0" borderId="0" xfId="0" applyNumberFormat="1" applyFont="1"/>
    <xf numFmtId="9" fontId="0" fillId="0" borderId="0" xfId="0" applyNumberFormat="1"/>
    <xf numFmtId="1" fontId="0" fillId="0" borderId="0" xfId="0" applyNumberFormat="1"/>
    <xf numFmtId="4" fontId="0" fillId="0" borderId="0" xfId="0" applyNumberFormat="1"/>
    <xf numFmtId="16" fontId="5" fillId="0" borderId="0" xfId="0" applyNumberFormat="1" applyFont="1"/>
    <xf numFmtId="10" fontId="5" fillId="0" borderId="0" xfId="2" applyNumberFormat="1" applyFont="1"/>
    <xf numFmtId="0" fontId="5" fillId="2" borderId="0" xfId="0" applyFont="1" applyFill="1"/>
    <xf numFmtId="1" fontId="5" fillId="2" borderId="0" xfId="0" applyNumberFormat="1" applyFont="1" applyFill="1"/>
    <xf numFmtId="164" fontId="8" fillId="0" borderId="0" xfId="2" applyNumberFormat="1" applyFont="1"/>
    <xf numFmtId="1" fontId="0" fillId="4" borderId="0" xfId="0" applyNumberFormat="1" applyFill="1"/>
    <xf numFmtId="0" fontId="0" fillId="0" borderId="0" xfId="0" applyNumberFormat="1"/>
    <xf numFmtId="16" fontId="0" fillId="2" borderId="0" xfId="0" applyNumberFormat="1" applyFill="1"/>
    <xf numFmtId="15" fontId="3" fillId="5" borderId="0" xfId="0" applyNumberFormat="1" applyFont="1" applyFill="1" applyAlignment="1">
      <alignment horizontal="right"/>
    </xf>
    <xf numFmtId="4" fontId="3" fillId="5" borderId="0" xfId="0" applyNumberFormat="1" applyFont="1" applyFill="1" applyAlignment="1">
      <alignment horizontal="right" wrapText="1"/>
    </xf>
    <xf numFmtId="0" fontId="0" fillId="0" borderId="0" xfId="0" applyFill="1"/>
    <xf numFmtId="0" fontId="0" fillId="6" borderId="0" xfId="0" applyFill="1"/>
    <xf numFmtId="14" fontId="0" fillId="6" borderId="0" xfId="0" applyNumberFormat="1" applyFill="1"/>
    <xf numFmtId="10" fontId="5" fillId="6" borderId="0" xfId="2" applyNumberFormat="1" applyFont="1" applyFill="1"/>
    <xf numFmtId="0" fontId="5" fillId="0" borderId="4" xfId="0" applyFont="1" applyBorder="1"/>
    <xf numFmtId="9" fontId="0" fillId="3" borderId="0" xfId="0" applyNumberFormat="1" applyFill="1"/>
    <xf numFmtId="16" fontId="0" fillId="0" borderId="0" xfId="0" applyNumberFormat="1" applyFill="1"/>
    <xf numFmtId="15" fontId="0" fillId="7" borderId="5" xfId="0" applyNumberFormat="1" applyFill="1" applyBorder="1" applyAlignment="1">
      <alignment horizontal="left"/>
    </xf>
    <xf numFmtId="4" fontId="0" fillId="7" borderId="5" xfId="0" applyNumberFormat="1" applyFill="1" applyBorder="1" applyAlignment="1">
      <alignment horizontal="left" wrapText="1"/>
    </xf>
    <xf numFmtId="1" fontId="5" fillId="8" borderId="6" xfId="0" applyNumberFormat="1" applyFont="1" applyFill="1" applyBorder="1"/>
    <xf numFmtId="0" fontId="5" fillId="9" borderId="7" xfId="0" applyFont="1" applyFill="1" applyBorder="1"/>
    <xf numFmtId="1" fontId="6" fillId="6" borderId="6" xfId="0" applyNumberFormat="1" applyFont="1" applyFill="1" applyBorder="1"/>
    <xf numFmtId="9" fontId="6" fillId="8" borderId="6" xfId="2" applyFont="1" applyFill="1" applyBorder="1"/>
    <xf numFmtId="1" fontId="10" fillId="0" borderId="0" xfId="0" applyNumberFormat="1" applyFont="1"/>
    <xf numFmtId="4" fontId="1" fillId="0" borderId="0" xfId="0" applyNumberFormat="1" applyFont="1"/>
    <xf numFmtId="0" fontId="0" fillId="0" borderId="8" xfId="0" applyBorder="1"/>
    <xf numFmtId="10" fontId="9" fillId="0" borderId="1" xfId="2" applyNumberFormat="1" applyFont="1" applyBorder="1"/>
    <xf numFmtId="3" fontId="11" fillId="0" borderId="0" xfId="0" applyNumberFormat="1" applyFont="1"/>
    <xf numFmtId="0" fontId="0" fillId="0" borderId="9" xfId="0" applyBorder="1"/>
    <xf numFmtId="0" fontId="5" fillId="0" borderId="1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9" fontId="0" fillId="0" borderId="0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5" fillId="0" borderId="9" xfId="0" applyFont="1" applyBorder="1"/>
    <xf numFmtId="9" fontId="0" fillId="0" borderId="13" xfId="0" applyNumberFormat="1" applyBorder="1"/>
    <xf numFmtId="17" fontId="0" fillId="0" borderId="0" xfId="0" applyNumberFormat="1" applyBorder="1"/>
    <xf numFmtId="17" fontId="0" fillId="0" borderId="15" xfId="0" applyNumberFormat="1" applyBorder="1"/>
    <xf numFmtId="16" fontId="12" fillId="7" borderId="0" xfId="0" applyNumberFormat="1" applyFont="1" applyFill="1" applyAlignment="1">
      <alignment horizontal="right"/>
    </xf>
    <xf numFmtId="4" fontId="12" fillId="7" borderId="0" xfId="0" applyNumberFormat="1" applyFont="1" applyFill="1" applyAlignment="1">
      <alignment horizontal="right" wrapText="1"/>
    </xf>
    <xf numFmtId="0" fontId="0" fillId="2" borderId="1" xfId="0" applyFill="1" applyBorder="1"/>
    <xf numFmtId="9" fontId="0" fillId="2" borderId="1" xfId="0" applyNumberFormat="1" applyFill="1" applyBorder="1"/>
    <xf numFmtId="10" fontId="9" fillId="2" borderId="1" xfId="2" applyNumberFormat="1" applyFont="1" applyFill="1" applyBorder="1"/>
    <xf numFmtId="10" fontId="0" fillId="2" borderId="1" xfId="0" applyNumberFormat="1" applyFill="1" applyBorder="1"/>
    <xf numFmtId="1" fontId="8" fillId="0" borderId="1" xfId="0" applyNumberFormat="1" applyFont="1" applyBorder="1"/>
    <xf numFmtId="0" fontId="5" fillId="2" borderId="1" xfId="0" applyFont="1" applyFill="1" applyBorder="1"/>
    <xf numFmtId="1" fontId="5" fillId="2" borderId="1" xfId="0" applyNumberFormat="1" applyFont="1" applyFill="1" applyBorder="1"/>
    <xf numFmtId="0" fontId="5" fillId="0" borderId="1" xfId="0" applyFont="1" applyBorder="1"/>
    <xf numFmtId="3" fontId="12" fillId="7" borderId="0" xfId="0" applyNumberFormat="1" applyFont="1" applyFill="1" applyAlignment="1">
      <alignment horizontal="right" wrapText="1"/>
    </xf>
    <xf numFmtId="9" fontId="0" fillId="0" borderId="0" xfId="2" applyFont="1"/>
    <xf numFmtId="15" fontId="12" fillId="7" borderId="0" xfId="0" applyNumberFormat="1" applyFont="1" applyFill="1" applyAlignment="1">
      <alignment horizontal="right"/>
    </xf>
    <xf numFmtId="0" fontId="12" fillId="7" borderId="0" xfId="0" applyFont="1" applyFill="1" applyAlignment="1">
      <alignment horizontal="right" wrapText="1"/>
    </xf>
    <xf numFmtId="0" fontId="0" fillId="0" borderId="1" xfId="0" applyFill="1" applyBorder="1"/>
    <xf numFmtId="1" fontId="5" fillId="0" borderId="1" xfId="0" applyNumberFormat="1" applyFont="1" applyFill="1" applyBorder="1"/>
    <xf numFmtId="10" fontId="9" fillId="0" borderId="1" xfId="2" applyNumberFormat="1" applyFont="1" applyFill="1" applyBorder="1"/>
    <xf numFmtId="0" fontId="0" fillId="0" borderId="8" xfId="0" applyFill="1" applyBorder="1"/>
    <xf numFmtId="0" fontId="5" fillId="10" borderId="1" xfId="0" applyFont="1" applyFill="1" applyBorder="1"/>
    <xf numFmtId="0" fontId="1" fillId="0" borderId="0" xfId="0" applyFont="1"/>
    <xf numFmtId="9" fontId="0" fillId="10" borderId="1" xfId="0" applyNumberFormat="1" applyFill="1" applyBorder="1"/>
    <xf numFmtId="10" fontId="0" fillId="10" borderId="1" xfId="0" applyNumberFormat="1" applyFill="1" applyBorder="1"/>
    <xf numFmtId="14" fontId="0" fillId="10" borderId="1" xfId="0" applyNumberFormat="1" applyFill="1" applyBorder="1"/>
    <xf numFmtId="0" fontId="0" fillId="10" borderId="1" xfId="0" applyFill="1" applyBorder="1"/>
    <xf numFmtId="14" fontId="5" fillId="0" borderId="1" xfId="0" applyNumberFormat="1" applyFont="1" applyFill="1" applyBorder="1"/>
    <xf numFmtId="168" fontId="5" fillId="10" borderId="1" xfId="0" applyNumberFormat="1" applyFont="1" applyFill="1" applyBorder="1"/>
    <xf numFmtId="1" fontId="1" fillId="0" borderId="0" xfId="2" applyNumberFormat="1" applyFont="1"/>
    <xf numFmtId="10" fontId="0" fillId="10" borderId="0" xfId="2" applyNumberFormat="1" applyFont="1" applyFill="1"/>
    <xf numFmtId="4" fontId="13" fillId="0" borderId="0" xfId="0" applyNumberFormat="1" applyFont="1"/>
    <xf numFmtId="0" fontId="14" fillId="0" borderId="1" xfId="0" applyFont="1" applyBorder="1"/>
    <xf numFmtId="0" fontId="15" fillId="0" borderId="1" xfId="0" applyFont="1" applyBorder="1"/>
    <xf numFmtId="0" fontId="14" fillId="0" borderId="1" xfId="0" applyFont="1" applyFill="1" applyBorder="1"/>
    <xf numFmtId="0" fontId="16" fillId="10" borderId="0" xfId="0" applyFont="1" applyFill="1"/>
    <xf numFmtId="15" fontId="13" fillId="11" borderId="0" xfId="0" applyNumberFormat="1" applyFont="1" applyFill="1" applyAlignment="1">
      <alignment horizontal="right" vertical="center"/>
    </xf>
    <xf numFmtId="4" fontId="13" fillId="11" borderId="0" xfId="0" applyNumberFormat="1" applyFont="1" applyFill="1" applyAlignment="1">
      <alignment horizontal="right" vertical="center" wrapText="1"/>
    </xf>
    <xf numFmtId="14" fontId="0" fillId="10" borderId="0" xfId="0" applyNumberFormat="1" applyFill="1"/>
    <xf numFmtId="2" fontId="17" fillId="0" borderId="1" xfId="2" applyNumberFormat="1" applyFont="1" applyFill="1" applyBorder="1"/>
    <xf numFmtId="1" fontId="16" fillId="0" borderId="1" xfId="0" applyNumberFormat="1" applyFon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367850692354005E-2"/>
          <c:y val="4.0201005025125629E-2"/>
          <c:w val="0.94220349187236585"/>
          <c:h val="0.86432160804020119"/>
        </c:manualLayout>
      </c:layout>
      <c:lineChart>
        <c:grouping val="standard"/>
        <c:varyColors val="0"/>
        <c:ser>
          <c:idx val="0"/>
          <c:order val="0"/>
          <c:tx>
            <c:strRef>
              <c:f>'Sensex -Wkly'!$B$1</c:f>
              <c:strCache>
                <c:ptCount val="1"/>
                <c:pt idx="0">
                  <c:v>Adj Close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trendline>
            <c:spPr>
              <a:ln w="25400">
                <a:solidFill>
                  <a:srgbClr val="FF66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0.54906682721252253"/>
                  <c:y val="1.2562814070351759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cat>
            <c:numRef>
              <c:f>'Sensex -Wkly'!$A$3:$A$626</c:f>
              <c:numCache>
                <c:formatCode>d\-mmm\-yy</c:formatCode>
                <c:ptCount val="624"/>
                <c:pt idx="0">
                  <c:v>40095</c:v>
                </c:pt>
                <c:pt idx="1">
                  <c:v>40065</c:v>
                </c:pt>
                <c:pt idx="2">
                  <c:v>40034</c:v>
                </c:pt>
                <c:pt idx="3">
                  <c:v>40003</c:v>
                </c:pt>
                <c:pt idx="4">
                  <c:v>39937</c:v>
                </c:pt>
                <c:pt idx="5">
                  <c:v>39930</c:v>
                </c:pt>
                <c:pt idx="6">
                  <c:v>39923</c:v>
                </c:pt>
                <c:pt idx="7">
                  <c:v>39916</c:v>
                </c:pt>
                <c:pt idx="8">
                  <c:v>39909</c:v>
                </c:pt>
                <c:pt idx="9">
                  <c:v>39902</c:v>
                </c:pt>
                <c:pt idx="10">
                  <c:v>39895</c:v>
                </c:pt>
                <c:pt idx="11">
                  <c:v>39888</c:v>
                </c:pt>
                <c:pt idx="12">
                  <c:v>39881</c:v>
                </c:pt>
                <c:pt idx="13">
                  <c:v>39874</c:v>
                </c:pt>
                <c:pt idx="14">
                  <c:v>39868</c:v>
                </c:pt>
                <c:pt idx="15">
                  <c:v>39860</c:v>
                </c:pt>
                <c:pt idx="16">
                  <c:v>39853</c:v>
                </c:pt>
                <c:pt idx="17">
                  <c:v>39846</c:v>
                </c:pt>
                <c:pt idx="18">
                  <c:v>39840</c:v>
                </c:pt>
                <c:pt idx="19">
                  <c:v>39832</c:v>
                </c:pt>
                <c:pt idx="20">
                  <c:v>39832</c:v>
                </c:pt>
                <c:pt idx="21">
                  <c:v>39825</c:v>
                </c:pt>
                <c:pt idx="22">
                  <c:v>39818</c:v>
                </c:pt>
                <c:pt idx="23">
                  <c:v>39811</c:v>
                </c:pt>
                <c:pt idx="24">
                  <c:v>39804</c:v>
                </c:pt>
                <c:pt idx="25">
                  <c:v>39797</c:v>
                </c:pt>
                <c:pt idx="26">
                  <c:v>39790</c:v>
                </c:pt>
                <c:pt idx="27">
                  <c:v>39783</c:v>
                </c:pt>
                <c:pt idx="28">
                  <c:v>39776</c:v>
                </c:pt>
                <c:pt idx="29">
                  <c:v>39769</c:v>
                </c:pt>
                <c:pt idx="30">
                  <c:v>39762</c:v>
                </c:pt>
                <c:pt idx="31">
                  <c:v>39755</c:v>
                </c:pt>
                <c:pt idx="32">
                  <c:v>39748</c:v>
                </c:pt>
                <c:pt idx="33">
                  <c:v>39741</c:v>
                </c:pt>
                <c:pt idx="34">
                  <c:v>39734</c:v>
                </c:pt>
                <c:pt idx="35">
                  <c:v>39727</c:v>
                </c:pt>
                <c:pt idx="36" formatCode="d\-mmm">
                  <c:v>39720</c:v>
                </c:pt>
                <c:pt idx="37" formatCode="d\-mmm">
                  <c:v>39713</c:v>
                </c:pt>
                <c:pt idx="38">
                  <c:v>39706</c:v>
                </c:pt>
                <c:pt idx="39">
                  <c:v>39699</c:v>
                </c:pt>
                <c:pt idx="40">
                  <c:v>39692</c:v>
                </c:pt>
                <c:pt idx="41">
                  <c:v>39685</c:v>
                </c:pt>
                <c:pt idx="42">
                  <c:v>39678</c:v>
                </c:pt>
                <c:pt idx="43">
                  <c:v>39671</c:v>
                </c:pt>
                <c:pt idx="44">
                  <c:v>39664</c:v>
                </c:pt>
                <c:pt idx="45">
                  <c:v>39657</c:v>
                </c:pt>
                <c:pt idx="46">
                  <c:v>39650</c:v>
                </c:pt>
                <c:pt idx="47">
                  <c:v>39643</c:v>
                </c:pt>
                <c:pt idx="48">
                  <c:v>39636</c:v>
                </c:pt>
                <c:pt idx="49">
                  <c:v>39629</c:v>
                </c:pt>
                <c:pt idx="50" formatCode="d\-mmm">
                  <c:v>39622</c:v>
                </c:pt>
                <c:pt idx="51" formatCode="d\-mmm">
                  <c:v>39615</c:v>
                </c:pt>
                <c:pt idx="52">
                  <c:v>39608</c:v>
                </c:pt>
                <c:pt idx="53">
                  <c:v>39601</c:v>
                </c:pt>
                <c:pt idx="54">
                  <c:v>39594</c:v>
                </c:pt>
                <c:pt idx="55">
                  <c:v>39588</c:v>
                </c:pt>
                <c:pt idx="56">
                  <c:v>39580</c:v>
                </c:pt>
                <c:pt idx="57">
                  <c:v>39573</c:v>
                </c:pt>
                <c:pt idx="58">
                  <c:v>39566</c:v>
                </c:pt>
                <c:pt idx="59">
                  <c:v>39559</c:v>
                </c:pt>
                <c:pt idx="60">
                  <c:v>39553</c:v>
                </c:pt>
                <c:pt idx="61">
                  <c:v>39545</c:v>
                </c:pt>
                <c:pt idx="62" formatCode="d\-mmm">
                  <c:v>39538</c:v>
                </c:pt>
                <c:pt idx="63" formatCode="d\-mmm">
                  <c:v>39531</c:v>
                </c:pt>
                <c:pt idx="64" formatCode="d\-mmm">
                  <c:v>39524</c:v>
                </c:pt>
                <c:pt idx="65" formatCode="d\-mmm">
                  <c:v>39517</c:v>
                </c:pt>
                <c:pt idx="66" formatCode="d\-mmm">
                  <c:v>39510</c:v>
                </c:pt>
                <c:pt idx="67" formatCode="d\-mmm">
                  <c:v>39503</c:v>
                </c:pt>
                <c:pt idx="68" formatCode="d\-mmm">
                  <c:v>39497</c:v>
                </c:pt>
                <c:pt idx="69" formatCode="d\-mmm">
                  <c:v>39489</c:v>
                </c:pt>
                <c:pt idx="70" formatCode="d\-mmm">
                  <c:v>39482</c:v>
                </c:pt>
                <c:pt idx="71" formatCode="d\-mmm">
                  <c:v>39475</c:v>
                </c:pt>
                <c:pt idx="72" formatCode="m/d/yyyy">
                  <c:v>39468</c:v>
                </c:pt>
                <c:pt idx="73" formatCode="m/d/yyyy">
                  <c:v>39461</c:v>
                </c:pt>
                <c:pt idx="74" formatCode="m/d/yyyy">
                  <c:v>39454</c:v>
                </c:pt>
                <c:pt idx="75" formatCode="m/d/yyyy">
                  <c:v>39447</c:v>
                </c:pt>
                <c:pt idx="76" formatCode="m/d/yyyy">
                  <c:v>39440</c:v>
                </c:pt>
                <c:pt idx="77" formatCode="m/d/yyyy">
                  <c:v>39433</c:v>
                </c:pt>
                <c:pt idx="78" formatCode="m/d/yyyy">
                  <c:v>39426</c:v>
                </c:pt>
                <c:pt idx="79" formatCode="m/d/yyyy">
                  <c:v>39419</c:v>
                </c:pt>
                <c:pt idx="80" formatCode="m/d/yyyy">
                  <c:v>39412</c:v>
                </c:pt>
                <c:pt idx="81" formatCode="m/d/yyyy">
                  <c:v>39405</c:v>
                </c:pt>
                <c:pt idx="82" formatCode="m/d/yyyy">
                  <c:v>39398</c:v>
                </c:pt>
                <c:pt idx="83" formatCode="m/d/yyyy">
                  <c:v>39391</c:v>
                </c:pt>
                <c:pt idx="84" formatCode="m/d/yyyy">
                  <c:v>39384</c:v>
                </c:pt>
                <c:pt idx="85" formatCode="m/d/yyyy">
                  <c:v>39377</c:v>
                </c:pt>
                <c:pt idx="86" formatCode="m/d/yyyy">
                  <c:v>39370</c:v>
                </c:pt>
                <c:pt idx="87" formatCode="m/d/yyyy">
                  <c:v>39363</c:v>
                </c:pt>
                <c:pt idx="88" formatCode="m/d/yyyy">
                  <c:v>39356</c:v>
                </c:pt>
                <c:pt idx="89" formatCode="m/d/yyyy">
                  <c:v>39349</c:v>
                </c:pt>
                <c:pt idx="90" formatCode="m/d/yyyy">
                  <c:v>39342</c:v>
                </c:pt>
                <c:pt idx="91" formatCode="m/d/yyyy">
                  <c:v>39335</c:v>
                </c:pt>
                <c:pt idx="92" formatCode="m/d/yyyy">
                  <c:v>39328</c:v>
                </c:pt>
                <c:pt idx="93" formatCode="m/d/yyyy">
                  <c:v>39321</c:v>
                </c:pt>
                <c:pt idx="94" formatCode="m/d/yyyy">
                  <c:v>39314</c:v>
                </c:pt>
                <c:pt idx="95" formatCode="m/d/yyyy">
                  <c:v>39307</c:v>
                </c:pt>
                <c:pt idx="96" formatCode="m/d/yyyy">
                  <c:v>39300</c:v>
                </c:pt>
                <c:pt idx="97" formatCode="m/d/yyyy">
                  <c:v>39293</c:v>
                </c:pt>
                <c:pt idx="98" formatCode="m/d/yyyy">
                  <c:v>39286</c:v>
                </c:pt>
                <c:pt idx="99" formatCode="m/d/yyyy">
                  <c:v>39279</c:v>
                </c:pt>
                <c:pt idx="100" formatCode="m/d/yyyy">
                  <c:v>39272</c:v>
                </c:pt>
                <c:pt idx="101" formatCode="m/d/yyyy">
                  <c:v>39265</c:v>
                </c:pt>
                <c:pt idx="102" formatCode="m/d/yyyy">
                  <c:v>39258</c:v>
                </c:pt>
                <c:pt idx="103" formatCode="m/d/yyyy">
                  <c:v>39251</c:v>
                </c:pt>
                <c:pt idx="104" formatCode="m/d/yyyy">
                  <c:v>39244</c:v>
                </c:pt>
                <c:pt idx="105" formatCode="m/d/yyyy">
                  <c:v>39237</c:v>
                </c:pt>
                <c:pt idx="106" formatCode="m/d/yyyy">
                  <c:v>39230</c:v>
                </c:pt>
                <c:pt idx="107" formatCode="m/d/yyyy">
                  <c:v>39223</c:v>
                </c:pt>
                <c:pt idx="108" formatCode="m/d/yyyy">
                  <c:v>39216</c:v>
                </c:pt>
                <c:pt idx="109" formatCode="m/d/yyyy">
                  <c:v>39209</c:v>
                </c:pt>
                <c:pt idx="110" formatCode="m/d/yyyy">
                  <c:v>39202</c:v>
                </c:pt>
                <c:pt idx="111" formatCode="m/d/yyyy">
                  <c:v>39195</c:v>
                </c:pt>
                <c:pt idx="112" formatCode="m/d/yyyy">
                  <c:v>39188</c:v>
                </c:pt>
                <c:pt idx="113" formatCode="m/d/yyyy">
                  <c:v>39181</c:v>
                </c:pt>
                <c:pt idx="114" formatCode="m/d/yyyy">
                  <c:v>39174</c:v>
                </c:pt>
                <c:pt idx="115" formatCode="m/d/yyyy">
                  <c:v>39167</c:v>
                </c:pt>
                <c:pt idx="116" formatCode="m/d/yyyy">
                  <c:v>39160</c:v>
                </c:pt>
                <c:pt idx="117" formatCode="m/d/yyyy">
                  <c:v>39153</c:v>
                </c:pt>
                <c:pt idx="118" formatCode="m/d/yyyy">
                  <c:v>39146</c:v>
                </c:pt>
                <c:pt idx="119" formatCode="m/d/yyyy">
                  <c:v>39139</c:v>
                </c:pt>
                <c:pt idx="120" formatCode="m/d/yyyy">
                  <c:v>39132</c:v>
                </c:pt>
                <c:pt idx="121" formatCode="m/d/yyyy">
                  <c:v>39125</c:v>
                </c:pt>
                <c:pt idx="122" formatCode="m/d/yyyy">
                  <c:v>39118</c:v>
                </c:pt>
                <c:pt idx="123" formatCode="m/d/yyyy">
                  <c:v>39111</c:v>
                </c:pt>
                <c:pt idx="124" formatCode="m/d/yyyy">
                  <c:v>39104</c:v>
                </c:pt>
                <c:pt idx="125" formatCode="m/d/yyyy">
                  <c:v>39097</c:v>
                </c:pt>
                <c:pt idx="126" formatCode="m/d/yyyy">
                  <c:v>39090</c:v>
                </c:pt>
                <c:pt idx="127" formatCode="m/d/yyyy">
                  <c:v>39084</c:v>
                </c:pt>
                <c:pt idx="128" formatCode="m/d/yyyy">
                  <c:v>39077</c:v>
                </c:pt>
                <c:pt idx="129" formatCode="m/d/yyyy">
                  <c:v>39069</c:v>
                </c:pt>
                <c:pt idx="130" formatCode="m/d/yyyy">
                  <c:v>39062</c:v>
                </c:pt>
                <c:pt idx="131" formatCode="m/d/yyyy">
                  <c:v>39055</c:v>
                </c:pt>
                <c:pt idx="132" formatCode="m/d/yyyy">
                  <c:v>39048</c:v>
                </c:pt>
                <c:pt idx="133" formatCode="m/d/yyyy">
                  <c:v>39041</c:v>
                </c:pt>
                <c:pt idx="134" formatCode="m/d/yyyy">
                  <c:v>39034</c:v>
                </c:pt>
                <c:pt idx="135" formatCode="m/d/yyyy">
                  <c:v>39027</c:v>
                </c:pt>
                <c:pt idx="136" formatCode="m/d/yyyy">
                  <c:v>39020</c:v>
                </c:pt>
                <c:pt idx="137" formatCode="m/d/yyyy">
                  <c:v>39013</c:v>
                </c:pt>
                <c:pt idx="138" formatCode="m/d/yyyy">
                  <c:v>39006</c:v>
                </c:pt>
                <c:pt idx="139" formatCode="m/d/yyyy">
                  <c:v>38999</c:v>
                </c:pt>
                <c:pt idx="140" formatCode="m/d/yyyy">
                  <c:v>38993</c:v>
                </c:pt>
                <c:pt idx="141" formatCode="m/d/yyyy">
                  <c:v>38985</c:v>
                </c:pt>
                <c:pt idx="142" formatCode="m/d/yyyy">
                  <c:v>38978</c:v>
                </c:pt>
                <c:pt idx="143" formatCode="m/d/yyyy">
                  <c:v>38971</c:v>
                </c:pt>
                <c:pt idx="144" formatCode="m/d/yyyy">
                  <c:v>38964</c:v>
                </c:pt>
                <c:pt idx="145" formatCode="m/d/yyyy">
                  <c:v>38957</c:v>
                </c:pt>
                <c:pt idx="146" formatCode="m/d/yyyy">
                  <c:v>38950</c:v>
                </c:pt>
                <c:pt idx="147" formatCode="m/d/yyyy">
                  <c:v>38943</c:v>
                </c:pt>
                <c:pt idx="148" formatCode="m/d/yyyy">
                  <c:v>38936</c:v>
                </c:pt>
                <c:pt idx="149" formatCode="m/d/yyyy">
                  <c:v>38929</c:v>
                </c:pt>
                <c:pt idx="150" formatCode="m/d/yyyy">
                  <c:v>38922</c:v>
                </c:pt>
                <c:pt idx="151" formatCode="m/d/yyyy">
                  <c:v>38915</c:v>
                </c:pt>
                <c:pt idx="152" formatCode="m/d/yyyy">
                  <c:v>38908</c:v>
                </c:pt>
                <c:pt idx="153" formatCode="m/d/yyyy">
                  <c:v>38901</c:v>
                </c:pt>
                <c:pt idx="154" formatCode="m/d/yyyy">
                  <c:v>38894</c:v>
                </c:pt>
                <c:pt idx="155" formatCode="m/d/yyyy">
                  <c:v>38887</c:v>
                </c:pt>
                <c:pt idx="156" formatCode="m/d/yyyy">
                  <c:v>38880</c:v>
                </c:pt>
                <c:pt idx="157" formatCode="m/d/yyyy">
                  <c:v>38873</c:v>
                </c:pt>
                <c:pt idx="158" formatCode="m/d/yyyy">
                  <c:v>38866</c:v>
                </c:pt>
                <c:pt idx="159" formatCode="m/d/yyyy">
                  <c:v>38859</c:v>
                </c:pt>
                <c:pt idx="160" formatCode="m/d/yyyy">
                  <c:v>38852</c:v>
                </c:pt>
                <c:pt idx="161" formatCode="m/d/yyyy">
                  <c:v>38845</c:v>
                </c:pt>
                <c:pt idx="162" formatCode="m/d/yyyy">
                  <c:v>38839</c:v>
                </c:pt>
                <c:pt idx="163" formatCode="m/d/yyyy">
                  <c:v>38831</c:v>
                </c:pt>
                <c:pt idx="164" formatCode="m/d/yyyy">
                  <c:v>38824</c:v>
                </c:pt>
                <c:pt idx="165" formatCode="m/d/yyyy">
                  <c:v>38817</c:v>
                </c:pt>
                <c:pt idx="166" formatCode="m/d/yyyy">
                  <c:v>38810</c:v>
                </c:pt>
                <c:pt idx="167" formatCode="m/d/yyyy">
                  <c:v>38803</c:v>
                </c:pt>
                <c:pt idx="168" formatCode="m/d/yyyy">
                  <c:v>38796</c:v>
                </c:pt>
                <c:pt idx="169" formatCode="m/d/yyyy">
                  <c:v>38789</c:v>
                </c:pt>
                <c:pt idx="170" formatCode="m/d/yyyy">
                  <c:v>38782</c:v>
                </c:pt>
                <c:pt idx="171" formatCode="m/d/yyyy">
                  <c:v>38775</c:v>
                </c:pt>
                <c:pt idx="172" formatCode="m/d/yyyy">
                  <c:v>38768</c:v>
                </c:pt>
                <c:pt idx="173" formatCode="m/d/yyyy">
                  <c:v>38761</c:v>
                </c:pt>
                <c:pt idx="174" formatCode="m/d/yyyy">
                  <c:v>38754</c:v>
                </c:pt>
                <c:pt idx="175" formatCode="m/d/yyyy">
                  <c:v>38747</c:v>
                </c:pt>
                <c:pt idx="176" formatCode="m/d/yyyy">
                  <c:v>38740</c:v>
                </c:pt>
                <c:pt idx="177" formatCode="m/d/yyyy">
                  <c:v>38733</c:v>
                </c:pt>
                <c:pt idx="178" formatCode="m/d/yyyy">
                  <c:v>38726</c:v>
                </c:pt>
                <c:pt idx="179" formatCode="m/d/yyyy">
                  <c:v>38719</c:v>
                </c:pt>
                <c:pt idx="180" formatCode="m/d/yyyy">
                  <c:v>38712</c:v>
                </c:pt>
                <c:pt idx="181" formatCode="m/d/yyyy">
                  <c:v>38705</c:v>
                </c:pt>
                <c:pt idx="182" formatCode="m/d/yyyy">
                  <c:v>38698</c:v>
                </c:pt>
                <c:pt idx="183" formatCode="m/d/yyyy">
                  <c:v>38691</c:v>
                </c:pt>
                <c:pt idx="184" formatCode="m/d/yyyy">
                  <c:v>38684</c:v>
                </c:pt>
                <c:pt idx="185" formatCode="m/d/yyyy">
                  <c:v>38677</c:v>
                </c:pt>
                <c:pt idx="186" formatCode="m/d/yyyy">
                  <c:v>38670</c:v>
                </c:pt>
                <c:pt idx="187" formatCode="m/d/yyyy">
                  <c:v>38663</c:v>
                </c:pt>
                <c:pt idx="188" formatCode="m/d/yyyy">
                  <c:v>38656</c:v>
                </c:pt>
                <c:pt idx="189" formatCode="m/d/yyyy">
                  <c:v>38649</c:v>
                </c:pt>
                <c:pt idx="190" formatCode="m/d/yyyy">
                  <c:v>38642</c:v>
                </c:pt>
                <c:pt idx="191" formatCode="m/d/yyyy">
                  <c:v>38635</c:v>
                </c:pt>
                <c:pt idx="192" formatCode="m/d/yyyy">
                  <c:v>38628</c:v>
                </c:pt>
                <c:pt idx="193" formatCode="m/d/yyyy">
                  <c:v>38621</c:v>
                </c:pt>
                <c:pt idx="194" formatCode="m/d/yyyy">
                  <c:v>38614</c:v>
                </c:pt>
                <c:pt idx="195" formatCode="m/d/yyyy">
                  <c:v>38607</c:v>
                </c:pt>
                <c:pt idx="196" formatCode="m/d/yyyy">
                  <c:v>38600</c:v>
                </c:pt>
                <c:pt idx="197" formatCode="m/d/yyyy">
                  <c:v>38593</c:v>
                </c:pt>
                <c:pt idx="198" formatCode="m/d/yyyy">
                  <c:v>38586</c:v>
                </c:pt>
                <c:pt idx="199" formatCode="m/d/yyyy">
                  <c:v>38580</c:v>
                </c:pt>
                <c:pt idx="200" formatCode="m/d/yyyy">
                  <c:v>38572</c:v>
                </c:pt>
                <c:pt idx="201" formatCode="m/d/yyyy">
                  <c:v>38565</c:v>
                </c:pt>
                <c:pt idx="202" formatCode="m/d/yyyy">
                  <c:v>38558</c:v>
                </c:pt>
                <c:pt idx="203" formatCode="m/d/yyyy">
                  <c:v>38551</c:v>
                </c:pt>
                <c:pt idx="204" formatCode="m/d/yyyy">
                  <c:v>38544</c:v>
                </c:pt>
                <c:pt idx="205" formatCode="m/d/yyyy">
                  <c:v>38537</c:v>
                </c:pt>
                <c:pt idx="206" formatCode="m/d/yyyy">
                  <c:v>38530</c:v>
                </c:pt>
                <c:pt idx="207" formatCode="m/d/yyyy">
                  <c:v>38523</c:v>
                </c:pt>
                <c:pt idx="208" formatCode="m/d/yyyy">
                  <c:v>38516</c:v>
                </c:pt>
                <c:pt idx="209" formatCode="m/d/yyyy">
                  <c:v>38509</c:v>
                </c:pt>
                <c:pt idx="210" formatCode="m/d/yyyy">
                  <c:v>38502</c:v>
                </c:pt>
                <c:pt idx="211" formatCode="m/d/yyyy">
                  <c:v>38495</c:v>
                </c:pt>
                <c:pt idx="212" formatCode="m/d/yyyy">
                  <c:v>38488</c:v>
                </c:pt>
                <c:pt idx="213" formatCode="m/d/yyyy">
                  <c:v>38481</c:v>
                </c:pt>
                <c:pt idx="214" formatCode="m/d/yyyy">
                  <c:v>38474</c:v>
                </c:pt>
                <c:pt idx="215" formatCode="m/d/yyyy">
                  <c:v>38467</c:v>
                </c:pt>
                <c:pt idx="216" formatCode="m/d/yyyy">
                  <c:v>38460</c:v>
                </c:pt>
                <c:pt idx="217" formatCode="m/d/yyyy">
                  <c:v>38453</c:v>
                </c:pt>
                <c:pt idx="218" formatCode="m/d/yyyy">
                  <c:v>38446</c:v>
                </c:pt>
                <c:pt idx="219" formatCode="m/d/yyyy">
                  <c:v>38439</c:v>
                </c:pt>
                <c:pt idx="220" formatCode="m/d/yyyy">
                  <c:v>38432</c:v>
                </c:pt>
                <c:pt idx="221" formatCode="m/d/yyyy">
                  <c:v>38425</c:v>
                </c:pt>
                <c:pt idx="222" formatCode="m/d/yyyy">
                  <c:v>38418</c:v>
                </c:pt>
                <c:pt idx="223" formatCode="m/d/yyyy">
                  <c:v>38411</c:v>
                </c:pt>
                <c:pt idx="224" formatCode="m/d/yyyy">
                  <c:v>38404</c:v>
                </c:pt>
                <c:pt idx="225" formatCode="m/d/yyyy">
                  <c:v>38397</c:v>
                </c:pt>
                <c:pt idx="226" formatCode="m/d/yyyy">
                  <c:v>38390</c:v>
                </c:pt>
                <c:pt idx="227" formatCode="m/d/yyyy">
                  <c:v>38383</c:v>
                </c:pt>
                <c:pt idx="228" formatCode="m/d/yyyy">
                  <c:v>38376</c:v>
                </c:pt>
                <c:pt idx="229" formatCode="m/d/yyyy">
                  <c:v>38369</c:v>
                </c:pt>
                <c:pt idx="230" formatCode="m/d/yyyy">
                  <c:v>38362</c:v>
                </c:pt>
                <c:pt idx="231" formatCode="m/d/yyyy">
                  <c:v>38355</c:v>
                </c:pt>
                <c:pt idx="232" formatCode="m/d/yyyy">
                  <c:v>38348</c:v>
                </c:pt>
                <c:pt idx="233" formatCode="m/d/yyyy">
                  <c:v>38341</c:v>
                </c:pt>
                <c:pt idx="234" formatCode="m/d/yyyy">
                  <c:v>38334</c:v>
                </c:pt>
                <c:pt idx="235" formatCode="m/d/yyyy">
                  <c:v>38327</c:v>
                </c:pt>
                <c:pt idx="236" formatCode="m/d/yyyy">
                  <c:v>38320</c:v>
                </c:pt>
                <c:pt idx="237" formatCode="m/d/yyyy">
                  <c:v>38313</c:v>
                </c:pt>
                <c:pt idx="238" formatCode="m/d/yyyy">
                  <c:v>38307</c:v>
                </c:pt>
                <c:pt idx="239" formatCode="m/d/yyyy">
                  <c:v>38299</c:v>
                </c:pt>
                <c:pt idx="240" formatCode="m/d/yyyy">
                  <c:v>38292</c:v>
                </c:pt>
                <c:pt idx="241" formatCode="m/d/yyyy">
                  <c:v>38285</c:v>
                </c:pt>
                <c:pt idx="242" formatCode="m/d/yyyy">
                  <c:v>38278</c:v>
                </c:pt>
                <c:pt idx="243" formatCode="m/d/yyyy">
                  <c:v>38271</c:v>
                </c:pt>
                <c:pt idx="244" formatCode="m/d/yyyy">
                  <c:v>38264</c:v>
                </c:pt>
                <c:pt idx="245" formatCode="m/d/yyyy">
                  <c:v>38257</c:v>
                </c:pt>
                <c:pt idx="246" formatCode="m/d/yyyy">
                  <c:v>38250</c:v>
                </c:pt>
                <c:pt idx="247" formatCode="m/d/yyyy">
                  <c:v>38243</c:v>
                </c:pt>
                <c:pt idx="248" formatCode="m/d/yyyy">
                  <c:v>38236</c:v>
                </c:pt>
                <c:pt idx="249" formatCode="m/d/yyyy">
                  <c:v>38229</c:v>
                </c:pt>
                <c:pt idx="250" formatCode="m/d/yyyy">
                  <c:v>38222</c:v>
                </c:pt>
                <c:pt idx="251" formatCode="m/d/yyyy">
                  <c:v>38215</c:v>
                </c:pt>
                <c:pt idx="252" formatCode="m/d/yyyy">
                  <c:v>38208</c:v>
                </c:pt>
                <c:pt idx="253" formatCode="m/d/yyyy">
                  <c:v>38201</c:v>
                </c:pt>
                <c:pt idx="254" formatCode="m/d/yyyy">
                  <c:v>38194</c:v>
                </c:pt>
                <c:pt idx="255" formatCode="m/d/yyyy">
                  <c:v>38187</c:v>
                </c:pt>
                <c:pt idx="256" formatCode="m/d/yyyy">
                  <c:v>38180</c:v>
                </c:pt>
                <c:pt idx="257" formatCode="m/d/yyyy">
                  <c:v>38173</c:v>
                </c:pt>
                <c:pt idx="258" formatCode="m/d/yyyy">
                  <c:v>38166</c:v>
                </c:pt>
                <c:pt idx="259" formatCode="m/d/yyyy">
                  <c:v>38159</c:v>
                </c:pt>
                <c:pt idx="260" formatCode="m/d/yyyy">
                  <c:v>38152</c:v>
                </c:pt>
                <c:pt idx="261" formatCode="m/d/yyyy">
                  <c:v>38145</c:v>
                </c:pt>
                <c:pt idx="262" formatCode="m/d/yyyy">
                  <c:v>38138</c:v>
                </c:pt>
                <c:pt idx="263" formatCode="m/d/yyyy">
                  <c:v>38131</c:v>
                </c:pt>
                <c:pt idx="264" formatCode="m/d/yyyy">
                  <c:v>38124</c:v>
                </c:pt>
                <c:pt idx="265" formatCode="m/d/yyyy">
                  <c:v>38117</c:v>
                </c:pt>
                <c:pt idx="266" formatCode="m/d/yyyy">
                  <c:v>38110</c:v>
                </c:pt>
                <c:pt idx="267" formatCode="m/d/yyyy">
                  <c:v>38104</c:v>
                </c:pt>
                <c:pt idx="268" formatCode="m/d/yyyy">
                  <c:v>38096</c:v>
                </c:pt>
                <c:pt idx="269" formatCode="m/d/yyyy">
                  <c:v>38089</c:v>
                </c:pt>
                <c:pt idx="270" formatCode="m/d/yyyy">
                  <c:v>38082</c:v>
                </c:pt>
                <c:pt idx="271" formatCode="m/d/yyyy">
                  <c:v>38075</c:v>
                </c:pt>
                <c:pt idx="272" formatCode="m/d/yyyy">
                  <c:v>38068</c:v>
                </c:pt>
                <c:pt idx="273" formatCode="m/d/yyyy">
                  <c:v>38061</c:v>
                </c:pt>
                <c:pt idx="274" formatCode="m/d/yyyy">
                  <c:v>38054</c:v>
                </c:pt>
                <c:pt idx="275" formatCode="m/d/yyyy">
                  <c:v>38047</c:v>
                </c:pt>
                <c:pt idx="276" formatCode="m/d/yyyy">
                  <c:v>38040</c:v>
                </c:pt>
                <c:pt idx="277" formatCode="m/d/yyyy">
                  <c:v>38033</c:v>
                </c:pt>
                <c:pt idx="278" formatCode="m/d/yyyy">
                  <c:v>38026</c:v>
                </c:pt>
                <c:pt idx="279" formatCode="m/d/yyyy">
                  <c:v>38020</c:v>
                </c:pt>
                <c:pt idx="280" formatCode="m/d/yyyy">
                  <c:v>38013</c:v>
                </c:pt>
                <c:pt idx="281" formatCode="m/d/yyyy">
                  <c:v>38005</c:v>
                </c:pt>
                <c:pt idx="282" formatCode="m/d/yyyy">
                  <c:v>37998</c:v>
                </c:pt>
                <c:pt idx="283" formatCode="m/d/yyyy">
                  <c:v>37991</c:v>
                </c:pt>
                <c:pt idx="284" formatCode="m/d/yyyy">
                  <c:v>37984</c:v>
                </c:pt>
                <c:pt idx="285" formatCode="m/d/yyyy">
                  <c:v>37977</c:v>
                </c:pt>
                <c:pt idx="286" formatCode="m/d/yyyy">
                  <c:v>37970</c:v>
                </c:pt>
                <c:pt idx="287" formatCode="m/d/yyyy">
                  <c:v>37963</c:v>
                </c:pt>
                <c:pt idx="288" formatCode="m/d/yyyy">
                  <c:v>37956</c:v>
                </c:pt>
                <c:pt idx="289" formatCode="m/d/yyyy">
                  <c:v>37949</c:v>
                </c:pt>
                <c:pt idx="290" formatCode="m/d/yyyy">
                  <c:v>37942</c:v>
                </c:pt>
                <c:pt idx="291" formatCode="m/d/yyyy">
                  <c:v>37935</c:v>
                </c:pt>
                <c:pt idx="292" formatCode="m/d/yyyy">
                  <c:v>37928</c:v>
                </c:pt>
                <c:pt idx="293" formatCode="m/d/yyyy">
                  <c:v>37921</c:v>
                </c:pt>
                <c:pt idx="294" formatCode="m/d/yyyy">
                  <c:v>37914</c:v>
                </c:pt>
                <c:pt idx="295" formatCode="m/d/yyyy">
                  <c:v>37907</c:v>
                </c:pt>
                <c:pt idx="296" formatCode="m/d/yyyy">
                  <c:v>37900</c:v>
                </c:pt>
                <c:pt idx="297" formatCode="m/d/yyyy">
                  <c:v>37893</c:v>
                </c:pt>
                <c:pt idx="298" formatCode="m/d/yyyy">
                  <c:v>37886</c:v>
                </c:pt>
                <c:pt idx="299" formatCode="m/d/yyyy">
                  <c:v>37879</c:v>
                </c:pt>
                <c:pt idx="300" formatCode="m/d/yyyy">
                  <c:v>37872</c:v>
                </c:pt>
                <c:pt idx="301" formatCode="m/d/yyyy">
                  <c:v>37865</c:v>
                </c:pt>
                <c:pt idx="302" formatCode="m/d/yyyy">
                  <c:v>37858</c:v>
                </c:pt>
                <c:pt idx="303" formatCode="m/d/yyyy">
                  <c:v>37851</c:v>
                </c:pt>
                <c:pt idx="304" formatCode="m/d/yyyy">
                  <c:v>37844</c:v>
                </c:pt>
                <c:pt idx="305" formatCode="m/d/yyyy">
                  <c:v>37837</c:v>
                </c:pt>
                <c:pt idx="306" formatCode="m/d/yyyy">
                  <c:v>37830</c:v>
                </c:pt>
                <c:pt idx="307" formatCode="m/d/yyyy">
                  <c:v>37823</c:v>
                </c:pt>
                <c:pt idx="308" formatCode="m/d/yyyy">
                  <c:v>37816</c:v>
                </c:pt>
                <c:pt idx="309" formatCode="m/d/yyyy">
                  <c:v>37809</c:v>
                </c:pt>
                <c:pt idx="310" formatCode="m/d/yyyy">
                  <c:v>37802</c:v>
                </c:pt>
                <c:pt idx="311" formatCode="m/d/yyyy">
                  <c:v>37795</c:v>
                </c:pt>
                <c:pt idx="312" formatCode="m/d/yyyy">
                  <c:v>37788</c:v>
                </c:pt>
                <c:pt idx="313" formatCode="m/d/yyyy">
                  <c:v>37781</c:v>
                </c:pt>
                <c:pt idx="314" formatCode="m/d/yyyy">
                  <c:v>37774</c:v>
                </c:pt>
                <c:pt idx="315" formatCode="m/d/yyyy">
                  <c:v>37767</c:v>
                </c:pt>
                <c:pt idx="316" formatCode="m/d/yyyy">
                  <c:v>37760</c:v>
                </c:pt>
                <c:pt idx="317" formatCode="m/d/yyyy">
                  <c:v>37753</c:v>
                </c:pt>
                <c:pt idx="318" formatCode="m/d/yyyy">
                  <c:v>37746</c:v>
                </c:pt>
                <c:pt idx="319" formatCode="m/d/yyyy">
                  <c:v>37739</c:v>
                </c:pt>
                <c:pt idx="320" formatCode="m/d/yyyy">
                  <c:v>37732</c:v>
                </c:pt>
                <c:pt idx="321" formatCode="m/d/yyyy">
                  <c:v>37726</c:v>
                </c:pt>
                <c:pt idx="322" formatCode="m/d/yyyy">
                  <c:v>37718</c:v>
                </c:pt>
                <c:pt idx="323" formatCode="m/d/yyyy">
                  <c:v>37711</c:v>
                </c:pt>
                <c:pt idx="324" formatCode="m/d/yyyy">
                  <c:v>37704</c:v>
                </c:pt>
                <c:pt idx="325" formatCode="m/d/yyyy">
                  <c:v>37697</c:v>
                </c:pt>
                <c:pt idx="326" formatCode="m/d/yyyy">
                  <c:v>37690</c:v>
                </c:pt>
                <c:pt idx="327" formatCode="m/d/yyyy">
                  <c:v>37683</c:v>
                </c:pt>
                <c:pt idx="328" formatCode="m/d/yyyy">
                  <c:v>37676</c:v>
                </c:pt>
                <c:pt idx="329" formatCode="m/d/yyyy">
                  <c:v>37669</c:v>
                </c:pt>
                <c:pt idx="330" formatCode="m/d/yyyy">
                  <c:v>37662</c:v>
                </c:pt>
                <c:pt idx="331" formatCode="m/d/yyyy">
                  <c:v>37655</c:v>
                </c:pt>
                <c:pt idx="332" formatCode="m/d/yyyy">
                  <c:v>37648</c:v>
                </c:pt>
                <c:pt idx="333" formatCode="m/d/yyyy">
                  <c:v>37641</c:v>
                </c:pt>
                <c:pt idx="334" formatCode="m/d/yyyy">
                  <c:v>37634</c:v>
                </c:pt>
                <c:pt idx="335" formatCode="m/d/yyyy">
                  <c:v>37627</c:v>
                </c:pt>
                <c:pt idx="336" formatCode="m/d/yyyy">
                  <c:v>37620</c:v>
                </c:pt>
                <c:pt idx="337" formatCode="m/d/yyyy">
                  <c:v>37613</c:v>
                </c:pt>
                <c:pt idx="338" formatCode="m/d/yyyy">
                  <c:v>37606</c:v>
                </c:pt>
                <c:pt idx="339" formatCode="m/d/yyyy">
                  <c:v>37599</c:v>
                </c:pt>
                <c:pt idx="340" formatCode="m/d/yyyy">
                  <c:v>37592</c:v>
                </c:pt>
                <c:pt idx="341" formatCode="m/d/yyyy">
                  <c:v>37585</c:v>
                </c:pt>
                <c:pt idx="342" formatCode="m/d/yyyy">
                  <c:v>37578</c:v>
                </c:pt>
                <c:pt idx="343" formatCode="m/d/yyyy">
                  <c:v>37571</c:v>
                </c:pt>
                <c:pt idx="344" formatCode="m/d/yyyy">
                  <c:v>37564</c:v>
                </c:pt>
                <c:pt idx="345" formatCode="m/d/yyyy">
                  <c:v>37557</c:v>
                </c:pt>
                <c:pt idx="346" formatCode="m/d/yyyy">
                  <c:v>37550</c:v>
                </c:pt>
                <c:pt idx="347" formatCode="m/d/yyyy">
                  <c:v>37543</c:v>
                </c:pt>
                <c:pt idx="348" formatCode="m/d/yyyy">
                  <c:v>37536</c:v>
                </c:pt>
                <c:pt idx="349" formatCode="m/d/yyyy">
                  <c:v>37529</c:v>
                </c:pt>
                <c:pt idx="350" formatCode="m/d/yyyy">
                  <c:v>37522</c:v>
                </c:pt>
                <c:pt idx="351" formatCode="m/d/yyyy">
                  <c:v>37515</c:v>
                </c:pt>
                <c:pt idx="352" formatCode="m/d/yyyy">
                  <c:v>37508</c:v>
                </c:pt>
                <c:pt idx="353" formatCode="m/d/yyyy">
                  <c:v>37501</c:v>
                </c:pt>
                <c:pt idx="354" formatCode="m/d/yyyy">
                  <c:v>37494</c:v>
                </c:pt>
                <c:pt idx="355" formatCode="m/d/yyyy">
                  <c:v>37487</c:v>
                </c:pt>
                <c:pt idx="356" formatCode="m/d/yyyy">
                  <c:v>37480</c:v>
                </c:pt>
                <c:pt idx="357" formatCode="m/d/yyyy">
                  <c:v>37473</c:v>
                </c:pt>
                <c:pt idx="358" formatCode="m/d/yyyy">
                  <c:v>37466</c:v>
                </c:pt>
                <c:pt idx="359" formatCode="m/d/yyyy">
                  <c:v>37459</c:v>
                </c:pt>
                <c:pt idx="360" formatCode="m/d/yyyy">
                  <c:v>37452</c:v>
                </c:pt>
                <c:pt idx="361" formatCode="m/d/yyyy">
                  <c:v>37445</c:v>
                </c:pt>
                <c:pt idx="362" formatCode="m/d/yyyy">
                  <c:v>37438</c:v>
                </c:pt>
                <c:pt idx="363" formatCode="m/d/yyyy">
                  <c:v>37431</c:v>
                </c:pt>
                <c:pt idx="364" formatCode="m/d/yyyy">
                  <c:v>37424</c:v>
                </c:pt>
                <c:pt idx="365" formatCode="m/d/yyyy">
                  <c:v>37417</c:v>
                </c:pt>
                <c:pt idx="366" formatCode="m/d/yyyy">
                  <c:v>37410</c:v>
                </c:pt>
                <c:pt idx="367" formatCode="m/d/yyyy">
                  <c:v>37403</c:v>
                </c:pt>
                <c:pt idx="368" formatCode="m/d/yyyy">
                  <c:v>37396</c:v>
                </c:pt>
                <c:pt idx="369" formatCode="m/d/yyyy">
                  <c:v>37389</c:v>
                </c:pt>
                <c:pt idx="370" formatCode="m/d/yyyy">
                  <c:v>37382</c:v>
                </c:pt>
                <c:pt idx="371" formatCode="m/d/yyyy">
                  <c:v>37375</c:v>
                </c:pt>
                <c:pt idx="372" formatCode="m/d/yyyy">
                  <c:v>37368</c:v>
                </c:pt>
                <c:pt idx="373" formatCode="m/d/yyyy">
                  <c:v>37361</c:v>
                </c:pt>
                <c:pt idx="374" formatCode="m/d/yyyy">
                  <c:v>37354</c:v>
                </c:pt>
                <c:pt idx="375" formatCode="m/d/yyyy">
                  <c:v>37347</c:v>
                </c:pt>
                <c:pt idx="376" formatCode="m/d/yyyy">
                  <c:v>37341</c:v>
                </c:pt>
                <c:pt idx="377" formatCode="m/d/yyyy">
                  <c:v>37333</c:v>
                </c:pt>
                <c:pt idx="378" formatCode="m/d/yyyy">
                  <c:v>37326</c:v>
                </c:pt>
                <c:pt idx="379" formatCode="m/d/yyyy">
                  <c:v>37319</c:v>
                </c:pt>
                <c:pt idx="380" formatCode="m/d/yyyy">
                  <c:v>37312</c:v>
                </c:pt>
                <c:pt idx="381" formatCode="m/d/yyyy">
                  <c:v>37305</c:v>
                </c:pt>
                <c:pt idx="382" formatCode="m/d/yyyy">
                  <c:v>37298</c:v>
                </c:pt>
                <c:pt idx="383" formatCode="m/d/yyyy">
                  <c:v>37291</c:v>
                </c:pt>
                <c:pt idx="384" formatCode="m/d/yyyy">
                  <c:v>37284</c:v>
                </c:pt>
                <c:pt idx="385" formatCode="m/d/yyyy">
                  <c:v>37277</c:v>
                </c:pt>
                <c:pt idx="386" formatCode="m/d/yyyy">
                  <c:v>37270</c:v>
                </c:pt>
                <c:pt idx="387" formatCode="m/d/yyyy">
                  <c:v>37263</c:v>
                </c:pt>
                <c:pt idx="388" formatCode="m/d/yyyy">
                  <c:v>37256</c:v>
                </c:pt>
                <c:pt idx="389" formatCode="m/d/yyyy">
                  <c:v>37249</c:v>
                </c:pt>
                <c:pt idx="390" formatCode="m/d/yyyy">
                  <c:v>37243</c:v>
                </c:pt>
                <c:pt idx="391" formatCode="m/d/yyyy">
                  <c:v>37235</c:v>
                </c:pt>
                <c:pt idx="392" formatCode="m/d/yyyy">
                  <c:v>37228</c:v>
                </c:pt>
                <c:pt idx="393" formatCode="m/d/yyyy">
                  <c:v>37221</c:v>
                </c:pt>
                <c:pt idx="394" formatCode="m/d/yyyy">
                  <c:v>37214</c:v>
                </c:pt>
                <c:pt idx="395" formatCode="m/d/yyyy">
                  <c:v>37207</c:v>
                </c:pt>
                <c:pt idx="396" formatCode="m/d/yyyy">
                  <c:v>37200</c:v>
                </c:pt>
                <c:pt idx="397" formatCode="m/d/yyyy">
                  <c:v>37193</c:v>
                </c:pt>
                <c:pt idx="398" formatCode="m/d/yyyy">
                  <c:v>37186</c:v>
                </c:pt>
                <c:pt idx="399" formatCode="m/d/yyyy">
                  <c:v>37179</c:v>
                </c:pt>
                <c:pt idx="400" formatCode="m/d/yyyy">
                  <c:v>37172</c:v>
                </c:pt>
                <c:pt idx="401" formatCode="m/d/yyyy">
                  <c:v>37165</c:v>
                </c:pt>
                <c:pt idx="402" formatCode="m/d/yyyy">
                  <c:v>37158</c:v>
                </c:pt>
                <c:pt idx="403" formatCode="m/d/yyyy">
                  <c:v>37151</c:v>
                </c:pt>
                <c:pt idx="404" formatCode="m/d/yyyy">
                  <c:v>37144</c:v>
                </c:pt>
                <c:pt idx="405" formatCode="m/d/yyyy">
                  <c:v>37137</c:v>
                </c:pt>
                <c:pt idx="406" formatCode="m/d/yyyy">
                  <c:v>37130</c:v>
                </c:pt>
                <c:pt idx="407" formatCode="m/d/yyyy">
                  <c:v>37123</c:v>
                </c:pt>
                <c:pt idx="408" formatCode="m/d/yyyy">
                  <c:v>37116</c:v>
                </c:pt>
                <c:pt idx="409" formatCode="m/d/yyyy">
                  <c:v>37109</c:v>
                </c:pt>
                <c:pt idx="410" formatCode="m/d/yyyy">
                  <c:v>37102</c:v>
                </c:pt>
                <c:pt idx="411" formatCode="m/d/yyyy">
                  <c:v>37095</c:v>
                </c:pt>
                <c:pt idx="412" formatCode="m/d/yyyy">
                  <c:v>37088</c:v>
                </c:pt>
                <c:pt idx="413" formatCode="m/d/yyyy">
                  <c:v>37081</c:v>
                </c:pt>
                <c:pt idx="414" formatCode="m/d/yyyy">
                  <c:v>37074</c:v>
                </c:pt>
                <c:pt idx="415" formatCode="m/d/yyyy">
                  <c:v>37067</c:v>
                </c:pt>
                <c:pt idx="416" formatCode="m/d/yyyy">
                  <c:v>37060</c:v>
                </c:pt>
                <c:pt idx="417" formatCode="m/d/yyyy">
                  <c:v>37053</c:v>
                </c:pt>
                <c:pt idx="418" formatCode="m/d/yyyy">
                  <c:v>37046</c:v>
                </c:pt>
                <c:pt idx="419" formatCode="m/d/yyyy">
                  <c:v>37039</c:v>
                </c:pt>
                <c:pt idx="420" formatCode="m/d/yyyy">
                  <c:v>37032</c:v>
                </c:pt>
                <c:pt idx="421" formatCode="m/d/yyyy">
                  <c:v>37025</c:v>
                </c:pt>
                <c:pt idx="422" formatCode="m/d/yyyy">
                  <c:v>37018</c:v>
                </c:pt>
                <c:pt idx="423" formatCode="m/d/yyyy">
                  <c:v>37011</c:v>
                </c:pt>
                <c:pt idx="424" formatCode="m/d/yyyy">
                  <c:v>37004</c:v>
                </c:pt>
                <c:pt idx="425" formatCode="m/d/yyyy">
                  <c:v>36997</c:v>
                </c:pt>
                <c:pt idx="426" formatCode="m/d/yyyy">
                  <c:v>36990</c:v>
                </c:pt>
                <c:pt idx="427" formatCode="m/d/yyyy">
                  <c:v>36983</c:v>
                </c:pt>
                <c:pt idx="428" formatCode="m/d/yyyy">
                  <c:v>36976</c:v>
                </c:pt>
                <c:pt idx="429" formatCode="m/d/yyyy">
                  <c:v>36969</c:v>
                </c:pt>
                <c:pt idx="430" formatCode="m/d/yyyy">
                  <c:v>36962</c:v>
                </c:pt>
                <c:pt idx="431" formatCode="m/d/yyyy">
                  <c:v>36955</c:v>
                </c:pt>
                <c:pt idx="432" formatCode="m/d/yyyy">
                  <c:v>36948</c:v>
                </c:pt>
                <c:pt idx="433" formatCode="m/d/yyyy">
                  <c:v>36941</c:v>
                </c:pt>
                <c:pt idx="434" formatCode="m/d/yyyy">
                  <c:v>36934</c:v>
                </c:pt>
                <c:pt idx="435" formatCode="m/d/yyyy">
                  <c:v>36927</c:v>
                </c:pt>
                <c:pt idx="436" formatCode="m/d/yyyy">
                  <c:v>36920</c:v>
                </c:pt>
                <c:pt idx="437" formatCode="m/d/yyyy">
                  <c:v>36913</c:v>
                </c:pt>
                <c:pt idx="438" formatCode="m/d/yyyy">
                  <c:v>36906</c:v>
                </c:pt>
                <c:pt idx="439" formatCode="m/d/yyyy">
                  <c:v>36899</c:v>
                </c:pt>
                <c:pt idx="440" formatCode="m/d/yyyy">
                  <c:v>36893</c:v>
                </c:pt>
                <c:pt idx="441" formatCode="m/d/yyyy">
                  <c:v>36886</c:v>
                </c:pt>
                <c:pt idx="442" formatCode="m/d/yyyy">
                  <c:v>36878</c:v>
                </c:pt>
                <c:pt idx="443" formatCode="m/d/yyyy">
                  <c:v>36871</c:v>
                </c:pt>
                <c:pt idx="444" formatCode="m/d/yyyy">
                  <c:v>36864</c:v>
                </c:pt>
                <c:pt idx="445" formatCode="m/d/yyyy">
                  <c:v>36857</c:v>
                </c:pt>
                <c:pt idx="446" formatCode="m/d/yyyy">
                  <c:v>36850</c:v>
                </c:pt>
                <c:pt idx="447" formatCode="m/d/yyyy">
                  <c:v>36843</c:v>
                </c:pt>
                <c:pt idx="448" formatCode="m/d/yyyy">
                  <c:v>36836</c:v>
                </c:pt>
                <c:pt idx="449" formatCode="m/d/yyyy">
                  <c:v>36829</c:v>
                </c:pt>
                <c:pt idx="450" formatCode="m/d/yyyy">
                  <c:v>36822</c:v>
                </c:pt>
                <c:pt idx="451" formatCode="m/d/yyyy">
                  <c:v>36815</c:v>
                </c:pt>
                <c:pt idx="452" formatCode="m/d/yyyy">
                  <c:v>36808</c:v>
                </c:pt>
                <c:pt idx="453" formatCode="m/d/yyyy">
                  <c:v>36802</c:v>
                </c:pt>
                <c:pt idx="454" formatCode="m/d/yyyy">
                  <c:v>36794</c:v>
                </c:pt>
                <c:pt idx="455" formatCode="m/d/yyyy">
                  <c:v>36787</c:v>
                </c:pt>
                <c:pt idx="456" formatCode="m/d/yyyy">
                  <c:v>36780</c:v>
                </c:pt>
                <c:pt idx="457" formatCode="m/d/yyyy">
                  <c:v>36773</c:v>
                </c:pt>
                <c:pt idx="458" formatCode="m/d/yyyy">
                  <c:v>36768</c:v>
                </c:pt>
                <c:pt idx="459" formatCode="m/d/yyyy">
                  <c:v>36759</c:v>
                </c:pt>
                <c:pt idx="460" formatCode="m/d/yyyy">
                  <c:v>36752</c:v>
                </c:pt>
                <c:pt idx="461" formatCode="m/d/yyyy">
                  <c:v>36745</c:v>
                </c:pt>
                <c:pt idx="462" formatCode="m/d/yyyy">
                  <c:v>36738</c:v>
                </c:pt>
                <c:pt idx="463" formatCode="m/d/yyyy">
                  <c:v>36731</c:v>
                </c:pt>
                <c:pt idx="464" formatCode="m/d/yyyy">
                  <c:v>36724</c:v>
                </c:pt>
                <c:pt idx="465" formatCode="m/d/yyyy">
                  <c:v>36717</c:v>
                </c:pt>
                <c:pt idx="466" formatCode="m/d/yyyy">
                  <c:v>36710</c:v>
                </c:pt>
                <c:pt idx="467" formatCode="m/d/yyyy">
                  <c:v>36703</c:v>
                </c:pt>
                <c:pt idx="468" formatCode="m/d/yyyy">
                  <c:v>36696</c:v>
                </c:pt>
                <c:pt idx="469" formatCode="m/d/yyyy">
                  <c:v>36689</c:v>
                </c:pt>
                <c:pt idx="470" formatCode="m/d/yyyy">
                  <c:v>36682</c:v>
                </c:pt>
                <c:pt idx="471" formatCode="m/d/yyyy">
                  <c:v>36675</c:v>
                </c:pt>
                <c:pt idx="472" formatCode="m/d/yyyy">
                  <c:v>36668</c:v>
                </c:pt>
                <c:pt idx="473" formatCode="m/d/yyyy">
                  <c:v>36661</c:v>
                </c:pt>
                <c:pt idx="474" formatCode="m/d/yyyy">
                  <c:v>36654</c:v>
                </c:pt>
                <c:pt idx="475" formatCode="m/d/yyyy">
                  <c:v>36648</c:v>
                </c:pt>
                <c:pt idx="476" formatCode="m/d/yyyy">
                  <c:v>36640</c:v>
                </c:pt>
                <c:pt idx="477" formatCode="m/d/yyyy">
                  <c:v>36633</c:v>
                </c:pt>
                <c:pt idx="478" formatCode="m/d/yyyy">
                  <c:v>36626</c:v>
                </c:pt>
                <c:pt idx="479" formatCode="m/d/yyyy">
                  <c:v>36619</c:v>
                </c:pt>
                <c:pt idx="480" formatCode="m/d/yyyy">
                  <c:v>36612</c:v>
                </c:pt>
                <c:pt idx="481" formatCode="m/d/yyyy">
                  <c:v>36606</c:v>
                </c:pt>
                <c:pt idx="482" formatCode="m/d/yyyy">
                  <c:v>36598</c:v>
                </c:pt>
                <c:pt idx="483" formatCode="m/d/yyyy">
                  <c:v>36591</c:v>
                </c:pt>
                <c:pt idx="484" formatCode="m/d/yyyy">
                  <c:v>36584</c:v>
                </c:pt>
                <c:pt idx="485" formatCode="m/d/yyyy">
                  <c:v>36577</c:v>
                </c:pt>
                <c:pt idx="486" formatCode="m/d/yyyy">
                  <c:v>36570</c:v>
                </c:pt>
                <c:pt idx="487" formatCode="m/d/yyyy">
                  <c:v>36563</c:v>
                </c:pt>
                <c:pt idx="488" formatCode="m/d/yyyy">
                  <c:v>36556</c:v>
                </c:pt>
                <c:pt idx="489" formatCode="m/d/yyyy">
                  <c:v>36549</c:v>
                </c:pt>
                <c:pt idx="490" formatCode="m/d/yyyy">
                  <c:v>36542</c:v>
                </c:pt>
                <c:pt idx="491" formatCode="m/d/yyyy">
                  <c:v>36535</c:v>
                </c:pt>
                <c:pt idx="492" formatCode="m/d/yyyy">
                  <c:v>36528</c:v>
                </c:pt>
                <c:pt idx="493" formatCode="m/d/yyyy">
                  <c:v>36521</c:v>
                </c:pt>
                <c:pt idx="494" formatCode="m/d/yyyy">
                  <c:v>36514</c:v>
                </c:pt>
                <c:pt idx="495" formatCode="m/d/yyyy">
                  <c:v>36507</c:v>
                </c:pt>
                <c:pt idx="496" formatCode="m/d/yyyy">
                  <c:v>36500</c:v>
                </c:pt>
                <c:pt idx="497" formatCode="m/d/yyyy">
                  <c:v>36493</c:v>
                </c:pt>
                <c:pt idx="498" formatCode="m/d/yyyy">
                  <c:v>36486</c:v>
                </c:pt>
                <c:pt idx="499" formatCode="m/d/yyyy">
                  <c:v>36479</c:v>
                </c:pt>
                <c:pt idx="500" formatCode="m/d/yyyy">
                  <c:v>36473</c:v>
                </c:pt>
                <c:pt idx="501" formatCode="m/d/yyyy">
                  <c:v>36465</c:v>
                </c:pt>
                <c:pt idx="502" formatCode="m/d/yyyy">
                  <c:v>36458</c:v>
                </c:pt>
                <c:pt idx="503" formatCode="m/d/yyyy">
                  <c:v>36451</c:v>
                </c:pt>
                <c:pt idx="504" formatCode="m/d/yyyy">
                  <c:v>36444</c:v>
                </c:pt>
                <c:pt idx="505" formatCode="m/d/yyyy">
                  <c:v>36437</c:v>
                </c:pt>
                <c:pt idx="506" formatCode="m/d/yyyy">
                  <c:v>36430</c:v>
                </c:pt>
                <c:pt idx="507" formatCode="m/d/yyyy">
                  <c:v>36423</c:v>
                </c:pt>
                <c:pt idx="508" formatCode="m/d/yyyy">
                  <c:v>36417</c:v>
                </c:pt>
                <c:pt idx="509" formatCode="m/d/yyyy">
                  <c:v>36409</c:v>
                </c:pt>
                <c:pt idx="510" formatCode="m/d/yyyy">
                  <c:v>36402</c:v>
                </c:pt>
                <c:pt idx="511" formatCode="m/d/yyyy">
                  <c:v>36395</c:v>
                </c:pt>
                <c:pt idx="512" formatCode="m/d/yyyy">
                  <c:v>36388</c:v>
                </c:pt>
                <c:pt idx="513" formatCode="m/d/yyyy">
                  <c:v>36381</c:v>
                </c:pt>
                <c:pt idx="514" formatCode="m/d/yyyy">
                  <c:v>36374</c:v>
                </c:pt>
                <c:pt idx="515" formatCode="m/d/yyyy">
                  <c:v>36367</c:v>
                </c:pt>
                <c:pt idx="516" formatCode="m/d/yyyy">
                  <c:v>36360</c:v>
                </c:pt>
                <c:pt idx="517" formatCode="m/d/yyyy">
                  <c:v>36353</c:v>
                </c:pt>
                <c:pt idx="518" formatCode="m/d/yyyy">
                  <c:v>36346</c:v>
                </c:pt>
                <c:pt idx="519" formatCode="m/d/yyyy">
                  <c:v>36339</c:v>
                </c:pt>
                <c:pt idx="520" formatCode="m/d/yyyy">
                  <c:v>36332</c:v>
                </c:pt>
                <c:pt idx="521" formatCode="m/d/yyyy">
                  <c:v>36325</c:v>
                </c:pt>
                <c:pt idx="522" formatCode="m/d/yyyy">
                  <c:v>36318</c:v>
                </c:pt>
                <c:pt idx="523" formatCode="m/d/yyyy">
                  <c:v>36311</c:v>
                </c:pt>
                <c:pt idx="524" formatCode="m/d/yyyy">
                  <c:v>36304</c:v>
                </c:pt>
                <c:pt idx="525" formatCode="m/d/yyyy">
                  <c:v>36297</c:v>
                </c:pt>
                <c:pt idx="526" formatCode="m/d/yyyy">
                  <c:v>36290</c:v>
                </c:pt>
                <c:pt idx="527" formatCode="m/d/yyyy">
                  <c:v>36283</c:v>
                </c:pt>
                <c:pt idx="528" formatCode="m/d/yyyy">
                  <c:v>36276</c:v>
                </c:pt>
                <c:pt idx="529" formatCode="m/d/yyyy">
                  <c:v>36269</c:v>
                </c:pt>
                <c:pt idx="530" formatCode="m/d/yyyy">
                  <c:v>36262</c:v>
                </c:pt>
                <c:pt idx="531" formatCode="m/d/yyyy">
                  <c:v>36255</c:v>
                </c:pt>
                <c:pt idx="532" formatCode="m/d/yyyy">
                  <c:v>36249</c:v>
                </c:pt>
                <c:pt idx="533" formatCode="m/d/yyyy">
                  <c:v>36241</c:v>
                </c:pt>
                <c:pt idx="534" formatCode="m/d/yyyy">
                  <c:v>36234</c:v>
                </c:pt>
                <c:pt idx="535" formatCode="m/d/yyyy">
                  <c:v>36227</c:v>
                </c:pt>
                <c:pt idx="536" formatCode="m/d/yyyy">
                  <c:v>36220</c:v>
                </c:pt>
                <c:pt idx="537" formatCode="m/d/yyyy">
                  <c:v>36213</c:v>
                </c:pt>
                <c:pt idx="538" formatCode="m/d/yyyy">
                  <c:v>36206</c:v>
                </c:pt>
                <c:pt idx="539" formatCode="m/d/yyyy">
                  <c:v>36199</c:v>
                </c:pt>
                <c:pt idx="540" formatCode="m/d/yyyy">
                  <c:v>36192</c:v>
                </c:pt>
                <c:pt idx="541" formatCode="m/d/yyyy">
                  <c:v>36185</c:v>
                </c:pt>
                <c:pt idx="542" formatCode="m/d/yyyy">
                  <c:v>36178</c:v>
                </c:pt>
                <c:pt idx="543" formatCode="m/d/yyyy">
                  <c:v>36171</c:v>
                </c:pt>
                <c:pt idx="544" formatCode="m/d/yyyy">
                  <c:v>36164</c:v>
                </c:pt>
                <c:pt idx="545" formatCode="m/d/yyyy">
                  <c:v>36157</c:v>
                </c:pt>
                <c:pt idx="546" formatCode="m/d/yyyy">
                  <c:v>36150</c:v>
                </c:pt>
                <c:pt idx="547" formatCode="m/d/yyyy">
                  <c:v>36143</c:v>
                </c:pt>
                <c:pt idx="548" formatCode="m/d/yyyy">
                  <c:v>36136</c:v>
                </c:pt>
                <c:pt idx="549" formatCode="m/d/yyyy">
                  <c:v>36129</c:v>
                </c:pt>
                <c:pt idx="550" formatCode="m/d/yyyy">
                  <c:v>36122</c:v>
                </c:pt>
                <c:pt idx="551" formatCode="m/d/yyyy">
                  <c:v>36115</c:v>
                </c:pt>
                <c:pt idx="552" formatCode="m/d/yyyy">
                  <c:v>36108</c:v>
                </c:pt>
                <c:pt idx="553" formatCode="m/d/yyyy">
                  <c:v>36101</c:v>
                </c:pt>
                <c:pt idx="554" formatCode="m/d/yyyy">
                  <c:v>36094</c:v>
                </c:pt>
                <c:pt idx="555" formatCode="m/d/yyyy">
                  <c:v>36087</c:v>
                </c:pt>
                <c:pt idx="556" formatCode="m/d/yyyy">
                  <c:v>36080</c:v>
                </c:pt>
                <c:pt idx="557" formatCode="m/d/yyyy">
                  <c:v>36073</c:v>
                </c:pt>
                <c:pt idx="558" formatCode="m/d/yyyy">
                  <c:v>36066</c:v>
                </c:pt>
                <c:pt idx="559" formatCode="m/d/yyyy">
                  <c:v>36059</c:v>
                </c:pt>
                <c:pt idx="560" formatCode="m/d/yyyy">
                  <c:v>36052</c:v>
                </c:pt>
                <c:pt idx="561" formatCode="m/d/yyyy">
                  <c:v>36045</c:v>
                </c:pt>
                <c:pt idx="562" formatCode="m/d/yyyy">
                  <c:v>36038</c:v>
                </c:pt>
                <c:pt idx="563" formatCode="m/d/yyyy">
                  <c:v>36031</c:v>
                </c:pt>
                <c:pt idx="564" formatCode="m/d/yyyy">
                  <c:v>36024</c:v>
                </c:pt>
                <c:pt idx="565" formatCode="m/d/yyyy">
                  <c:v>36017</c:v>
                </c:pt>
                <c:pt idx="566" formatCode="m/d/yyyy">
                  <c:v>36010</c:v>
                </c:pt>
                <c:pt idx="567" formatCode="m/d/yyyy">
                  <c:v>36003</c:v>
                </c:pt>
                <c:pt idx="568" formatCode="m/d/yyyy">
                  <c:v>35996</c:v>
                </c:pt>
                <c:pt idx="569" formatCode="m/d/yyyy">
                  <c:v>35989</c:v>
                </c:pt>
                <c:pt idx="570" formatCode="m/d/yyyy">
                  <c:v>35982</c:v>
                </c:pt>
                <c:pt idx="571" formatCode="m/d/yyyy">
                  <c:v>35975</c:v>
                </c:pt>
                <c:pt idx="572" formatCode="m/d/yyyy">
                  <c:v>35968</c:v>
                </c:pt>
                <c:pt idx="573" formatCode="m/d/yyyy">
                  <c:v>35961</c:v>
                </c:pt>
                <c:pt idx="574" formatCode="m/d/yyyy">
                  <c:v>35954</c:v>
                </c:pt>
                <c:pt idx="575" formatCode="m/d/yyyy">
                  <c:v>35947</c:v>
                </c:pt>
                <c:pt idx="576" formatCode="m/d/yyyy">
                  <c:v>35940</c:v>
                </c:pt>
                <c:pt idx="577" formatCode="m/d/yyyy">
                  <c:v>35933</c:v>
                </c:pt>
                <c:pt idx="578" formatCode="m/d/yyyy">
                  <c:v>35927</c:v>
                </c:pt>
                <c:pt idx="579" formatCode="m/d/yyyy">
                  <c:v>35919</c:v>
                </c:pt>
                <c:pt idx="580" formatCode="m/d/yyyy">
                  <c:v>35912</c:v>
                </c:pt>
                <c:pt idx="581" formatCode="m/d/yyyy">
                  <c:v>35905</c:v>
                </c:pt>
                <c:pt idx="582" formatCode="m/d/yyyy">
                  <c:v>35898</c:v>
                </c:pt>
                <c:pt idx="583" formatCode="m/d/yyyy">
                  <c:v>35891</c:v>
                </c:pt>
                <c:pt idx="584" formatCode="m/d/yyyy">
                  <c:v>35884</c:v>
                </c:pt>
                <c:pt idx="585" formatCode="m/d/yyyy">
                  <c:v>35877</c:v>
                </c:pt>
                <c:pt idx="586" formatCode="m/d/yyyy">
                  <c:v>35870</c:v>
                </c:pt>
                <c:pt idx="587" formatCode="m/d/yyyy">
                  <c:v>35863</c:v>
                </c:pt>
                <c:pt idx="588" formatCode="m/d/yyyy">
                  <c:v>35856</c:v>
                </c:pt>
                <c:pt idx="589" formatCode="m/d/yyyy">
                  <c:v>35849</c:v>
                </c:pt>
                <c:pt idx="590" formatCode="m/d/yyyy">
                  <c:v>35842</c:v>
                </c:pt>
                <c:pt idx="591" formatCode="m/d/yyyy">
                  <c:v>35835</c:v>
                </c:pt>
                <c:pt idx="592" formatCode="m/d/yyyy">
                  <c:v>35828</c:v>
                </c:pt>
                <c:pt idx="593" formatCode="m/d/yyyy">
                  <c:v>35822</c:v>
                </c:pt>
                <c:pt idx="594" formatCode="m/d/yyyy">
                  <c:v>35814</c:v>
                </c:pt>
                <c:pt idx="595" formatCode="m/d/yyyy">
                  <c:v>35807</c:v>
                </c:pt>
                <c:pt idx="596" formatCode="m/d/yyyy">
                  <c:v>35800</c:v>
                </c:pt>
                <c:pt idx="597" formatCode="m/d/yyyy">
                  <c:v>35793</c:v>
                </c:pt>
                <c:pt idx="598" formatCode="m/d/yyyy">
                  <c:v>35786</c:v>
                </c:pt>
                <c:pt idx="599" formatCode="m/d/yyyy">
                  <c:v>35779</c:v>
                </c:pt>
                <c:pt idx="600" formatCode="m/d/yyyy">
                  <c:v>35772</c:v>
                </c:pt>
                <c:pt idx="601" formatCode="m/d/yyyy">
                  <c:v>35765</c:v>
                </c:pt>
                <c:pt idx="602" formatCode="m/d/yyyy">
                  <c:v>35758</c:v>
                </c:pt>
                <c:pt idx="603" formatCode="m/d/yyyy">
                  <c:v>35751</c:v>
                </c:pt>
                <c:pt idx="604" formatCode="m/d/yyyy">
                  <c:v>35744</c:v>
                </c:pt>
                <c:pt idx="605" formatCode="m/d/yyyy">
                  <c:v>35737</c:v>
                </c:pt>
                <c:pt idx="606" formatCode="m/d/yyyy">
                  <c:v>35730</c:v>
                </c:pt>
                <c:pt idx="607" formatCode="m/d/yyyy">
                  <c:v>35723</c:v>
                </c:pt>
                <c:pt idx="608" formatCode="m/d/yyyy">
                  <c:v>35716</c:v>
                </c:pt>
                <c:pt idx="609" formatCode="m/d/yyyy">
                  <c:v>35709</c:v>
                </c:pt>
                <c:pt idx="610" formatCode="m/d/yyyy">
                  <c:v>35702</c:v>
                </c:pt>
                <c:pt idx="611" formatCode="m/d/yyyy">
                  <c:v>35695</c:v>
                </c:pt>
                <c:pt idx="612" formatCode="m/d/yyyy">
                  <c:v>35688</c:v>
                </c:pt>
                <c:pt idx="613" formatCode="m/d/yyyy">
                  <c:v>35681</c:v>
                </c:pt>
                <c:pt idx="614" formatCode="m/d/yyyy">
                  <c:v>35674</c:v>
                </c:pt>
                <c:pt idx="615" formatCode="m/d/yyyy">
                  <c:v>35668</c:v>
                </c:pt>
                <c:pt idx="616" formatCode="m/d/yyyy">
                  <c:v>35661</c:v>
                </c:pt>
                <c:pt idx="617" formatCode="m/d/yyyy">
                  <c:v>35653</c:v>
                </c:pt>
                <c:pt idx="618" formatCode="m/d/yyyy">
                  <c:v>35646</c:v>
                </c:pt>
                <c:pt idx="619" formatCode="m/d/yyyy">
                  <c:v>35639</c:v>
                </c:pt>
                <c:pt idx="620" formatCode="m/d/yyyy">
                  <c:v>35632</c:v>
                </c:pt>
                <c:pt idx="621" formatCode="m/d/yyyy">
                  <c:v>35625</c:v>
                </c:pt>
                <c:pt idx="622" formatCode="m/d/yyyy">
                  <c:v>35618</c:v>
                </c:pt>
                <c:pt idx="623" formatCode="m/d/yyyy">
                  <c:v>35612</c:v>
                </c:pt>
              </c:numCache>
            </c:numRef>
          </c:cat>
          <c:val>
            <c:numRef>
              <c:f>'Sensex -Wkly'!$B$3:$B$626</c:f>
              <c:numCache>
                <c:formatCode>#,##0.00</c:formatCode>
                <c:ptCount val="624"/>
                <c:pt idx="0">
                  <c:v>15896.28</c:v>
                </c:pt>
                <c:pt idx="1">
                  <c:v>17126.84</c:v>
                </c:pt>
                <c:pt idx="2">
                  <c:v>15666.64</c:v>
                </c:pt>
                <c:pt idx="3">
                  <c:v>15670.31</c:v>
                </c:pt>
                <c:pt idx="4">
                  <c:v>11876.43</c:v>
                </c:pt>
                <c:pt idx="5">
                  <c:v>11403.25</c:v>
                </c:pt>
                <c:pt idx="6">
                  <c:v>11134.99</c:v>
                </c:pt>
                <c:pt idx="7">
                  <c:v>11023.09</c:v>
                </c:pt>
                <c:pt idx="8">
                  <c:v>10803.86</c:v>
                </c:pt>
                <c:pt idx="9">
                  <c:v>10348.83</c:v>
                </c:pt>
                <c:pt idx="10">
                  <c:v>10048.49</c:v>
                </c:pt>
                <c:pt idx="11">
                  <c:v>8966.68</c:v>
                </c:pt>
                <c:pt idx="12">
                  <c:v>8756.61</c:v>
                </c:pt>
                <c:pt idx="13">
                  <c:v>8325.82</c:v>
                </c:pt>
                <c:pt idx="14">
                  <c:v>8891.61</c:v>
                </c:pt>
                <c:pt idx="15">
                  <c:v>8843.2099999999991</c:v>
                </c:pt>
                <c:pt idx="16">
                  <c:v>9634.74</c:v>
                </c:pt>
                <c:pt idx="17">
                  <c:v>9300.86</c:v>
                </c:pt>
                <c:pt idx="18">
                  <c:v>9424.24</c:v>
                </c:pt>
                <c:pt idx="19">
                  <c:v>8674.35</c:v>
                </c:pt>
                <c:pt idx="20">
                  <c:v>8779.17</c:v>
                </c:pt>
                <c:pt idx="21">
                  <c:v>9323.59</c:v>
                </c:pt>
                <c:pt idx="22">
                  <c:v>9406.4699999999993</c:v>
                </c:pt>
                <c:pt idx="23">
                  <c:v>9958.2199999999993</c:v>
                </c:pt>
                <c:pt idx="24">
                  <c:v>9568.7199999999993</c:v>
                </c:pt>
                <c:pt idx="25">
                  <c:v>10099.91</c:v>
                </c:pt>
                <c:pt idx="26">
                  <c:v>9690.07</c:v>
                </c:pt>
                <c:pt idx="27">
                  <c:v>8965.2000000000007</c:v>
                </c:pt>
                <c:pt idx="28">
                  <c:v>9092.7199999999993</c:v>
                </c:pt>
                <c:pt idx="29">
                  <c:v>8915.2099999999991</c:v>
                </c:pt>
                <c:pt idx="30">
                  <c:v>9385.42</c:v>
                </c:pt>
                <c:pt idx="31">
                  <c:v>9964.2900000000009</c:v>
                </c:pt>
                <c:pt idx="32">
                  <c:v>9788.06</c:v>
                </c:pt>
                <c:pt idx="33">
                  <c:v>8701.07</c:v>
                </c:pt>
                <c:pt idx="34">
                  <c:v>9975.35</c:v>
                </c:pt>
                <c:pt idx="35">
                  <c:v>10527.85</c:v>
                </c:pt>
                <c:pt idx="36" formatCode="General">
                  <c:v>12500</c:v>
                </c:pt>
                <c:pt idx="37" formatCode="General">
                  <c:v>14000</c:v>
                </c:pt>
                <c:pt idx="38">
                  <c:v>14042.32</c:v>
                </c:pt>
                <c:pt idx="39">
                  <c:v>14000.81</c:v>
                </c:pt>
                <c:pt idx="40">
                  <c:v>14483.83</c:v>
                </c:pt>
                <c:pt idx="41">
                  <c:v>14564.53</c:v>
                </c:pt>
                <c:pt idx="42">
                  <c:v>14401.49</c:v>
                </c:pt>
                <c:pt idx="43">
                  <c:v>15503.92</c:v>
                </c:pt>
                <c:pt idx="44">
                  <c:v>15167.82</c:v>
                </c:pt>
                <c:pt idx="45">
                  <c:v>14656.69</c:v>
                </c:pt>
                <c:pt idx="46">
                  <c:v>14274.94</c:v>
                </c:pt>
                <c:pt idx="47">
                  <c:v>13635.4</c:v>
                </c:pt>
                <c:pt idx="48">
                  <c:v>13469.85</c:v>
                </c:pt>
                <c:pt idx="49">
                  <c:v>13454</c:v>
                </c:pt>
                <c:pt idx="50">
                  <c:v>13802.22</c:v>
                </c:pt>
                <c:pt idx="51">
                  <c:v>14571.29</c:v>
                </c:pt>
                <c:pt idx="52">
                  <c:v>15189.62</c:v>
                </c:pt>
                <c:pt idx="53">
                  <c:v>15572.18</c:v>
                </c:pt>
                <c:pt idx="54">
                  <c:v>16415.57</c:v>
                </c:pt>
                <c:pt idx="55">
                  <c:v>16649.64</c:v>
                </c:pt>
                <c:pt idx="56">
                  <c:v>17434.939999999999</c:v>
                </c:pt>
                <c:pt idx="57">
                  <c:v>16737.07</c:v>
                </c:pt>
                <c:pt idx="58">
                  <c:v>17600.12</c:v>
                </c:pt>
                <c:pt idx="59">
                  <c:v>17125.98</c:v>
                </c:pt>
                <c:pt idx="60">
                  <c:v>16481.2</c:v>
                </c:pt>
                <c:pt idx="61">
                  <c:v>15807.64</c:v>
                </c:pt>
                <c:pt idx="62">
                  <c:v>15343.12</c:v>
                </c:pt>
                <c:pt idx="63">
                  <c:v>16371.29</c:v>
                </c:pt>
                <c:pt idx="64">
                  <c:v>14994.83</c:v>
                </c:pt>
                <c:pt idx="65">
                  <c:v>15760.52</c:v>
                </c:pt>
                <c:pt idx="66">
                  <c:v>16542.080000000002</c:v>
                </c:pt>
                <c:pt idx="67">
                  <c:v>17578.72</c:v>
                </c:pt>
                <c:pt idx="68">
                  <c:v>17349.07</c:v>
                </c:pt>
                <c:pt idx="69">
                  <c:v>18115.25</c:v>
                </c:pt>
                <c:pt idx="70">
                  <c:v>17464.89</c:v>
                </c:pt>
                <c:pt idx="71">
                  <c:v>18242.580000000002</c:v>
                </c:pt>
                <c:pt idx="72" formatCode="General">
                  <c:v>16729.939999999999</c:v>
                </c:pt>
                <c:pt idx="73" formatCode="General">
                  <c:v>19013.7</c:v>
                </c:pt>
                <c:pt idx="74" formatCode="General">
                  <c:v>20827.45</c:v>
                </c:pt>
                <c:pt idx="75" formatCode="General">
                  <c:v>20686.89</c:v>
                </c:pt>
                <c:pt idx="76" formatCode="General">
                  <c:v>20206.95</c:v>
                </c:pt>
                <c:pt idx="77" formatCode="General">
                  <c:v>19162.57</c:v>
                </c:pt>
                <c:pt idx="78" formatCode="General">
                  <c:v>20030.830000000002</c:v>
                </c:pt>
                <c:pt idx="79" formatCode="General">
                  <c:v>19966</c:v>
                </c:pt>
                <c:pt idx="80" formatCode="General">
                  <c:v>19363.189999999999</c:v>
                </c:pt>
                <c:pt idx="81" formatCode="General">
                  <c:v>18852.87</c:v>
                </c:pt>
                <c:pt idx="82" formatCode="General">
                  <c:v>19698.36</c:v>
                </c:pt>
                <c:pt idx="83" formatCode="General">
                  <c:v>18907.599999999999</c:v>
                </c:pt>
                <c:pt idx="84" formatCode="General">
                  <c:v>19976.23</c:v>
                </c:pt>
                <c:pt idx="85" formatCode="General">
                  <c:v>19243.169999999998</c:v>
                </c:pt>
                <c:pt idx="86" formatCode="General">
                  <c:v>17559.98</c:v>
                </c:pt>
                <c:pt idx="87" formatCode="General">
                  <c:v>18419.04</c:v>
                </c:pt>
                <c:pt idx="88" formatCode="General">
                  <c:v>17773.36</c:v>
                </c:pt>
                <c:pt idx="89" formatCode="General">
                  <c:v>17291.099999999999</c:v>
                </c:pt>
                <c:pt idx="90" formatCode="General">
                  <c:v>16564.23</c:v>
                </c:pt>
                <c:pt idx="91" formatCode="General">
                  <c:v>15603.8</c:v>
                </c:pt>
                <c:pt idx="92" formatCode="General">
                  <c:v>15590.42</c:v>
                </c:pt>
                <c:pt idx="93" formatCode="General">
                  <c:v>15318.6</c:v>
                </c:pt>
                <c:pt idx="94" formatCode="General">
                  <c:v>14424.87</c:v>
                </c:pt>
                <c:pt idx="95" formatCode="General">
                  <c:v>14141.52</c:v>
                </c:pt>
                <c:pt idx="96" formatCode="General">
                  <c:v>14868.25</c:v>
                </c:pt>
                <c:pt idx="97" formatCode="General">
                  <c:v>15138.4</c:v>
                </c:pt>
                <c:pt idx="98" formatCode="General">
                  <c:v>15234.57</c:v>
                </c:pt>
                <c:pt idx="99" formatCode="General">
                  <c:v>15565.55</c:v>
                </c:pt>
                <c:pt idx="100" formatCode="General">
                  <c:v>15272.72</c:v>
                </c:pt>
                <c:pt idx="101" formatCode="General">
                  <c:v>14964.12</c:v>
                </c:pt>
                <c:pt idx="102" formatCode="General">
                  <c:v>14650.51</c:v>
                </c:pt>
                <c:pt idx="103" formatCode="General">
                  <c:v>14467.36</c:v>
                </c:pt>
                <c:pt idx="104" formatCode="General">
                  <c:v>14162.71</c:v>
                </c:pt>
                <c:pt idx="105" formatCode="General">
                  <c:v>14063.81</c:v>
                </c:pt>
                <c:pt idx="106" formatCode="General">
                  <c:v>14570.75</c:v>
                </c:pt>
                <c:pt idx="107" formatCode="General">
                  <c:v>14338.45</c:v>
                </c:pt>
                <c:pt idx="108" formatCode="General">
                  <c:v>14303.41</c:v>
                </c:pt>
                <c:pt idx="109" formatCode="General">
                  <c:v>13796.16</c:v>
                </c:pt>
                <c:pt idx="110" formatCode="General">
                  <c:v>13934.27</c:v>
                </c:pt>
                <c:pt idx="111" formatCode="General">
                  <c:v>13908.58</c:v>
                </c:pt>
                <c:pt idx="112" formatCode="General">
                  <c:v>13897.41</c:v>
                </c:pt>
                <c:pt idx="113" formatCode="General">
                  <c:v>13384.08</c:v>
                </c:pt>
                <c:pt idx="114" formatCode="General">
                  <c:v>12856.08</c:v>
                </c:pt>
                <c:pt idx="115" formatCode="General">
                  <c:v>13072.1</c:v>
                </c:pt>
                <c:pt idx="116" formatCode="General">
                  <c:v>13285.93</c:v>
                </c:pt>
                <c:pt idx="117" formatCode="General">
                  <c:v>12430.4</c:v>
                </c:pt>
                <c:pt idx="118" formatCode="General">
                  <c:v>12884.99</c:v>
                </c:pt>
                <c:pt idx="119" formatCode="General">
                  <c:v>12886.13</c:v>
                </c:pt>
                <c:pt idx="120" formatCode="General">
                  <c:v>13632.53</c:v>
                </c:pt>
                <c:pt idx="121" formatCode="General">
                  <c:v>14355.55</c:v>
                </c:pt>
                <c:pt idx="122" formatCode="General">
                  <c:v>14538.9</c:v>
                </c:pt>
                <c:pt idx="123" formatCode="General">
                  <c:v>14403.77</c:v>
                </c:pt>
                <c:pt idx="124" formatCode="General">
                  <c:v>14282.72</c:v>
                </c:pt>
                <c:pt idx="125" formatCode="General">
                  <c:v>14182.71</c:v>
                </c:pt>
                <c:pt idx="126" formatCode="General">
                  <c:v>14056.53</c:v>
                </c:pt>
                <c:pt idx="127" formatCode="General">
                  <c:v>13860.52</c:v>
                </c:pt>
                <c:pt idx="128" formatCode="General">
                  <c:v>13786.91</c:v>
                </c:pt>
                <c:pt idx="129" formatCode="General">
                  <c:v>13471.74</c:v>
                </c:pt>
                <c:pt idx="130" formatCode="General">
                  <c:v>13614.52</c:v>
                </c:pt>
                <c:pt idx="131" formatCode="General">
                  <c:v>13799.49</c:v>
                </c:pt>
                <c:pt idx="132" formatCode="General">
                  <c:v>13844.78</c:v>
                </c:pt>
                <c:pt idx="133" formatCode="General">
                  <c:v>13703.33</c:v>
                </c:pt>
                <c:pt idx="134" formatCode="General">
                  <c:v>13429.48</c:v>
                </c:pt>
                <c:pt idx="135" formatCode="General">
                  <c:v>13282.91</c:v>
                </c:pt>
                <c:pt idx="136" formatCode="General">
                  <c:v>13130.79</c:v>
                </c:pt>
                <c:pt idx="137" formatCode="General">
                  <c:v>12906.81</c:v>
                </c:pt>
                <c:pt idx="138" formatCode="General">
                  <c:v>12709.4</c:v>
                </c:pt>
                <c:pt idx="139" formatCode="General">
                  <c:v>12736.42</c:v>
                </c:pt>
                <c:pt idx="140" formatCode="General">
                  <c:v>12372.81</c:v>
                </c:pt>
                <c:pt idx="141" formatCode="General">
                  <c:v>12454.42</c:v>
                </c:pt>
                <c:pt idx="142" formatCode="General">
                  <c:v>12236.78</c:v>
                </c:pt>
                <c:pt idx="143" formatCode="General">
                  <c:v>12009.59</c:v>
                </c:pt>
                <c:pt idx="144" formatCode="General">
                  <c:v>11918.65</c:v>
                </c:pt>
                <c:pt idx="145" formatCode="General">
                  <c:v>11778.02</c:v>
                </c:pt>
                <c:pt idx="146" formatCode="General">
                  <c:v>11572.2</c:v>
                </c:pt>
                <c:pt idx="147" formatCode="General">
                  <c:v>11465.72</c:v>
                </c:pt>
                <c:pt idx="148" formatCode="General">
                  <c:v>11192.46</c:v>
                </c:pt>
                <c:pt idx="149" formatCode="General">
                  <c:v>10866.51</c:v>
                </c:pt>
                <c:pt idx="150" formatCode="General">
                  <c:v>10680.23</c:v>
                </c:pt>
                <c:pt idx="151" formatCode="General">
                  <c:v>10085.91</c:v>
                </c:pt>
                <c:pt idx="152" formatCode="General">
                  <c:v>10678.22</c:v>
                </c:pt>
                <c:pt idx="153" formatCode="General">
                  <c:v>10509.53</c:v>
                </c:pt>
                <c:pt idx="154" formatCode="General">
                  <c:v>10609.25</c:v>
                </c:pt>
                <c:pt idx="155" formatCode="General">
                  <c:v>10401.299999999999</c:v>
                </c:pt>
                <c:pt idx="156" formatCode="General">
                  <c:v>9884.51</c:v>
                </c:pt>
                <c:pt idx="157" formatCode="General">
                  <c:v>9810.4599999999991</c:v>
                </c:pt>
                <c:pt idx="158" formatCode="General">
                  <c:v>10451.33</c:v>
                </c:pt>
                <c:pt idx="159" formatCode="General">
                  <c:v>10809.35</c:v>
                </c:pt>
                <c:pt idx="160" formatCode="General">
                  <c:v>10938.61</c:v>
                </c:pt>
                <c:pt idx="161" formatCode="General">
                  <c:v>12285.11</c:v>
                </c:pt>
                <c:pt idx="162" formatCode="General">
                  <c:v>12359.7</c:v>
                </c:pt>
                <c:pt idx="163" formatCode="General">
                  <c:v>11851.93</c:v>
                </c:pt>
                <c:pt idx="164" formatCode="General">
                  <c:v>12030.3</c:v>
                </c:pt>
                <c:pt idx="165" formatCode="General">
                  <c:v>11237.23</c:v>
                </c:pt>
                <c:pt idx="166" formatCode="General">
                  <c:v>11589.44</c:v>
                </c:pt>
                <c:pt idx="167" formatCode="General">
                  <c:v>11279.96</c:v>
                </c:pt>
                <c:pt idx="168" formatCode="General">
                  <c:v>10950.3</c:v>
                </c:pt>
                <c:pt idx="169" formatCode="General">
                  <c:v>10860.04</c:v>
                </c:pt>
                <c:pt idx="170" formatCode="General">
                  <c:v>10765.16</c:v>
                </c:pt>
                <c:pt idx="171" formatCode="General">
                  <c:v>10595.43</c:v>
                </c:pt>
                <c:pt idx="172" formatCode="General">
                  <c:v>10200.76</c:v>
                </c:pt>
                <c:pt idx="173" formatCode="General">
                  <c:v>9981.11</c:v>
                </c:pt>
                <c:pt idx="174" formatCode="General">
                  <c:v>10110.969999999999</c:v>
                </c:pt>
                <c:pt idx="175" formatCode="General">
                  <c:v>9742.58</c:v>
                </c:pt>
                <c:pt idx="176" formatCode="General">
                  <c:v>9870.7900000000009</c:v>
                </c:pt>
                <c:pt idx="177" formatCode="General">
                  <c:v>9520.9599999999991</c:v>
                </c:pt>
                <c:pt idx="178" formatCode="General">
                  <c:v>9374.19</c:v>
                </c:pt>
                <c:pt idx="179" formatCode="General">
                  <c:v>9640.2900000000009</c:v>
                </c:pt>
                <c:pt idx="180" formatCode="General">
                  <c:v>9397.93</c:v>
                </c:pt>
                <c:pt idx="181" formatCode="General">
                  <c:v>9256.91</c:v>
                </c:pt>
                <c:pt idx="182" formatCode="General">
                  <c:v>9284.4599999999991</c:v>
                </c:pt>
                <c:pt idx="183" formatCode="General">
                  <c:v>9067.2800000000007</c:v>
                </c:pt>
                <c:pt idx="184" formatCode="General">
                  <c:v>8961.61</c:v>
                </c:pt>
                <c:pt idx="185" formatCode="General">
                  <c:v>8853.2099999999991</c:v>
                </c:pt>
                <c:pt idx="186" formatCode="General">
                  <c:v>8686.65</c:v>
                </c:pt>
                <c:pt idx="187" formatCode="General">
                  <c:v>8471.0400000000009</c:v>
                </c:pt>
                <c:pt idx="188" formatCode="General">
                  <c:v>8072.75</c:v>
                </c:pt>
                <c:pt idx="189" formatCode="General">
                  <c:v>7685.64</c:v>
                </c:pt>
                <c:pt idx="190" formatCode="General">
                  <c:v>8068.95</c:v>
                </c:pt>
                <c:pt idx="191" formatCode="General">
                  <c:v>8201.73</c:v>
                </c:pt>
                <c:pt idx="192" formatCode="General">
                  <c:v>8491.56</c:v>
                </c:pt>
                <c:pt idx="193" formatCode="General">
                  <c:v>8634.48</c:v>
                </c:pt>
                <c:pt idx="194" formatCode="General">
                  <c:v>8222.59</c:v>
                </c:pt>
                <c:pt idx="195" formatCode="General">
                  <c:v>8380.9599999999991</c:v>
                </c:pt>
                <c:pt idx="196" formatCode="General">
                  <c:v>8060.01</c:v>
                </c:pt>
                <c:pt idx="197" formatCode="General">
                  <c:v>7899.77</c:v>
                </c:pt>
                <c:pt idx="198" formatCode="General">
                  <c:v>7680.22</c:v>
                </c:pt>
                <c:pt idx="199" formatCode="General">
                  <c:v>7780.76</c:v>
                </c:pt>
                <c:pt idx="200" formatCode="General">
                  <c:v>7767.49</c:v>
                </c:pt>
                <c:pt idx="201" formatCode="General">
                  <c:v>7754</c:v>
                </c:pt>
                <c:pt idx="202" formatCode="General">
                  <c:v>7635.42</c:v>
                </c:pt>
                <c:pt idx="203" formatCode="General">
                  <c:v>7423.25</c:v>
                </c:pt>
                <c:pt idx="204" formatCode="General">
                  <c:v>7271.54</c:v>
                </c:pt>
                <c:pt idx="205" formatCode="General">
                  <c:v>7212.08</c:v>
                </c:pt>
                <c:pt idx="206" formatCode="General">
                  <c:v>7210.77</c:v>
                </c:pt>
                <c:pt idx="207" formatCode="General">
                  <c:v>7148.62</c:v>
                </c:pt>
                <c:pt idx="208" formatCode="General">
                  <c:v>6906.52</c:v>
                </c:pt>
                <c:pt idx="209" formatCode="General">
                  <c:v>6781.99</c:v>
                </c:pt>
                <c:pt idx="210" formatCode="General">
                  <c:v>6748.85</c:v>
                </c:pt>
                <c:pt idx="211" formatCode="General">
                  <c:v>6707.72</c:v>
                </c:pt>
                <c:pt idx="212" formatCode="General">
                  <c:v>6499.5</c:v>
                </c:pt>
                <c:pt idx="213" formatCode="General">
                  <c:v>6451.54</c:v>
                </c:pt>
                <c:pt idx="214" formatCode="General">
                  <c:v>6388.48</c:v>
                </c:pt>
                <c:pt idx="215" formatCode="General">
                  <c:v>6154.44</c:v>
                </c:pt>
                <c:pt idx="216" formatCode="General">
                  <c:v>6346.57</c:v>
                </c:pt>
                <c:pt idx="217" formatCode="General">
                  <c:v>6248.34</c:v>
                </c:pt>
                <c:pt idx="218" formatCode="General">
                  <c:v>6479.54</c:v>
                </c:pt>
                <c:pt idx="219" formatCode="General">
                  <c:v>6605.04</c:v>
                </c:pt>
                <c:pt idx="220" formatCode="General">
                  <c:v>6442.87</c:v>
                </c:pt>
                <c:pt idx="221" formatCode="General">
                  <c:v>6700.34</c:v>
                </c:pt>
                <c:pt idx="222" formatCode="General">
                  <c:v>6853.73</c:v>
                </c:pt>
                <c:pt idx="223" formatCode="General">
                  <c:v>6849.48</c:v>
                </c:pt>
                <c:pt idx="224" formatCode="General">
                  <c:v>6569.72</c:v>
                </c:pt>
                <c:pt idx="225" formatCode="General">
                  <c:v>6584.32</c:v>
                </c:pt>
                <c:pt idx="226" formatCode="General">
                  <c:v>6633.76</c:v>
                </c:pt>
                <c:pt idx="227" formatCode="General">
                  <c:v>6618.23</c:v>
                </c:pt>
                <c:pt idx="228" formatCode="General">
                  <c:v>6419.09</c:v>
                </c:pt>
                <c:pt idx="229" formatCode="General">
                  <c:v>6183.24</c:v>
                </c:pt>
                <c:pt idx="230" formatCode="General">
                  <c:v>6173.82</c:v>
                </c:pt>
                <c:pt idx="231" formatCode="General">
                  <c:v>6420.46</c:v>
                </c:pt>
                <c:pt idx="232" formatCode="General">
                  <c:v>6602.69</c:v>
                </c:pt>
                <c:pt idx="233" formatCode="General">
                  <c:v>6498.06</c:v>
                </c:pt>
                <c:pt idx="234" formatCode="General">
                  <c:v>6346.48</c:v>
                </c:pt>
                <c:pt idx="235" formatCode="General">
                  <c:v>6233.54</c:v>
                </c:pt>
                <c:pt idx="236" formatCode="General">
                  <c:v>6322.76</c:v>
                </c:pt>
                <c:pt idx="237" formatCode="General">
                  <c:v>6035.03</c:v>
                </c:pt>
                <c:pt idx="238" formatCode="General">
                  <c:v>5961.71</c:v>
                </c:pt>
                <c:pt idx="239" formatCode="General">
                  <c:v>5964.01</c:v>
                </c:pt>
                <c:pt idx="240" formatCode="General">
                  <c:v>5891.36</c:v>
                </c:pt>
                <c:pt idx="241" formatCode="General">
                  <c:v>5672.27</c:v>
                </c:pt>
                <c:pt idx="242" formatCode="General">
                  <c:v>5641.06</c:v>
                </c:pt>
                <c:pt idx="243" formatCode="General">
                  <c:v>5686.73</c:v>
                </c:pt>
                <c:pt idx="244" formatCode="General">
                  <c:v>5776.85</c:v>
                </c:pt>
                <c:pt idx="245" formatCode="General">
                  <c:v>5675.54</c:v>
                </c:pt>
                <c:pt idx="246" formatCode="General">
                  <c:v>5527.75</c:v>
                </c:pt>
                <c:pt idx="247" formatCode="General">
                  <c:v>5561.15</c:v>
                </c:pt>
                <c:pt idx="248" formatCode="General">
                  <c:v>5370.05</c:v>
                </c:pt>
                <c:pt idx="249" formatCode="General">
                  <c:v>5218.46</c:v>
                </c:pt>
                <c:pt idx="250" formatCode="General">
                  <c:v>5117.01</c:v>
                </c:pt>
                <c:pt idx="251" formatCode="General">
                  <c:v>5064.66</c:v>
                </c:pt>
                <c:pt idx="252" formatCode="General">
                  <c:v>5102.92</c:v>
                </c:pt>
                <c:pt idx="253" formatCode="General">
                  <c:v>5196.99</c:v>
                </c:pt>
                <c:pt idx="254" formatCode="General">
                  <c:v>5170.32</c:v>
                </c:pt>
                <c:pt idx="255" formatCode="General">
                  <c:v>5073.34</c:v>
                </c:pt>
                <c:pt idx="256" formatCode="General">
                  <c:v>4951.17</c:v>
                </c:pt>
                <c:pt idx="257" formatCode="General">
                  <c:v>4945.4799999999996</c:v>
                </c:pt>
                <c:pt idx="258" formatCode="General">
                  <c:v>4870.58</c:v>
                </c:pt>
                <c:pt idx="259" formatCode="General">
                  <c:v>4756.3900000000003</c:v>
                </c:pt>
                <c:pt idx="260" formatCode="General">
                  <c:v>4769.99</c:v>
                </c:pt>
                <c:pt idx="261" formatCode="General">
                  <c:v>4832.71</c:v>
                </c:pt>
                <c:pt idx="262" formatCode="General">
                  <c:v>4889</c:v>
                </c:pt>
                <c:pt idx="263" formatCode="General">
                  <c:v>4835.3900000000003</c:v>
                </c:pt>
                <c:pt idx="264" formatCode="General">
                  <c:v>4961.57</c:v>
                </c:pt>
                <c:pt idx="265" formatCode="General">
                  <c:v>5069.87</c:v>
                </c:pt>
                <c:pt idx="266" formatCode="General">
                  <c:v>5669.58</c:v>
                </c:pt>
                <c:pt idx="267" formatCode="General">
                  <c:v>5655.09</c:v>
                </c:pt>
                <c:pt idx="268" formatCode="General">
                  <c:v>5925.58</c:v>
                </c:pt>
                <c:pt idx="269" formatCode="General">
                  <c:v>5862.82</c:v>
                </c:pt>
                <c:pt idx="270" formatCode="General">
                  <c:v>5838.45</c:v>
                </c:pt>
                <c:pt idx="271" formatCode="General">
                  <c:v>5788.08</c:v>
                </c:pt>
                <c:pt idx="272" formatCode="General">
                  <c:v>5528.94</c:v>
                </c:pt>
                <c:pt idx="273" formatCode="General">
                  <c:v>5443.44</c:v>
                </c:pt>
                <c:pt idx="274" formatCode="General">
                  <c:v>5700.4</c:v>
                </c:pt>
                <c:pt idx="275" formatCode="General">
                  <c:v>5880.35</c:v>
                </c:pt>
                <c:pt idx="276" formatCode="General">
                  <c:v>5667.51</c:v>
                </c:pt>
                <c:pt idx="277" formatCode="General">
                  <c:v>5850.72</c:v>
                </c:pt>
                <c:pt idx="278" formatCode="General">
                  <c:v>6011.66</c:v>
                </c:pt>
                <c:pt idx="279" formatCode="General">
                  <c:v>5786.35</c:v>
                </c:pt>
                <c:pt idx="280" formatCode="General">
                  <c:v>5695.67</c:v>
                </c:pt>
                <c:pt idx="281" formatCode="General">
                  <c:v>5816.64</c:v>
                </c:pt>
                <c:pt idx="282" formatCode="General">
                  <c:v>5946.19</c:v>
                </c:pt>
                <c:pt idx="283" formatCode="General">
                  <c:v>6119.59</c:v>
                </c:pt>
                <c:pt idx="284" formatCode="General">
                  <c:v>6026.59</c:v>
                </c:pt>
                <c:pt idx="285" formatCode="General">
                  <c:v>5699.24</c:v>
                </c:pt>
                <c:pt idx="286" formatCode="General">
                  <c:v>5541.35</c:v>
                </c:pt>
                <c:pt idx="287" formatCode="General">
                  <c:v>5315.81</c:v>
                </c:pt>
                <c:pt idx="288" formatCode="General">
                  <c:v>5131.72</c:v>
                </c:pt>
                <c:pt idx="289" formatCode="General">
                  <c:v>5044.82</c:v>
                </c:pt>
                <c:pt idx="290" formatCode="General">
                  <c:v>4838.54</c:v>
                </c:pt>
                <c:pt idx="291" formatCode="General">
                  <c:v>4865.83</c:v>
                </c:pt>
                <c:pt idx="292" formatCode="General">
                  <c:v>4971.57</c:v>
                </c:pt>
                <c:pt idx="293" formatCode="General">
                  <c:v>4906.87</c:v>
                </c:pt>
                <c:pt idx="294" formatCode="General">
                  <c:v>4757.37</c:v>
                </c:pt>
                <c:pt idx="295" formatCode="General">
                  <c:v>4930.53</c:v>
                </c:pt>
                <c:pt idx="296" formatCode="General">
                  <c:v>4768.8999999999996</c:v>
                </c:pt>
                <c:pt idx="297" formatCode="General">
                  <c:v>4552.92</c:v>
                </c:pt>
                <c:pt idx="298" formatCode="General">
                  <c:v>4382.57</c:v>
                </c:pt>
                <c:pt idx="299" formatCode="General">
                  <c:v>4217.12</c:v>
                </c:pt>
                <c:pt idx="300" formatCode="General">
                  <c:v>4305.91</c:v>
                </c:pt>
                <c:pt idx="301" formatCode="General">
                  <c:v>4369.17</c:v>
                </c:pt>
                <c:pt idx="302" formatCode="General">
                  <c:v>4244.7299999999996</c:v>
                </c:pt>
                <c:pt idx="303" formatCode="General">
                  <c:v>4125.12</c:v>
                </c:pt>
                <c:pt idx="304" formatCode="General">
                  <c:v>3921.2</c:v>
                </c:pt>
                <c:pt idx="305" formatCode="General">
                  <c:v>3883.76</c:v>
                </c:pt>
                <c:pt idx="306" formatCode="General">
                  <c:v>3815.31</c:v>
                </c:pt>
                <c:pt idx="307" formatCode="General">
                  <c:v>3726.46</c:v>
                </c:pt>
                <c:pt idx="308" formatCode="General">
                  <c:v>3647.58</c:v>
                </c:pt>
                <c:pt idx="309" formatCode="General">
                  <c:v>3676.26</c:v>
                </c:pt>
                <c:pt idx="310" formatCode="General">
                  <c:v>3622.34</c:v>
                </c:pt>
                <c:pt idx="311" formatCode="General">
                  <c:v>3583.06</c:v>
                </c:pt>
                <c:pt idx="312" formatCode="General">
                  <c:v>3499.5</c:v>
                </c:pt>
                <c:pt idx="313" formatCode="General">
                  <c:v>3354.14</c:v>
                </c:pt>
                <c:pt idx="314" formatCode="General">
                  <c:v>3303.24</c:v>
                </c:pt>
                <c:pt idx="315" formatCode="General">
                  <c:v>3180.75</c:v>
                </c:pt>
                <c:pt idx="316" formatCode="General">
                  <c:v>3049.84</c:v>
                </c:pt>
                <c:pt idx="317" formatCode="General">
                  <c:v>3056.58</c:v>
                </c:pt>
                <c:pt idx="318" formatCode="General">
                  <c:v>2950</c:v>
                </c:pt>
                <c:pt idx="319" formatCode="General">
                  <c:v>2966.63</c:v>
                </c:pt>
                <c:pt idx="320" formatCode="General">
                  <c:v>2924.03</c:v>
                </c:pt>
                <c:pt idx="321" formatCode="General">
                  <c:v>2984.5</c:v>
                </c:pt>
                <c:pt idx="322" formatCode="General">
                  <c:v>2997.87</c:v>
                </c:pt>
                <c:pt idx="323" formatCode="General">
                  <c:v>3167.7</c:v>
                </c:pt>
                <c:pt idx="324" formatCode="General">
                  <c:v>3115.44</c:v>
                </c:pt>
                <c:pt idx="325" formatCode="General">
                  <c:v>3200.15</c:v>
                </c:pt>
                <c:pt idx="326" formatCode="General">
                  <c:v>3108.24</c:v>
                </c:pt>
                <c:pt idx="327" formatCode="General">
                  <c:v>3153.06</c:v>
                </c:pt>
                <c:pt idx="328" formatCode="General">
                  <c:v>3283.66</c:v>
                </c:pt>
                <c:pt idx="329" formatCode="General">
                  <c:v>3307.2</c:v>
                </c:pt>
                <c:pt idx="330" formatCode="General">
                  <c:v>3223.41</c:v>
                </c:pt>
                <c:pt idx="331" formatCode="General">
                  <c:v>3279.77</c:v>
                </c:pt>
                <c:pt idx="332" formatCode="General">
                  <c:v>3250.38</c:v>
                </c:pt>
                <c:pt idx="333" formatCode="General">
                  <c:v>3287.86</c:v>
                </c:pt>
                <c:pt idx="334" formatCode="General">
                  <c:v>3370.39</c:v>
                </c:pt>
                <c:pt idx="335" formatCode="General">
                  <c:v>3358.99</c:v>
                </c:pt>
                <c:pt idx="336" formatCode="General">
                  <c:v>3357.54</c:v>
                </c:pt>
                <c:pt idx="337" formatCode="General">
                  <c:v>3398</c:v>
                </c:pt>
                <c:pt idx="338" formatCode="General">
                  <c:v>3337.22</c:v>
                </c:pt>
                <c:pt idx="339" formatCode="General">
                  <c:v>3342.97</c:v>
                </c:pt>
                <c:pt idx="340" formatCode="General">
                  <c:v>3306.29</c:v>
                </c:pt>
                <c:pt idx="341" formatCode="General">
                  <c:v>3228.82</c:v>
                </c:pt>
                <c:pt idx="342" formatCode="General">
                  <c:v>3141.61</c:v>
                </c:pt>
                <c:pt idx="343" formatCode="General">
                  <c:v>3033.91</c:v>
                </c:pt>
                <c:pt idx="344" formatCode="General">
                  <c:v>2956.84</c:v>
                </c:pt>
                <c:pt idx="345" formatCode="General">
                  <c:v>2950.58</c:v>
                </c:pt>
                <c:pt idx="346" formatCode="General">
                  <c:v>2875.53</c:v>
                </c:pt>
                <c:pt idx="347" formatCode="General">
                  <c:v>3009.76</c:v>
                </c:pt>
                <c:pt idx="348" formatCode="General">
                  <c:v>2995.77</c:v>
                </c:pt>
                <c:pt idx="349" formatCode="General">
                  <c:v>2930.51</c:v>
                </c:pt>
                <c:pt idx="350" formatCode="General">
                  <c:v>3037.26</c:v>
                </c:pt>
                <c:pt idx="351" formatCode="General">
                  <c:v>3024.35</c:v>
                </c:pt>
                <c:pt idx="352" formatCode="General">
                  <c:v>3098.94</c:v>
                </c:pt>
                <c:pt idx="353" formatCode="General">
                  <c:v>3141.11</c:v>
                </c:pt>
                <c:pt idx="354" formatCode="General">
                  <c:v>3181.23</c:v>
                </c:pt>
                <c:pt idx="355" formatCode="General">
                  <c:v>3119.18</c:v>
                </c:pt>
                <c:pt idx="356" formatCode="General">
                  <c:v>3065.9</c:v>
                </c:pt>
                <c:pt idx="357" formatCode="General">
                  <c:v>2976.34</c:v>
                </c:pt>
                <c:pt idx="358" formatCode="General">
                  <c:v>2985.01</c:v>
                </c:pt>
                <c:pt idx="359" formatCode="General">
                  <c:v>3024.35</c:v>
                </c:pt>
                <c:pt idx="360" formatCode="General">
                  <c:v>3230.27</c:v>
                </c:pt>
                <c:pt idx="361" formatCode="General">
                  <c:v>3305.83</c:v>
                </c:pt>
                <c:pt idx="362" formatCode="General">
                  <c:v>3330.61</c:v>
                </c:pt>
                <c:pt idx="363" formatCode="General">
                  <c:v>3244.7</c:v>
                </c:pt>
                <c:pt idx="364" formatCode="General">
                  <c:v>3242.75</c:v>
                </c:pt>
                <c:pt idx="365" formatCode="General">
                  <c:v>3312.07</c:v>
                </c:pt>
                <c:pt idx="366" formatCode="General">
                  <c:v>3217.76</c:v>
                </c:pt>
                <c:pt idx="367" formatCode="General">
                  <c:v>3125.73</c:v>
                </c:pt>
                <c:pt idx="368" formatCode="General">
                  <c:v>3255.62</c:v>
                </c:pt>
                <c:pt idx="369" formatCode="General">
                  <c:v>3333.76</c:v>
                </c:pt>
                <c:pt idx="370" formatCode="General">
                  <c:v>3431.32</c:v>
                </c:pt>
                <c:pt idx="371" formatCode="General">
                  <c:v>3380.61</c:v>
                </c:pt>
                <c:pt idx="372" formatCode="General">
                  <c:v>3371.7</c:v>
                </c:pt>
                <c:pt idx="373" formatCode="General">
                  <c:v>3364.4</c:v>
                </c:pt>
                <c:pt idx="374" formatCode="General">
                  <c:v>3510.9</c:v>
                </c:pt>
                <c:pt idx="375" formatCode="General">
                  <c:v>3500.57</c:v>
                </c:pt>
                <c:pt idx="376" formatCode="General">
                  <c:v>3469.35</c:v>
                </c:pt>
                <c:pt idx="377" formatCode="General">
                  <c:v>3516.11</c:v>
                </c:pt>
                <c:pt idx="378" formatCode="General">
                  <c:v>3617.68</c:v>
                </c:pt>
                <c:pt idx="379" formatCode="General">
                  <c:v>3656.77</c:v>
                </c:pt>
                <c:pt idx="380" formatCode="General">
                  <c:v>3678.75</c:v>
                </c:pt>
                <c:pt idx="381" formatCode="General">
                  <c:v>3604.08</c:v>
                </c:pt>
                <c:pt idx="382" formatCode="General">
                  <c:v>3602.02</c:v>
                </c:pt>
                <c:pt idx="383" formatCode="General">
                  <c:v>3493.92</c:v>
                </c:pt>
                <c:pt idx="384" formatCode="General">
                  <c:v>3311.03</c:v>
                </c:pt>
                <c:pt idx="385" formatCode="General">
                  <c:v>3332.3</c:v>
                </c:pt>
                <c:pt idx="386" formatCode="General">
                  <c:v>3377.05</c:v>
                </c:pt>
                <c:pt idx="387" formatCode="General">
                  <c:v>3362.88</c:v>
                </c:pt>
                <c:pt idx="388" formatCode="General">
                  <c:v>3375.74</c:v>
                </c:pt>
                <c:pt idx="389" formatCode="General">
                  <c:v>3184.44</c:v>
                </c:pt>
                <c:pt idx="390" formatCode="General">
                  <c:v>3235.49</c:v>
                </c:pt>
                <c:pt idx="391" formatCode="General">
                  <c:v>3353.6</c:v>
                </c:pt>
                <c:pt idx="392" formatCode="General">
                  <c:v>3436.37</c:v>
                </c:pt>
                <c:pt idx="393" formatCode="General">
                  <c:v>3287.56</c:v>
                </c:pt>
                <c:pt idx="394" formatCode="General">
                  <c:v>3252.2</c:v>
                </c:pt>
                <c:pt idx="395" formatCode="General">
                  <c:v>3180.23</c:v>
                </c:pt>
                <c:pt idx="396" formatCode="General">
                  <c:v>3079.67</c:v>
                </c:pt>
                <c:pt idx="397" formatCode="General">
                  <c:v>3052.6</c:v>
                </c:pt>
                <c:pt idx="398" formatCode="General">
                  <c:v>3022.16</c:v>
                </c:pt>
                <c:pt idx="399" formatCode="General">
                  <c:v>3016.84</c:v>
                </c:pt>
                <c:pt idx="400" formatCode="General">
                  <c:v>2959.39</c:v>
                </c:pt>
                <c:pt idx="401" formatCode="General">
                  <c:v>2812.9</c:v>
                </c:pt>
                <c:pt idx="402" formatCode="General">
                  <c:v>2811.6</c:v>
                </c:pt>
                <c:pt idx="403" formatCode="General">
                  <c:v>2600.12</c:v>
                </c:pt>
                <c:pt idx="404" formatCode="General">
                  <c:v>2830.12</c:v>
                </c:pt>
                <c:pt idx="405" formatCode="General">
                  <c:v>3198.4</c:v>
                </c:pt>
                <c:pt idx="406" formatCode="General">
                  <c:v>3244.95</c:v>
                </c:pt>
                <c:pt idx="407" formatCode="General">
                  <c:v>3305.51</c:v>
                </c:pt>
                <c:pt idx="408" formatCode="General">
                  <c:v>3296.71</c:v>
                </c:pt>
                <c:pt idx="409" formatCode="General">
                  <c:v>3316.21</c:v>
                </c:pt>
                <c:pt idx="410" formatCode="General">
                  <c:v>3325.38</c:v>
                </c:pt>
                <c:pt idx="411" formatCode="General">
                  <c:v>3251.53</c:v>
                </c:pt>
                <c:pt idx="412" formatCode="General">
                  <c:v>3340.75</c:v>
                </c:pt>
                <c:pt idx="413" formatCode="General">
                  <c:v>3453.99</c:v>
                </c:pt>
                <c:pt idx="414" formatCode="General">
                  <c:v>3305.78</c:v>
                </c:pt>
                <c:pt idx="415" formatCode="General">
                  <c:v>3456.78</c:v>
                </c:pt>
                <c:pt idx="416" formatCode="General">
                  <c:v>3381.76</c:v>
                </c:pt>
                <c:pt idx="417" formatCode="General">
                  <c:v>3372.94</c:v>
                </c:pt>
                <c:pt idx="418" formatCode="General">
                  <c:v>3495.84</c:v>
                </c:pt>
                <c:pt idx="419" formatCode="General">
                  <c:v>3557.64</c:v>
                </c:pt>
                <c:pt idx="420" formatCode="General">
                  <c:v>3659.81</c:v>
                </c:pt>
                <c:pt idx="421" formatCode="General">
                  <c:v>3655.03</c:v>
                </c:pt>
                <c:pt idx="422" formatCode="General">
                  <c:v>3559.77</c:v>
                </c:pt>
                <c:pt idx="423" formatCode="General">
                  <c:v>3514.59</c:v>
                </c:pt>
                <c:pt idx="424" formatCode="General">
                  <c:v>3422.76</c:v>
                </c:pt>
                <c:pt idx="425" formatCode="General">
                  <c:v>3583.04</c:v>
                </c:pt>
                <c:pt idx="426" formatCode="General">
                  <c:v>3183.77</c:v>
                </c:pt>
                <c:pt idx="427" formatCode="General">
                  <c:v>3576</c:v>
                </c:pt>
                <c:pt idx="428" formatCode="General">
                  <c:v>3604.38</c:v>
                </c:pt>
                <c:pt idx="429" formatCode="General">
                  <c:v>3635.28</c:v>
                </c:pt>
                <c:pt idx="430" formatCode="General">
                  <c:v>3745.74</c:v>
                </c:pt>
                <c:pt idx="431" formatCode="General">
                  <c:v>3881.96</c:v>
                </c:pt>
                <c:pt idx="432" formatCode="General">
                  <c:v>4095.16</c:v>
                </c:pt>
                <c:pt idx="433" formatCode="General">
                  <c:v>4122.16</c:v>
                </c:pt>
                <c:pt idx="434" formatCode="General">
                  <c:v>4330.32</c:v>
                </c:pt>
                <c:pt idx="435" formatCode="General">
                  <c:v>4397.33</c:v>
                </c:pt>
                <c:pt idx="436" formatCode="General">
                  <c:v>4352.26</c:v>
                </c:pt>
                <c:pt idx="437" formatCode="General">
                  <c:v>4330.22</c:v>
                </c:pt>
                <c:pt idx="438" formatCode="General">
                  <c:v>4194.46</c:v>
                </c:pt>
                <c:pt idx="439" formatCode="General">
                  <c:v>4036.58</c:v>
                </c:pt>
                <c:pt idx="440" formatCode="General">
                  <c:v>4183.7299999999996</c:v>
                </c:pt>
                <c:pt idx="441" formatCode="General">
                  <c:v>3972.12</c:v>
                </c:pt>
                <c:pt idx="442" formatCode="General">
                  <c:v>3905.9</c:v>
                </c:pt>
                <c:pt idx="443" formatCode="General">
                  <c:v>4137.16</c:v>
                </c:pt>
                <c:pt idx="444" formatCode="General">
                  <c:v>4156.08</c:v>
                </c:pt>
                <c:pt idx="445" formatCode="General">
                  <c:v>4031.96</c:v>
                </c:pt>
                <c:pt idx="446" formatCode="General">
                  <c:v>3868.34</c:v>
                </c:pt>
                <c:pt idx="447" formatCode="General">
                  <c:v>3905.84</c:v>
                </c:pt>
                <c:pt idx="448" formatCode="General">
                  <c:v>3941.13</c:v>
                </c:pt>
                <c:pt idx="449" formatCode="General">
                  <c:v>3935.7</c:v>
                </c:pt>
                <c:pt idx="450" formatCode="General">
                  <c:v>3729.12</c:v>
                </c:pt>
                <c:pt idx="451" formatCode="General">
                  <c:v>3692.75</c:v>
                </c:pt>
                <c:pt idx="452" formatCode="General">
                  <c:v>3738.93</c:v>
                </c:pt>
                <c:pt idx="453" formatCode="General">
                  <c:v>4092.42</c:v>
                </c:pt>
                <c:pt idx="454" formatCode="General">
                  <c:v>4090.38</c:v>
                </c:pt>
                <c:pt idx="455" formatCode="General">
                  <c:v>4032.37</c:v>
                </c:pt>
                <c:pt idx="456" formatCode="General">
                  <c:v>4562.38</c:v>
                </c:pt>
                <c:pt idx="457" formatCode="General">
                  <c:v>4668.2700000000004</c:v>
                </c:pt>
                <c:pt idx="458" formatCode="General">
                  <c:v>4477.3100000000004</c:v>
                </c:pt>
                <c:pt idx="459" formatCode="General">
                  <c:v>4416.8599999999997</c:v>
                </c:pt>
                <c:pt idx="460" formatCode="General">
                  <c:v>4347.04</c:v>
                </c:pt>
                <c:pt idx="461" formatCode="General">
                  <c:v>4192</c:v>
                </c:pt>
                <c:pt idx="462" formatCode="General">
                  <c:v>4186.16</c:v>
                </c:pt>
                <c:pt idx="463" formatCode="General">
                  <c:v>4276.7</c:v>
                </c:pt>
                <c:pt idx="464" formatCode="General">
                  <c:v>4463.66</c:v>
                </c:pt>
                <c:pt idx="465" formatCode="General">
                  <c:v>4856.82</c:v>
                </c:pt>
                <c:pt idx="466" formatCode="General">
                  <c:v>4905.9399999999996</c:v>
                </c:pt>
                <c:pt idx="467" formatCode="General">
                  <c:v>4748.7700000000004</c:v>
                </c:pt>
                <c:pt idx="468" formatCode="General">
                  <c:v>4721.7</c:v>
                </c:pt>
                <c:pt idx="469" formatCode="General">
                  <c:v>4764.67</c:v>
                </c:pt>
                <c:pt idx="470" formatCode="General">
                  <c:v>4729.63</c:v>
                </c:pt>
                <c:pt idx="471" formatCode="General">
                  <c:v>4453.47</c:v>
                </c:pt>
                <c:pt idx="472" formatCode="General">
                  <c:v>4084.71</c:v>
                </c:pt>
                <c:pt idx="473" formatCode="General">
                  <c:v>4068.65</c:v>
                </c:pt>
                <c:pt idx="474" formatCode="General">
                  <c:v>4107.1400000000003</c:v>
                </c:pt>
                <c:pt idx="475" formatCode="General">
                  <c:v>4693.88</c:v>
                </c:pt>
                <c:pt idx="476" formatCode="General">
                  <c:v>4657.55</c:v>
                </c:pt>
                <c:pt idx="477" formatCode="General">
                  <c:v>4657.42</c:v>
                </c:pt>
                <c:pt idx="478" formatCode="General">
                  <c:v>5172.13</c:v>
                </c:pt>
                <c:pt idx="479" formatCode="General">
                  <c:v>5219.2</c:v>
                </c:pt>
                <c:pt idx="480" formatCode="General">
                  <c:v>5001.28</c:v>
                </c:pt>
                <c:pt idx="481" formatCode="General">
                  <c:v>5141.42</c:v>
                </c:pt>
                <c:pt idx="482" formatCode="General">
                  <c:v>5102.41</c:v>
                </c:pt>
                <c:pt idx="483" formatCode="General">
                  <c:v>5301.78</c:v>
                </c:pt>
                <c:pt idx="484" formatCode="General">
                  <c:v>5378.27</c:v>
                </c:pt>
                <c:pt idx="485" formatCode="General">
                  <c:v>5623.08</c:v>
                </c:pt>
                <c:pt idx="486" formatCode="General">
                  <c:v>5721.65</c:v>
                </c:pt>
                <c:pt idx="487" formatCode="General">
                  <c:v>5933.56</c:v>
                </c:pt>
                <c:pt idx="488" formatCode="General">
                  <c:v>5313.59</c:v>
                </c:pt>
                <c:pt idx="489" formatCode="General">
                  <c:v>5335.8</c:v>
                </c:pt>
                <c:pt idx="490" formatCode="General">
                  <c:v>5423.05</c:v>
                </c:pt>
                <c:pt idx="491" formatCode="General">
                  <c:v>5471.27</c:v>
                </c:pt>
                <c:pt idx="492" formatCode="General">
                  <c:v>5414.48</c:v>
                </c:pt>
                <c:pt idx="493" formatCode="General">
                  <c:v>5005.82</c:v>
                </c:pt>
                <c:pt idx="494" formatCode="General">
                  <c:v>4874.7299999999996</c:v>
                </c:pt>
                <c:pt idx="495" formatCode="General">
                  <c:v>4675.8500000000004</c:v>
                </c:pt>
                <c:pt idx="496" formatCode="General">
                  <c:v>4788.47</c:v>
                </c:pt>
                <c:pt idx="497" formatCode="General">
                  <c:v>4714.1400000000003</c:v>
                </c:pt>
                <c:pt idx="498" formatCode="General">
                  <c:v>4704.99</c:v>
                </c:pt>
                <c:pt idx="499" formatCode="General">
                  <c:v>4584.1000000000004</c:v>
                </c:pt>
                <c:pt idx="500" formatCode="General">
                  <c:v>4629.6099999999997</c:v>
                </c:pt>
                <c:pt idx="501" formatCode="General">
                  <c:v>4598.45</c:v>
                </c:pt>
                <c:pt idx="502" formatCode="General">
                  <c:v>4444.5600000000004</c:v>
                </c:pt>
                <c:pt idx="503" formatCode="General">
                  <c:v>4783.08</c:v>
                </c:pt>
                <c:pt idx="504" formatCode="General">
                  <c:v>4884.0200000000004</c:v>
                </c:pt>
                <c:pt idx="505" formatCode="General">
                  <c:v>4981.74</c:v>
                </c:pt>
                <c:pt idx="506" formatCode="General">
                  <c:v>4702.3100000000004</c:v>
                </c:pt>
                <c:pt idx="507" formatCode="General">
                  <c:v>4757.82</c:v>
                </c:pt>
                <c:pt idx="508" formatCode="General">
                  <c:v>4618.3900000000003</c:v>
                </c:pt>
                <c:pt idx="509" formatCode="General">
                  <c:v>4760.21</c:v>
                </c:pt>
                <c:pt idx="510" formatCode="General">
                  <c:v>4709.93</c:v>
                </c:pt>
                <c:pt idx="511" formatCode="General">
                  <c:v>4870.66</c:v>
                </c:pt>
                <c:pt idx="512" formatCode="General">
                  <c:v>4645.8100000000004</c:v>
                </c:pt>
                <c:pt idx="513" formatCode="General">
                  <c:v>4487.87</c:v>
                </c:pt>
                <c:pt idx="514" formatCode="General">
                  <c:v>4575.3</c:v>
                </c:pt>
                <c:pt idx="515" formatCode="General">
                  <c:v>4542.34</c:v>
                </c:pt>
                <c:pt idx="516" formatCode="General">
                  <c:v>4672.12</c:v>
                </c:pt>
                <c:pt idx="517" formatCode="General">
                  <c:v>4639.9399999999996</c:v>
                </c:pt>
                <c:pt idx="518" formatCode="General">
                  <c:v>4362.87</c:v>
                </c:pt>
                <c:pt idx="519" formatCode="General">
                  <c:v>4194.55</c:v>
                </c:pt>
                <c:pt idx="520" formatCode="General">
                  <c:v>4111.7700000000004</c:v>
                </c:pt>
                <c:pt idx="521" formatCode="General">
                  <c:v>4109.8900000000003</c:v>
                </c:pt>
                <c:pt idx="522" formatCode="General">
                  <c:v>3969.36</c:v>
                </c:pt>
                <c:pt idx="523" formatCode="General">
                  <c:v>4042.52</c:v>
                </c:pt>
                <c:pt idx="524" formatCode="General">
                  <c:v>3773.32</c:v>
                </c:pt>
                <c:pt idx="525" formatCode="General">
                  <c:v>4015.75</c:v>
                </c:pt>
                <c:pt idx="526" formatCode="General">
                  <c:v>4075.47</c:v>
                </c:pt>
                <c:pt idx="527" formatCode="General">
                  <c:v>3707.75</c:v>
                </c:pt>
                <c:pt idx="528" formatCode="General">
                  <c:v>3325.69</c:v>
                </c:pt>
                <c:pt idx="529" formatCode="General">
                  <c:v>3406.59</c:v>
                </c:pt>
                <c:pt idx="530" formatCode="General">
                  <c:v>3572.91</c:v>
                </c:pt>
                <c:pt idx="531" formatCode="General">
                  <c:v>3441.19</c:v>
                </c:pt>
                <c:pt idx="532" formatCode="General">
                  <c:v>3686.29</c:v>
                </c:pt>
                <c:pt idx="533" formatCode="General">
                  <c:v>3597.58</c:v>
                </c:pt>
                <c:pt idx="534" formatCode="General">
                  <c:v>3672.63</c:v>
                </c:pt>
                <c:pt idx="535" formatCode="General">
                  <c:v>3702.81</c:v>
                </c:pt>
                <c:pt idx="536" formatCode="General">
                  <c:v>3649.06</c:v>
                </c:pt>
                <c:pt idx="537" formatCode="General">
                  <c:v>3233.86</c:v>
                </c:pt>
                <c:pt idx="538" formatCode="General">
                  <c:v>3354.92</c:v>
                </c:pt>
                <c:pt idx="539" formatCode="General">
                  <c:v>3337.49</c:v>
                </c:pt>
                <c:pt idx="540" formatCode="General">
                  <c:v>3215.35</c:v>
                </c:pt>
                <c:pt idx="541" formatCode="General">
                  <c:v>3315.57</c:v>
                </c:pt>
                <c:pt idx="542" formatCode="General">
                  <c:v>3297.86</c:v>
                </c:pt>
                <c:pt idx="543" formatCode="General">
                  <c:v>3207.85</c:v>
                </c:pt>
                <c:pt idx="544" formatCode="General">
                  <c:v>3397.84</c:v>
                </c:pt>
                <c:pt idx="545" formatCode="General">
                  <c:v>3055.41</c:v>
                </c:pt>
                <c:pt idx="546" formatCode="General">
                  <c:v>2963.45</c:v>
                </c:pt>
                <c:pt idx="547" formatCode="General">
                  <c:v>2875.09</c:v>
                </c:pt>
                <c:pt idx="548" formatCode="General">
                  <c:v>3002.54</c:v>
                </c:pt>
                <c:pt idx="549" formatCode="General">
                  <c:v>2849.82</c:v>
                </c:pt>
                <c:pt idx="550" formatCode="General">
                  <c:v>2783.1</c:v>
                </c:pt>
                <c:pt idx="551" formatCode="General">
                  <c:v>2941.39</c:v>
                </c:pt>
                <c:pt idx="552" formatCode="General">
                  <c:v>2976.12</c:v>
                </c:pt>
                <c:pt idx="553" formatCode="General">
                  <c:v>2884.37</c:v>
                </c:pt>
                <c:pt idx="554" formatCode="General">
                  <c:v>2812.49</c:v>
                </c:pt>
                <c:pt idx="555" formatCode="General">
                  <c:v>2784.46</c:v>
                </c:pt>
                <c:pt idx="556" formatCode="General">
                  <c:v>2848.11</c:v>
                </c:pt>
                <c:pt idx="557" formatCode="General">
                  <c:v>2916.66</c:v>
                </c:pt>
                <c:pt idx="558" formatCode="General">
                  <c:v>3102.29</c:v>
                </c:pt>
                <c:pt idx="559" formatCode="General">
                  <c:v>3223.57</c:v>
                </c:pt>
                <c:pt idx="560" formatCode="General">
                  <c:v>3090.72</c:v>
                </c:pt>
                <c:pt idx="561" formatCode="General">
                  <c:v>3083.56</c:v>
                </c:pt>
                <c:pt idx="562" formatCode="General">
                  <c:v>2975.1</c:v>
                </c:pt>
                <c:pt idx="563" formatCode="General">
                  <c:v>2908.1</c:v>
                </c:pt>
                <c:pt idx="564" formatCode="General">
                  <c:v>2922.61</c:v>
                </c:pt>
                <c:pt idx="565" formatCode="General">
                  <c:v>2968.75</c:v>
                </c:pt>
                <c:pt idx="566" formatCode="General">
                  <c:v>3062.25</c:v>
                </c:pt>
                <c:pt idx="567" formatCode="General">
                  <c:v>3211.31</c:v>
                </c:pt>
                <c:pt idx="568" formatCode="General">
                  <c:v>3171.3</c:v>
                </c:pt>
                <c:pt idx="569" formatCode="General">
                  <c:v>3470.8</c:v>
                </c:pt>
                <c:pt idx="570" formatCode="General">
                  <c:v>3401.74</c:v>
                </c:pt>
                <c:pt idx="571" formatCode="General">
                  <c:v>3089.02</c:v>
                </c:pt>
                <c:pt idx="572" formatCode="General">
                  <c:v>3168.82</c:v>
                </c:pt>
                <c:pt idx="573" formatCode="General">
                  <c:v>3143.1</c:v>
                </c:pt>
                <c:pt idx="574" formatCode="General">
                  <c:v>3347.41</c:v>
                </c:pt>
                <c:pt idx="575" formatCode="General">
                  <c:v>3417.89</c:v>
                </c:pt>
                <c:pt idx="576" formatCode="General">
                  <c:v>3686.39</c:v>
                </c:pt>
                <c:pt idx="577" formatCode="General">
                  <c:v>3897.1</c:v>
                </c:pt>
                <c:pt idx="578" formatCode="General">
                  <c:v>3849.8</c:v>
                </c:pt>
                <c:pt idx="579" formatCode="General">
                  <c:v>4022.2</c:v>
                </c:pt>
                <c:pt idx="580" formatCode="General">
                  <c:v>4006.81</c:v>
                </c:pt>
                <c:pt idx="581" formatCode="General">
                  <c:v>4050.98</c:v>
                </c:pt>
                <c:pt idx="582" formatCode="General">
                  <c:v>4186.76</c:v>
                </c:pt>
                <c:pt idx="583" formatCode="General">
                  <c:v>4118.29</c:v>
                </c:pt>
                <c:pt idx="584" formatCode="General">
                  <c:v>4076.05</c:v>
                </c:pt>
                <c:pt idx="585" formatCode="General">
                  <c:v>3908.6</c:v>
                </c:pt>
                <c:pt idx="586" formatCode="General">
                  <c:v>3840.4</c:v>
                </c:pt>
                <c:pt idx="587" formatCode="General">
                  <c:v>3716.5</c:v>
                </c:pt>
                <c:pt idx="588" formatCode="General">
                  <c:v>3708.58</c:v>
                </c:pt>
                <c:pt idx="589" formatCode="General">
                  <c:v>3622.22</c:v>
                </c:pt>
                <c:pt idx="590" formatCode="General">
                  <c:v>3417.3</c:v>
                </c:pt>
                <c:pt idx="591" formatCode="General">
                  <c:v>3373.53</c:v>
                </c:pt>
                <c:pt idx="592" formatCode="General">
                  <c:v>3366.7</c:v>
                </c:pt>
                <c:pt idx="593" formatCode="General">
                  <c:v>3224.36</c:v>
                </c:pt>
                <c:pt idx="594" formatCode="General">
                  <c:v>3351.21</c:v>
                </c:pt>
                <c:pt idx="595" formatCode="General">
                  <c:v>3382.32</c:v>
                </c:pt>
                <c:pt idx="596" formatCode="General">
                  <c:v>3530.2</c:v>
                </c:pt>
                <c:pt idx="597" formatCode="General">
                  <c:v>3719.85</c:v>
                </c:pt>
                <c:pt idx="598" formatCode="General">
                  <c:v>3633.38</c:v>
                </c:pt>
                <c:pt idx="599" formatCode="General">
                  <c:v>3540.19</c:v>
                </c:pt>
                <c:pt idx="600" formatCode="General">
                  <c:v>3329.27</c:v>
                </c:pt>
                <c:pt idx="601" formatCode="General">
                  <c:v>3469.08</c:v>
                </c:pt>
                <c:pt idx="602" formatCode="General">
                  <c:v>3560.29</c:v>
                </c:pt>
                <c:pt idx="603" formatCode="General">
                  <c:v>3523.44</c:v>
                </c:pt>
                <c:pt idx="604" formatCode="General">
                  <c:v>3569.77</c:v>
                </c:pt>
                <c:pt idx="605" formatCode="General">
                  <c:v>3747.32</c:v>
                </c:pt>
                <c:pt idx="606" formatCode="General">
                  <c:v>3803.24</c:v>
                </c:pt>
                <c:pt idx="607" formatCode="General">
                  <c:v>3957.46</c:v>
                </c:pt>
                <c:pt idx="608" formatCode="General">
                  <c:v>4106.26</c:v>
                </c:pt>
                <c:pt idx="609" formatCode="General">
                  <c:v>4057.37</c:v>
                </c:pt>
                <c:pt idx="610" formatCode="General">
                  <c:v>3847.73</c:v>
                </c:pt>
                <c:pt idx="611" formatCode="General">
                  <c:v>3925.24</c:v>
                </c:pt>
                <c:pt idx="612" formatCode="General">
                  <c:v>3825.12</c:v>
                </c:pt>
                <c:pt idx="613" formatCode="General">
                  <c:v>3995.94</c:v>
                </c:pt>
                <c:pt idx="614" formatCode="General">
                  <c:v>4032.35</c:v>
                </c:pt>
                <c:pt idx="615" formatCode="General">
                  <c:v>3876.08</c:v>
                </c:pt>
                <c:pt idx="616" formatCode="General">
                  <c:v>4047.67</c:v>
                </c:pt>
                <c:pt idx="617" formatCode="General">
                  <c:v>4320.97</c:v>
                </c:pt>
                <c:pt idx="618" formatCode="General">
                  <c:v>4397.54</c:v>
                </c:pt>
                <c:pt idx="619" formatCode="General">
                  <c:v>4347.32</c:v>
                </c:pt>
                <c:pt idx="620" formatCode="General">
                  <c:v>4189.8100000000004</c:v>
                </c:pt>
                <c:pt idx="621" formatCode="General">
                  <c:v>4124.8100000000004</c:v>
                </c:pt>
                <c:pt idx="622" formatCode="General">
                  <c:v>4321.9799999999996</c:v>
                </c:pt>
                <c:pt idx="623" formatCode="General">
                  <c:v>4323.82</c:v>
                </c:pt>
              </c:numCache>
            </c:numRef>
          </c:val>
          <c:smooth val="0"/>
        </c:ser>
        <c:ser>
          <c:idx val="1"/>
          <c:order val="1"/>
          <c:tx>
            <c:v>Synth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'Sensex -Wkly'!$A$3:$A$626</c:f>
              <c:numCache>
                <c:formatCode>d\-mmm\-yy</c:formatCode>
                <c:ptCount val="624"/>
                <c:pt idx="0">
                  <c:v>40095</c:v>
                </c:pt>
                <c:pt idx="1">
                  <c:v>40065</c:v>
                </c:pt>
                <c:pt idx="2">
                  <c:v>40034</c:v>
                </c:pt>
                <c:pt idx="3">
                  <c:v>40003</c:v>
                </c:pt>
                <c:pt idx="4">
                  <c:v>39937</c:v>
                </c:pt>
                <c:pt idx="5">
                  <c:v>39930</c:v>
                </c:pt>
                <c:pt idx="6">
                  <c:v>39923</c:v>
                </c:pt>
                <c:pt idx="7">
                  <c:v>39916</c:v>
                </c:pt>
                <c:pt idx="8">
                  <c:v>39909</c:v>
                </c:pt>
                <c:pt idx="9">
                  <c:v>39902</c:v>
                </c:pt>
                <c:pt idx="10">
                  <c:v>39895</c:v>
                </c:pt>
                <c:pt idx="11">
                  <c:v>39888</c:v>
                </c:pt>
                <c:pt idx="12">
                  <c:v>39881</c:v>
                </c:pt>
                <c:pt idx="13">
                  <c:v>39874</c:v>
                </c:pt>
                <c:pt idx="14">
                  <c:v>39868</c:v>
                </c:pt>
                <c:pt idx="15">
                  <c:v>39860</c:v>
                </c:pt>
                <c:pt idx="16">
                  <c:v>39853</c:v>
                </c:pt>
                <c:pt idx="17">
                  <c:v>39846</c:v>
                </c:pt>
                <c:pt idx="18">
                  <c:v>39840</c:v>
                </c:pt>
                <c:pt idx="19">
                  <c:v>39832</c:v>
                </c:pt>
                <c:pt idx="20">
                  <c:v>39832</c:v>
                </c:pt>
                <c:pt idx="21">
                  <c:v>39825</c:v>
                </c:pt>
                <c:pt idx="22">
                  <c:v>39818</c:v>
                </c:pt>
                <c:pt idx="23">
                  <c:v>39811</c:v>
                </c:pt>
                <c:pt idx="24">
                  <c:v>39804</c:v>
                </c:pt>
                <c:pt idx="25">
                  <c:v>39797</c:v>
                </c:pt>
                <c:pt idx="26">
                  <c:v>39790</c:v>
                </c:pt>
                <c:pt idx="27">
                  <c:v>39783</c:v>
                </c:pt>
                <c:pt idx="28">
                  <c:v>39776</c:v>
                </c:pt>
                <c:pt idx="29">
                  <c:v>39769</c:v>
                </c:pt>
                <c:pt idx="30">
                  <c:v>39762</c:v>
                </c:pt>
                <c:pt idx="31">
                  <c:v>39755</c:v>
                </c:pt>
                <c:pt idx="32">
                  <c:v>39748</c:v>
                </c:pt>
                <c:pt idx="33">
                  <c:v>39741</c:v>
                </c:pt>
                <c:pt idx="34">
                  <c:v>39734</c:v>
                </c:pt>
                <c:pt idx="35">
                  <c:v>39727</c:v>
                </c:pt>
                <c:pt idx="36" formatCode="d\-mmm">
                  <c:v>39720</c:v>
                </c:pt>
                <c:pt idx="37" formatCode="d\-mmm">
                  <c:v>39713</c:v>
                </c:pt>
                <c:pt idx="38">
                  <c:v>39706</c:v>
                </c:pt>
                <c:pt idx="39">
                  <c:v>39699</c:v>
                </c:pt>
                <c:pt idx="40">
                  <c:v>39692</c:v>
                </c:pt>
                <c:pt idx="41">
                  <c:v>39685</c:v>
                </c:pt>
                <c:pt idx="42">
                  <c:v>39678</c:v>
                </c:pt>
                <c:pt idx="43">
                  <c:v>39671</c:v>
                </c:pt>
                <c:pt idx="44">
                  <c:v>39664</c:v>
                </c:pt>
                <c:pt idx="45">
                  <c:v>39657</c:v>
                </c:pt>
                <c:pt idx="46">
                  <c:v>39650</c:v>
                </c:pt>
                <c:pt idx="47">
                  <c:v>39643</c:v>
                </c:pt>
                <c:pt idx="48">
                  <c:v>39636</c:v>
                </c:pt>
                <c:pt idx="49">
                  <c:v>39629</c:v>
                </c:pt>
                <c:pt idx="50" formatCode="d\-mmm">
                  <c:v>39622</c:v>
                </c:pt>
                <c:pt idx="51" formatCode="d\-mmm">
                  <c:v>39615</c:v>
                </c:pt>
                <c:pt idx="52">
                  <c:v>39608</c:v>
                </c:pt>
                <c:pt idx="53">
                  <c:v>39601</c:v>
                </c:pt>
                <c:pt idx="54">
                  <c:v>39594</c:v>
                </c:pt>
                <c:pt idx="55">
                  <c:v>39588</c:v>
                </c:pt>
                <c:pt idx="56">
                  <c:v>39580</c:v>
                </c:pt>
                <c:pt idx="57">
                  <c:v>39573</c:v>
                </c:pt>
                <c:pt idx="58">
                  <c:v>39566</c:v>
                </c:pt>
                <c:pt idx="59">
                  <c:v>39559</c:v>
                </c:pt>
                <c:pt idx="60">
                  <c:v>39553</c:v>
                </c:pt>
                <c:pt idx="61">
                  <c:v>39545</c:v>
                </c:pt>
                <c:pt idx="62" formatCode="d\-mmm">
                  <c:v>39538</c:v>
                </c:pt>
                <c:pt idx="63" formatCode="d\-mmm">
                  <c:v>39531</c:v>
                </c:pt>
                <c:pt idx="64" formatCode="d\-mmm">
                  <c:v>39524</c:v>
                </c:pt>
                <c:pt idx="65" formatCode="d\-mmm">
                  <c:v>39517</c:v>
                </c:pt>
                <c:pt idx="66" formatCode="d\-mmm">
                  <c:v>39510</c:v>
                </c:pt>
                <c:pt idx="67" formatCode="d\-mmm">
                  <c:v>39503</c:v>
                </c:pt>
                <c:pt idx="68" formatCode="d\-mmm">
                  <c:v>39497</c:v>
                </c:pt>
                <c:pt idx="69" formatCode="d\-mmm">
                  <c:v>39489</c:v>
                </c:pt>
                <c:pt idx="70" formatCode="d\-mmm">
                  <c:v>39482</c:v>
                </c:pt>
                <c:pt idx="71" formatCode="d\-mmm">
                  <c:v>39475</c:v>
                </c:pt>
                <c:pt idx="72" formatCode="m/d/yyyy">
                  <c:v>39468</c:v>
                </c:pt>
                <c:pt idx="73" formatCode="m/d/yyyy">
                  <c:v>39461</c:v>
                </c:pt>
                <c:pt idx="74" formatCode="m/d/yyyy">
                  <c:v>39454</c:v>
                </c:pt>
                <c:pt idx="75" formatCode="m/d/yyyy">
                  <c:v>39447</c:v>
                </c:pt>
                <c:pt idx="76" formatCode="m/d/yyyy">
                  <c:v>39440</c:v>
                </c:pt>
                <c:pt idx="77" formatCode="m/d/yyyy">
                  <c:v>39433</c:v>
                </c:pt>
                <c:pt idx="78" formatCode="m/d/yyyy">
                  <c:v>39426</c:v>
                </c:pt>
                <c:pt idx="79" formatCode="m/d/yyyy">
                  <c:v>39419</c:v>
                </c:pt>
                <c:pt idx="80" formatCode="m/d/yyyy">
                  <c:v>39412</c:v>
                </c:pt>
                <c:pt idx="81" formatCode="m/d/yyyy">
                  <c:v>39405</c:v>
                </c:pt>
                <c:pt idx="82" formatCode="m/d/yyyy">
                  <c:v>39398</c:v>
                </c:pt>
                <c:pt idx="83" formatCode="m/d/yyyy">
                  <c:v>39391</c:v>
                </c:pt>
                <c:pt idx="84" formatCode="m/d/yyyy">
                  <c:v>39384</c:v>
                </c:pt>
                <c:pt idx="85" formatCode="m/d/yyyy">
                  <c:v>39377</c:v>
                </c:pt>
                <c:pt idx="86" formatCode="m/d/yyyy">
                  <c:v>39370</c:v>
                </c:pt>
                <c:pt idx="87" formatCode="m/d/yyyy">
                  <c:v>39363</c:v>
                </c:pt>
                <c:pt idx="88" formatCode="m/d/yyyy">
                  <c:v>39356</c:v>
                </c:pt>
                <c:pt idx="89" formatCode="m/d/yyyy">
                  <c:v>39349</c:v>
                </c:pt>
                <c:pt idx="90" formatCode="m/d/yyyy">
                  <c:v>39342</c:v>
                </c:pt>
                <c:pt idx="91" formatCode="m/d/yyyy">
                  <c:v>39335</c:v>
                </c:pt>
                <c:pt idx="92" formatCode="m/d/yyyy">
                  <c:v>39328</c:v>
                </c:pt>
                <c:pt idx="93" formatCode="m/d/yyyy">
                  <c:v>39321</c:v>
                </c:pt>
                <c:pt idx="94" formatCode="m/d/yyyy">
                  <c:v>39314</c:v>
                </c:pt>
                <c:pt idx="95" formatCode="m/d/yyyy">
                  <c:v>39307</c:v>
                </c:pt>
                <c:pt idx="96" formatCode="m/d/yyyy">
                  <c:v>39300</c:v>
                </c:pt>
                <c:pt idx="97" formatCode="m/d/yyyy">
                  <c:v>39293</c:v>
                </c:pt>
                <c:pt idx="98" formatCode="m/d/yyyy">
                  <c:v>39286</c:v>
                </c:pt>
                <c:pt idx="99" formatCode="m/d/yyyy">
                  <c:v>39279</c:v>
                </c:pt>
                <c:pt idx="100" formatCode="m/d/yyyy">
                  <c:v>39272</c:v>
                </c:pt>
                <c:pt idx="101" formatCode="m/d/yyyy">
                  <c:v>39265</c:v>
                </c:pt>
                <c:pt idx="102" formatCode="m/d/yyyy">
                  <c:v>39258</c:v>
                </c:pt>
                <c:pt idx="103" formatCode="m/d/yyyy">
                  <c:v>39251</c:v>
                </c:pt>
                <c:pt idx="104" formatCode="m/d/yyyy">
                  <c:v>39244</c:v>
                </c:pt>
                <c:pt idx="105" formatCode="m/d/yyyy">
                  <c:v>39237</c:v>
                </c:pt>
                <c:pt idx="106" formatCode="m/d/yyyy">
                  <c:v>39230</c:v>
                </c:pt>
                <c:pt idx="107" formatCode="m/d/yyyy">
                  <c:v>39223</c:v>
                </c:pt>
                <c:pt idx="108" formatCode="m/d/yyyy">
                  <c:v>39216</c:v>
                </c:pt>
                <c:pt idx="109" formatCode="m/d/yyyy">
                  <c:v>39209</c:v>
                </c:pt>
                <c:pt idx="110" formatCode="m/d/yyyy">
                  <c:v>39202</c:v>
                </c:pt>
                <c:pt idx="111" formatCode="m/d/yyyy">
                  <c:v>39195</c:v>
                </c:pt>
                <c:pt idx="112" formatCode="m/d/yyyy">
                  <c:v>39188</c:v>
                </c:pt>
                <c:pt idx="113" formatCode="m/d/yyyy">
                  <c:v>39181</c:v>
                </c:pt>
                <c:pt idx="114" formatCode="m/d/yyyy">
                  <c:v>39174</c:v>
                </c:pt>
                <c:pt idx="115" formatCode="m/d/yyyy">
                  <c:v>39167</c:v>
                </c:pt>
                <c:pt idx="116" formatCode="m/d/yyyy">
                  <c:v>39160</c:v>
                </c:pt>
                <c:pt idx="117" formatCode="m/d/yyyy">
                  <c:v>39153</c:v>
                </c:pt>
                <c:pt idx="118" formatCode="m/d/yyyy">
                  <c:v>39146</c:v>
                </c:pt>
                <c:pt idx="119" formatCode="m/d/yyyy">
                  <c:v>39139</c:v>
                </c:pt>
                <c:pt idx="120" formatCode="m/d/yyyy">
                  <c:v>39132</c:v>
                </c:pt>
                <c:pt idx="121" formatCode="m/d/yyyy">
                  <c:v>39125</c:v>
                </c:pt>
                <c:pt idx="122" formatCode="m/d/yyyy">
                  <c:v>39118</c:v>
                </c:pt>
                <c:pt idx="123" formatCode="m/d/yyyy">
                  <c:v>39111</c:v>
                </c:pt>
                <c:pt idx="124" formatCode="m/d/yyyy">
                  <c:v>39104</c:v>
                </c:pt>
                <c:pt idx="125" formatCode="m/d/yyyy">
                  <c:v>39097</c:v>
                </c:pt>
                <c:pt idx="126" formatCode="m/d/yyyy">
                  <c:v>39090</c:v>
                </c:pt>
                <c:pt idx="127" formatCode="m/d/yyyy">
                  <c:v>39084</c:v>
                </c:pt>
                <c:pt idx="128" formatCode="m/d/yyyy">
                  <c:v>39077</c:v>
                </c:pt>
                <c:pt idx="129" formatCode="m/d/yyyy">
                  <c:v>39069</c:v>
                </c:pt>
                <c:pt idx="130" formatCode="m/d/yyyy">
                  <c:v>39062</c:v>
                </c:pt>
                <c:pt idx="131" formatCode="m/d/yyyy">
                  <c:v>39055</c:v>
                </c:pt>
                <c:pt idx="132" formatCode="m/d/yyyy">
                  <c:v>39048</c:v>
                </c:pt>
                <c:pt idx="133" formatCode="m/d/yyyy">
                  <c:v>39041</c:v>
                </c:pt>
                <c:pt idx="134" formatCode="m/d/yyyy">
                  <c:v>39034</c:v>
                </c:pt>
                <c:pt idx="135" formatCode="m/d/yyyy">
                  <c:v>39027</c:v>
                </c:pt>
                <c:pt idx="136" formatCode="m/d/yyyy">
                  <c:v>39020</c:v>
                </c:pt>
                <c:pt idx="137" formatCode="m/d/yyyy">
                  <c:v>39013</c:v>
                </c:pt>
                <c:pt idx="138" formatCode="m/d/yyyy">
                  <c:v>39006</c:v>
                </c:pt>
                <c:pt idx="139" formatCode="m/d/yyyy">
                  <c:v>38999</c:v>
                </c:pt>
                <c:pt idx="140" formatCode="m/d/yyyy">
                  <c:v>38993</c:v>
                </c:pt>
                <c:pt idx="141" formatCode="m/d/yyyy">
                  <c:v>38985</c:v>
                </c:pt>
                <c:pt idx="142" formatCode="m/d/yyyy">
                  <c:v>38978</c:v>
                </c:pt>
                <c:pt idx="143" formatCode="m/d/yyyy">
                  <c:v>38971</c:v>
                </c:pt>
                <c:pt idx="144" formatCode="m/d/yyyy">
                  <c:v>38964</c:v>
                </c:pt>
                <c:pt idx="145" formatCode="m/d/yyyy">
                  <c:v>38957</c:v>
                </c:pt>
                <c:pt idx="146" formatCode="m/d/yyyy">
                  <c:v>38950</c:v>
                </c:pt>
                <c:pt idx="147" formatCode="m/d/yyyy">
                  <c:v>38943</c:v>
                </c:pt>
                <c:pt idx="148" formatCode="m/d/yyyy">
                  <c:v>38936</c:v>
                </c:pt>
                <c:pt idx="149" formatCode="m/d/yyyy">
                  <c:v>38929</c:v>
                </c:pt>
                <c:pt idx="150" formatCode="m/d/yyyy">
                  <c:v>38922</c:v>
                </c:pt>
                <c:pt idx="151" formatCode="m/d/yyyy">
                  <c:v>38915</c:v>
                </c:pt>
                <c:pt idx="152" formatCode="m/d/yyyy">
                  <c:v>38908</c:v>
                </c:pt>
                <c:pt idx="153" formatCode="m/d/yyyy">
                  <c:v>38901</c:v>
                </c:pt>
                <c:pt idx="154" formatCode="m/d/yyyy">
                  <c:v>38894</c:v>
                </c:pt>
                <c:pt idx="155" formatCode="m/d/yyyy">
                  <c:v>38887</c:v>
                </c:pt>
                <c:pt idx="156" formatCode="m/d/yyyy">
                  <c:v>38880</c:v>
                </c:pt>
                <c:pt idx="157" formatCode="m/d/yyyy">
                  <c:v>38873</c:v>
                </c:pt>
                <c:pt idx="158" formatCode="m/d/yyyy">
                  <c:v>38866</c:v>
                </c:pt>
                <c:pt idx="159" formatCode="m/d/yyyy">
                  <c:v>38859</c:v>
                </c:pt>
                <c:pt idx="160" formatCode="m/d/yyyy">
                  <c:v>38852</c:v>
                </c:pt>
                <c:pt idx="161" formatCode="m/d/yyyy">
                  <c:v>38845</c:v>
                </c:pt>
                <c:pt idx="162" formatCode="m/d/yyyy">
                  <c:v>38839</c:v>
                </c:pt>
                <c:pt idx="163" formatCode="m/d/yyyy">
                  <c:v>38831</c:v>
                </c:pt>
                <c:pt idx="164" formatCode="m/d/yyyy">
                  <c:v>38824</c:v>
                </c:pt>
                <c:pt idx="165" formatCode="m/d/yyyy">
                  <c:v>38817</c:v>
                </c:pt>
                <c:pt idx="166" formatCode="m/d/yyyy">
                  <c:v>38810</c:v>
                </c:pt>
                <c:pt idx="167" formatCode="m/d/yyyy">
                  <c:v>38803</c:v>
                </c:pt>
                <c:pt idx="168" formatCode="m/d/yyyy">
                  <c:v>38796</c:v>
                </c:pt>
                <c:pt idx="169" formatCode="m/d/yyyy">
                  <c:v>38789</c:v>
                </c:pt>
                <c:pt idx="170" formatCode="m/d/yyyy">
                  <c:v>38782</c:v>
                </c:pt>
                <c:pt idx="171" formatCode="m/d/yyyy">
                  <c:v>38775</c:v>
                </c:pt>
                <c:pt idx="172" formatCode="m/d/yyyy">
                  <c:v>38768</c:v>
                </c:pt>
                <c:pt idx="173" formatCode="m/d/yyyy">
                  <c:v>38761</c:v>
                </c:pt>
                <c:pt idx="174" formatCode="m/d/yyyy">
                  <c:v>38754</c:v>
                </c:pt>
                <c:pt idx="175" formatCode="m/d/yyyy">
                  <c:v>38747</c:v>
                </c:pt>
                <c:pt idx="176" formatCode="m/d/yyyy">
                  <c:v>38740</c:v>
                </c:pt>
                <c:pt idx="177" formatCode="m/d/yyyy">
                  <c:v>38733</c:v>
                </c:pt>
                <c:pt idx="178" formatCode="m/d/yyyy">
                  <c:v>38726</c:v>
                </c:pt>
                <c:pt idx="179" formatCode="m/d/yyyy">
                  <c:v>38719</c:v>
                </c:pt>
                <c:pt idx="180" formatCode="m/d/yyyy">
                  <c:v>38712</c:v>
                </c:pt>
                <c:pt idx="181" formatCode="m/d/yyyy">
                  <c:v>38705</c:v>
                </c:pt>
                <c:pt idx="182" formatCode="m/d/yyyy">
                  <c:v>38698</c:v>
                </c:pt>
                <c:pt idx="183" formatCode="m/d/yyyy">
                  <c:v>38691</c:v>
                </c:pt>
                <c:pt idx="184" formatCode="m/d/yyyy">
                  <c:v>38684</c:v>
                </c:pt>
                <c:pt idx="185" formatCode="m/d/yyyy">
                  <c:v>38677</c:v>
                </c:pt>
                <c:pt idx="186" formatCode="m/d/yyyy">
                  <c:v>38670</c:v>
                </c:pt>
                <c:pt idx="187" formatCode="m/d/yyyy">
                  <c:v>38663</c:v>
                </c:pt>
                <c:pt idx="188" formatCode="m/d/yyyy">
                  <c:v>38656</c:v>
                </c:pt>
                <c:pt idx="189" formatCode="m/d/yyyy">
                  <c:v>38649</c:v>
                </c:pt>
                <c:pt idx="190" formatCode="m/d/yyyy">
                  <c:v>38642</c:v>
                </c:pt>
                <c:pt idx="191" formatCode="m/d/yyyy">
                  <c:v>38635</c:v>
                </c:pt>
                <c:pt idx="192" formatCode="m/d/yyyy">
                  <c:v>38628</c:v>
                </c:pt>
                <c:pt idx="193" formatCode="m/d/yyyy">
                  <c:v>38621</c:v>
                </c:pt>
                <c:pt idx="194" formatCode="m/d/yyyy">
                  <c:v>38614</c:v>
                </c:pt>
                <c:pt idx="195" formatCode="m/d/yyyy">
                  <c:v>38607</c:v>
                </c:pt>
                <c:pt idx="196" formatCode="m/d/yyyy">
                  <c:v>38600</c:v>
                </c:pt>
                <c:pt idx="197" formatCode="m/d/yyyy">
                  <c:v>38593</c:v>
                </c:pt>
                <c:pt idx="198" formatCode="m/d/yyyy">
                  <c:v>38586</c:v>
                </c:pt>
                <c:pt idx="199" formatCode="m/d/yyyy">
                  <c:v>38580</c:v>
                </c:pt>
                <c:pt idx="200" formatCode="m/d/yyyy">
                  <c:v>38572</c:v>
                </c:pt>
                <c:pt idx="201" formatCode="m/d/yyyy">
                  <c:v>38565</c:v>
                </c:pt>
                <c:pt idx="202" formatCode="m/d/yyyy">
                  <c:v>38558</c:v>
                </c:pt>
                <c:pt idx="203" formatCode="m/d/yyyy">
                  <c:v>38551</c:v>
                </c:pt>
                <c:pt idx="204" formatCode="m/d/yyyy">
                  <c:v>38544</c:v>
                </c:pt>
                <c:pt idx="205" formatCode="m/d/yyyy">
                  <c:v>38537</c:v>
                </c:pt>
                <c:pt idx="206" formatCode="m/d/yyyy">
                  <c:v>38530</c:v>
                </c:pt>
                <c:pt idx="207" formatCode="m/d/yyyy">
                  <c:v>38523</c:v>
                </c:pt>
                <c:pt idx="208" formatCode="m/d/yyyy">
                  <c:v>38516</c:v>
                </c:pt>
                <c:pt idx="209" formatCode="m/d/yyyy">
                  <c:v>38509</c:v>
                </c:pt>
                <c:pt idx="210" formatCode="m/d/yyyy">
                  <c:v>38502</c:v>
                </c:pt>
                <c:pt idx="211" formatCode="m/d/yyyy">
                  <c:v>38495</c:v>
                </c:pt>
                <c:pt idx="212" formatCode="m/d/yyyy">
                  <c:v>38488</c:v>
                </c:pt>
                <c:pt idx="213" formatCode="m/d/yyyy">
                  <c:v>38481</c:v>
                </c:pt>
                <c:pt idx="214" formatCode="m/d/yyyy">
                  <c:v>38474</c:v>
                </c:pt>
                <c:pt idx="215" formatCode="m/d/yyyy">
                  <c:v>38467</c:v>
                </c:pt>
                <c:pt idx="216" formatCode="m/d/yyyy">
                  <c:v>38460</c:v>
                </c:pt>
                <c:pt idx="217" formatCode="m/d/yyyy">
                  <c:v>38453</c:v>
                </c:pt>
                <c:pt idx="218" formatCode="m/d/yyyy">
                  <c:v>38446</c:v>
                </c:pt>
                <c:pt idx="219" formatCode="m/d/yyyy">
                  <c:v>38439</c:v>
                </c:pt>
                <c:pt idx="220" formatCode="m/d/yyyy">
                  <c:v>38432</c:v>
                </c:pt>
                <c:pt idx="221" formatCode="m/d/yyyy">
                  <c:v>38425</c:v>
                </c:pt>
                <c:pt idx="222" formatCode="m/d/yyyy">
                  <c:v>38418</c:v>
                </c:pt>
                <c:pt idx="223" formatCode="m/d/yyyy">
                  <c:v>38411</c:v>
                </c:pt>
                <c:pt idx="224" formatCode="m/d/yyyy">
                  <c:v>38404</c:v>
                </c:pt>
                <c:pt idx="225" formatCode="m/d/yyyy">
                  <c:v>38397</c:v>
                </c:pt>
                <c:pt idx="226" formatCode="m/d/yyyy">
                  <c:v>38390</c:v>
                </c:pt>
                <c:pt idx="227" formatCode="m/d/yyyy">
                  <c:v>38383</c:v>
                </c:pt>
                <c:pt idx="228" formatCode="m/d/yyyy">
                  <c:v>38376</c:v>
                </c:pt>
                <c:pt idx="229" formatCode="m/d/yyyy">
                  <c:v>38369</c:v>
                </c:pt>
                <c:pt idx="230" formatCode="m/d/yyyy">
                  <c:v>38362</c:v>
                </c:pt>
                <c:pt idx="231" formatCode="m/d/yyyy">
                  <c:v>38355</c:v>
                </c:pt>
                <c:pt idx="232" formatCode="m/d/yyyy">
                  <c:v>38348</c:v>
                </c:pt>
                <c:pt idx="233" formatCode="m/d/yyyy">
                  <c:v>38341</c:v>
                </c:pt>
                <c:pt idx="234" formatCode="m/d/yyyy">
                  <c:v>38334</c:v>
                </c:pt>
                <c:pt idx="235" formatCode="m/d/yyyy">
                  <c:v>38327</c:v>
                </c:pt>
                <c:pt idx="236" formatCode="m/d/yyyy">
                  <c:v>38320</c:v>
                </c:pt>
                <c:pt idx="237" formatCode="m/d/yyyy">
                  <c:v>38313</c:v>
                </c:pt>
                <c:pt idx="238" formatCode="m/d/yyyy">
                  <c:v>38307</c:v>
                </c:pt>
                <c:pt idx="239" formatCode="m/d/yyyy">
                  <c:v>38299</c:v>
                </c:pt>
                <c:pt idx="240" formatCode="m/d/yyyy">
                  <c:v>38292</c:v>
                </c:pt>
                <c:pt idx="241" formatCode="m/d/yyyy">
                  <c:v>38285</c:v>
                </c:pt>
                <c:pt idx="242" formatCode="m/d/yyyy">
                  <c:v>38278</c:v>
                </c:pt>
                <c:pt idx="243" formatCode="m/d/yyyy">
                  <c:v>38271</c:v>
                </c:pt>
                <c:pt idx="244" formatCode="m/d/yyyy">
                  <c:v>38264</c:v>
                </c:pt>
                <c:pt idx="245" formatCode="m/d/yyyy">
                  <c:v>38257</c:v>
                </c:pt>
                <c:pt idx="246" formatCode="m/d/yyyy">
                  <c:v>38250</c:v>
                </c:pt>
                <c:pt idx="247" formatCode="m/d/yyyy">
                  <c:v>38243</c:v>
                </c:pt>
                <c:pt idx="248" formatCode="m/d/yyyy">
                  <c:v>38236</c:v>
                </c:pt>
                <c:pt idx="249" formatCode="m/d/yyyy">
                  <c:v>38229</c:v>
                </c:pt>
                <c:pt idx="250" formatCode="m/d/yyyy">
                  <c:v>38222</c:v>
                </c:pt>
                <c:pt idx="251" formatCode="m/d/yyyy">
                  <c:v>38215</c:v>
                </c:pt>
                <c:pt idx="252" formatCode="m/d/yyyy">
                  <c:v>38208</c:v>
                </c:pt>
                <c:pt idx="253" formatCode="m/d/yyyy">
                  <c:v>38201</c:v>
                </c:pt>
                <c:pt idx="254" formatCode="m/d/yyyy">
                  <c:v>38194</c:v>
                </c:pt>
                <c:pt idx="255" formatCode="m/d/yyyy">
                  <c:v>38187</c:v>
                </c:pt>
                <c:pt idx="256" formatCode="m/d/yyyy">
                  <c:v>38180</c:v>
                </c:pt>
                <c:pt idx="257" formatCode="m/d/yyyy">
                  <c:v>38173</c:v>
                </c:pt>
                <c:pt idx="258" formatCode="m/d/yyyy">
                  <c:v>38166</c:v>
                </c:pt>
                <c:pt idx="259" formatCode="m/d/yyyy">
                  <c:v>38159</c:v>
                </c:pt>
                <c:pt idx="260" formatCode="m/d/yyyy">
                  <c:v>38152</c:v>
                </c:pt>
                <c:pt idx="261" formatCode="m/d/yyyy">
                  <c:v>38145</c:v>
                </c:pt>
                <c:pt idx="262" formatCode="m/d/yyyy">
                  <c:v>38138</c:v>
                </c:pt>
                <c:pt idx="263" formatCode="m/d/yyyy">
                  <c:v>38131</c:v>
                </c:pt>
                <c:pt idx="264" formatCode="m/d/yyyy">
                  <c:v>38124</c:v>
                </c:pt>
                <c:pt idx="265" formatCode="m/d/yyyy">
                  <c:v>38117</c:v>
                </c:pt>
                <c:pt idx="266" formatCode="m/d/yyyy">
                  <c:v>38110</c:v>
                </c:pt>
                <c:pt idx="267" formatCode="m/d/yyyy">
                  <c:v>38104</c:v>
                </c:pt>
                <c:pt idx="268" formatCode="m/d/yyyy">
                  <c:v>38096</c:v>
                </c:pt>
                <c:pt idx="269" formatCode="m/d/yyyy">
                  <c:v>38089</c:v>
                </c:pt>
                <c:pt idx="270" formatCode="m/d/yyyy">
                  <c:v>38082</c:v>
                </c:pt>
                <c:pt idx="271" formatCode="m/d/yyyy">
                  <c:v>38075</c:v>
                </c:pt>
                <c:pt idx="272" formatCode="m/d/yyyy">
                  <c:v>38068</c:v>
                </c:pt>
                <c:pt idx="273" formatCode="m/d/yyyy">
                  <c:v>38061</c:v>
                </c:pt>
                <c:pt idx="274" formatCode="m/d/yyyy">
                  <c:v>38054</c:v>
                </c:pt>
                <c:pt idx="275" formatCode="m/d/yyyy">
                  <c:v>38047</c:v>
                </c:pt>
                <c:pt idx="276" formatCode="m/d/yyyy">
                  <c:v>38040</c:v>
                </c:pt>
                <c:pt idx="277" formatCode="m/d/yyyy">
                  <c:v>38033</c:v>
                </c:pt>
                <c:pt idx="278" formatCode="m/d/yyyy">
                  <c:v>38026</c:v>
                </c:pt>
                <c:pt idx="279" formatCode="m/d/yyyy">
                  <c:v>38020</c:v>
                </c:pt>
                <c:pt idx="280" formatCode="m/d/yyyy">
                  <c:v>38013</c:v>
                </c:pt>
                <c:pt idx="281" formatCode="m/d/yyyy">
                  <c:v>38005</c:v>
                </c:pt>
                <c:pt idx="282" formatCode="m/d/yyyy">
                  <c:v>37998</c:v>
                </c:pt>
                <c:pt idx="283" formatCode="m/d/yyyy">
                  <c:v>37991</c:v>
                </c:pt>
                <c:pt idx="284" formatCode="m/d/yyyy">
                  <c:v>37984</c:v>
                </c:pt>
                <c:pt idx="285" formatCode="m/d/yyyy">
                  <c:v>37977</c:v>
                </c:pt>
                <c:pt idx="286" formatCode="m/d/yyyy">
                  <c:v>37970</c:v>
                </c:pt>
                <c:pt idx="287" formatCode="m/d/yyyy">
                  <c:v>37963</c:v>
                </c:pt>
                <c:pt idx="288" formatCode="m/d/yyyy">
                  <c:v>37956</c:v>
                </c:pt>
                <c:pt idx="289" formatCode="m/d/yyyy">
                  <c:v>37949</c:v>
                </c:pt>
                <c:pt idx="290" formatCode="m/d/yyyy">
                  <c:v>37942</c:v>
                </c:pt>
                <c:pt idx="291" formatCode="m/d/yyyy">
                  <c:v>37935</c:v>
                </c:pt>
                <c:pt idx="292" formatCode="m/d/yyyy">
                  <c:v>37928</c:v>
                </c:pt>
                <c:pt idx="293" formatCode="m/d/yyyy">
                  <c:v>37921</c:v>
                </c:pt>
                <c:pt idx="294" formatCode="m/d/yyyy">
                  <c:v>37914</c:v>
                </c:pt>
                <c:pt idx="295" formatCode="m/d/yyyy">
                  <c:v>37907</c:v>
                </c:pt>
                <c:pt idx="296" formatCode="m/d/yyyy">
                  <c:v>37900</c:v>
                </c:pt>
                <c:pt idx="297" formatCode="m/d/yyyy">
                  <c:v>37893</c:v>
                </c:pt>
                <c:pt idx="298" formatCode="m/d/yyyy">
                  <c:v>37886</c:v>
                </c:pt>
                <c:pt idx="299" formatCode="m/d/yyyy">
                  <c:v>37879</c:v>
                </c:pt>
                <c:pt idx="300" formatCode="m/d/yyyy">
                  <c:v>37872</c:v>
                </c:pt>
                <c:pt idx="301" formatCode="m/d/yyyy">
                  <c:v>37865</c:v>
                </c:pt>
                <c:pt idx="302" formatCode="m/d/yyyy">
                  <c:v>37858</c:v>
                </c:pt>
                <c:pt idx="303" formatCode="m/d/yyyy">
                  <c:v>37851</c:v>
                </c:pt>
                <c:pt idx="304" formatCode="m/d/yyyy">
                  <c:v>37844</c:v>
                </c:pt>
                <c:pt idx="305" formatCode="m/d/yyyy">
                  <c:v>37837</c:v>
                </c:pt>
                <c:pt idx="306" formatCode="m/d/yyyy">
                  <c:v>37830</c:v>
                </c:pt>
                <c:pt idx="307" formatCode="m/d/yyyy">
                  <c:v>37823</c:v>
                </c:pt>
                <c:pt idx="308" formatCode="m/d/yyyy">
                  <c:v>37816</c:v>
                </c:pt>
                <c:pt idx="309" formatCode="m/d/yyyy">
                  <c:v>37809</c:v>
                </c:pt>
                <c:pt idx="310" formatCode="m/d/yyyy">
                  <c:v>37802</c:v>
                </c:pt>
                <c:pt idx="311" formatCode="m/d/yyyy">
                  <c:v>37795</c:v>
                </c:pt>
                <c:pt idx="312" formatCode="m/d/yyyy">
                  <c:v>37788</c:v>
                </c:pt>
                <c:pt idx="313" formatCode="m/d/yyyy">
                  <c:v>37781</c:v>
                </c:pt>
                <c:pt idx="314" formatCode="m/d/yyyy">
                  <c:v>37774</c:v>
                </c:pt>
                <c:pt idx="315" formatCode="m/d/yyyy">
                  <c:v>37767</c:v>
                </c:pt>
                <c:pt idx="316" formatCode="m/d/yyyy">
                  <c:v>37760</c:v>
                </c:pt>
                <c:pt idx="317" formatCode="m/d/yyyy">
                  <c:v>37753</c:v>
                </c:pt>
                <c:pt idx="318" formatCode="m/d/yyyy">
                  <c:v>37746</c:v>
                </c:pt>
                <c:pt idx="319" formatCode="m/d/yyyy">
                  <c:v>37739</c:v>
                </c:pt>
                <c:pt idx="320" formatCode="m/d/yyyy">
                  <c:v>37732</c:v>
                </c:pt>
                <c:pt idx="321" formatCode="m/d/yyyy">
                  <c:v>37726</c:v>
                </c:pt>
                <c:pt idx="322" formatCode="m/d/yyyy">
                  <c:v>37718</c:v>
                </c:pt>
                <c:pt idx="323" formatCode="m/d/yyyy">
                  <c:v>37711</c:v>
                </c:pt>
                <c:pt idx="324" formatCode="m/d/yyyy">
                  <c:v>37704</c:v>
                </c:pt>
                <c:pt idx="325" formatCode="m/d/yyyy">
                  <c:v>37697</c:v>
                </c:pt>
                <c:pt idx="326" formatCode="m/d/yyyy">
                  <c:v>37690</c:v>
                </c:pt>
                <c:pt idx="327" formatCode="m/d/yyyy">
                  <c:v>37683</c:v>
                </c:pt>
                <c:pt idx="328" formatCode="m/d/yyyy">
                  <c:v>37676</c:v>
                </c:pt>
                <c:pt idx="329" formatCode="m/d/yyyy">
                  <c:v>37669</c:v>
                </c:pt>
                <c:pt idx="330" formatCode="m/d/yyyy">
                  <c:v>37662</c:v>
                </c:pt>
                <c:pt idx="331" formatCode="m/d/yyyy">
                  <c:v>37655</c:v>
                </c:pt>
                <c:pt idx="332" formatCode="m/d/yyyy">
                  <c:v>37648</c:v>
                </c:pt>
                <c:pt idx="333" formatCode="m/d/yyyy">
                  <c:v>37641</c:v>
                </c:pt>
                <c:pt idx="334" formatCode="m/d/yyyy">
                  <c:v>37634</c:v>
                </c:pt>
                <c:pt idx="335" formatCode="m/d/yyyy">
                  <c:v>37627</c:v>
                </c:pt>
                <c:pt idx="336" formatCode="m/d/yyyy">
                  <c:v>37620</c:v>
                </c:pt>
                <c:pt idx="337" formatCode="m/d/yyyy">
                  <c:v>37613</c:v>
                </c:pt>
                <c:pt idx="338" formatCode="m/d/yyyy">
                  <c:v>37606</c:v>
                </c:pt>
                <c:pt idx="339" formatCode="m/d/yyyy">
                  <c:v>37599</c:v>
                </c:pt>
                <c:pt idx="340" formatCode="m/d/yyyy">
                  <c:v>37592</c:v>
                </c:pt>
                <c:pt idx="341" formatCode="m/d/yyyy">
                  <c:v>37585</c:v>
                </c:pt>
                <c:pt idx="342" formatCode="m/d/yyyy">
                  <c:v>37578</c:v>
                </c:pt>
                <c:pt idx="343" formatCode="m/d/yyyy">
                  <c:v>37571</c:v>
                </c:pt>
                <c:pt idx="344" formatCode="m/d/yyyy">
                  <c:v>37564</c:v>
                </c:pt>
                <c:pt idx="345" formatCode="m/d/yyyy">
                  <c:v>37557</c:v>
                </c:pt>
                <c:pt idx="346" formatCode="m/d/yyyy">
                  <c:v>37550</c:v>
                </c:pt>
                <c:pt idx="347" formatCode="m/d/yyyy">
                  <c:v>37543</c:v>
                </c:pt>
                <c:pt idx="348" formatCode="m/d/yyyy">
                  <c:v>37536</c:v>
                </c:pt>
                <c:pt idx="349" formatCode="m/d/yyyy">
                  <c:v>37529</c:v>
                </c:pt>
                <c:pt idx="350" formatCode="m/d/yyyy">
                  <c:v>37522</c:v>
                </c:pt>
                <c:pt idx="351" formatCode="m/d/yyyy">
                  <c:v>37515</c:v>
                </c:pt>
                <c:pt idx="352" formatCode="m/d/yyyy">
                  <c:v>37508</c:v>
                </c:pt>
                <c:pt idx="353" formatCode="m/d/yyyy">
                  <c:v>37501</c:v>
                </c:pt>
                <c:pt idx="354" formatCode="m/d/yyyy">
                  <c:v>37494</c:v>
                </c:pt>
                <c:pt idx="355" formatCode="m/d/yyyy">
                  <c:v>37487</c:v>
                </c:pt>
                <c:pt idx="356" formatCode="m/d/yyyy">
                  <c:v>37480</c:v>
                </c:pt>
                <c:pt idx="357" formatCode="m/d/yyyy">
                  <c:v>37473</c:v>
                </c:pt>
                <c:pt idx="358" formatCode="m/d/yyyy">
                  <c:v>37466</c:v>
                </c:pt>
                <c:pt idx="359" formatCode="m/d/yyyy">
                  <c:v>37459</c:v>
                </c:pt>
                <c:pt idx="360" formatCode="m/d/yyyy">
                  <c:v>37452</c:v>
                </c:pt>
                <c:pt idx="361" formatCode="m/d/yyyy">
                  <c:v>37445</c:v>
                </c:pt>
                <c:pt idx="362" formatCode="m/d/yyyy">
                  <c:v>37438</c:v>
                </c:pt>
                <c:pt idx="363" formatCode="m/d/yyyy">
                  <c:v>37431</c:v>
                </c:pt>
                <c:pt idx="364" formatCode="m/d/yyyy">
                  <c:v>37424</c:v>
                </c:pt>
                <c:pt idx="365" formatCode="m/d/yyyy">
                  <c:v>37417</c:v>
                </c:pt>
                <c:pt idx="366" formatCode="m/d/yyyy">
                  <c:v>37410</c:v>
                </c:pt>
                <c:pt idx="367" formatCode="m/d/yyyy">
                  <c:v>37403</c:v>
                </c:pt>
                <c:pt idx="368" formatCode="m/d/yyyy">
                  <c:v>37396</c:v>
                </c:pt>
                <c:pt idx="369" formatCode="m/d/yyyy">
                  <c:v>37389</c:v>
                </c:pt>
                <c:pt idx="370" formatCode="m/d/yyyy">
                  <c:v>37382</c:v>
                </c:pt>
                <c:pt idx="371" formatCode="m/d/yyyy">
                  <c:v>37375</c:v>
                </c:pt>
                <c:pt idx="372" formatCode="m/d/yyyy">
                  <c:v>37368</c:v>
                </c:pt>
                <c:pt idx="373" formatCode="m/d/yyyy">
                  <c:v>37361</c:v>
                </c:pt>
                <c:pt idx="374" formatCode="m/d/yyyy">
                  <c:v>37354</c:v>
                </c:pt>
                <c:pt idx="375" formatCode="m/d/yyyy">
                  <c:v>37347</c:v>
                </c:pt>
                <c:pt idx="376" formatCode="m/d/yyyy">
                  <c:v>37341</c:v>
                </c:pt>
                <c:pt idx="377" formatCode="m/d/yyyy">
                  <c:v>37333</c:v>
                </c:pt>
                <c:pt idx="378" formatCode="m/d/yyyy">
                  <c:v>37326</c:v>
                </c:pt>
                <c:pt idx="379" formatCode="m/d/yyyy">
                  <c:v>37319</c:v>
                </c:pt>
                <c:pt idx="380" formatCode="m/d/yyyy">
                  <c:v>37312</c:v>
                </c:pt>
                <c:pt idx="381" formatCode="m/d/yyyy">
                  <c:v>37305</c:v>
                </c:pt>
                <c:pt idx="382" formatCode="m/d/yyyy">
                  <c:v>37298</c:v>
                </c:pt>
                <c:pt idx="383" formatCode="m/d/yyyy">
                  <c:v>37291</c:v>
                </c:pt>
                <c:pt idx="384" formatCode="m/d/yyyy">
                  <c:v>37284</c:v>
                </c:pt>
                <c:pt idx="385" formatCode="m/d/yyyy">
                  <c:v>37277</c:v>
                </c:pt>
                <c:pt idx="386" formatCode="m/d/yyyy">
                  <c:v>37270</c:v>
                </c:pt>
                <c:pt idx="387" formatCode="m/d/yyyy">
                  <c:v>37263</c:v>
                </c:pt>
                <c:pt idx="388" formatCode="m/d/yyyy">
                  <c:v>37256</c:v>
                </c:pt>
                <c:pt idx="389" formatCode="m/d/yyyy">
                  <c:v>37249</c:v>
                </c:pt>
                <c:pt idx="390" formatCode="m/d/yyyy">
                  <c:v>37243</c:v>
                </c:pt>
                <c:pt idx="391" formatCode="m/d/yyyy">
                  <c:v>37235</c:v>
                </c:pt>
                <c:pt idx="392" formatCode="m/d/yyyy">
                  <c:v>37228</c:v>
                </c:pt>
                <c:pt idx="393" formatCode="m/d/yyyy">
                  <c:v>37221</c:v>
                </c:pt>
                <c:pt idx="394" formatCode="m/d/yyyy">
                  <c:v>37214</c:v>
                </c:pt>
                <c:pt idx="395" formatCode="m/d/yyyy">
                  <c:v>37207</c:v>
                </c:pt>
                <c:pt idx="396" formatCode="m/d/yyyy">
                  <c:v>37200</c:v>
                </c:pt>
                <c:pt idx="397" formatCode="m/d/yyyy">
                  <c:v>37193</c:v>
                </c:pt>
                <c:pt idx="398" formatCode="m/d/yyyy">
                  <c:v>37186</c:v>
                </c:pt>
                <c:pt idx="399" formatCode="m/d/yyyy">
                  <c:v>37179</c:v>
                </c:pt>
                <c:pt idx="400" formatCode="m/d/yyyy">
                  <c:v>37172</c:v>
                </c:pt>
                <c:pt idx="401" formatCode="m/d/yyyy">
                  <c:v>37165</c:v>
                </c:pt>
                <c:pt idx="402" formatCode="m/d/yyyy">
                  <c:v>37158</c:v>
                </c:pt>
                <c:pt idx="403" formatCode="m/d/yyyy">
                  <c:v>37151</c:v>
                </c:pt>
                <c:pt idx="404" formatCode="m/d/yyyy">
                  <c:v>37144</c:v>
                </c:pt>
                <c:pt idx="405" formatCode="m/d/yyyy">
                  <c:v>37137</c:v>
                </c:pt>
                <c:pt idx="406" formatCode="m/d/yyyy">
                  <c:v>37130</c:v>
                </c:pt>
                <c:pt idx="407" formatCode="m/d/yyyy">
                  <c:v>37123</c:v>
                </c:pt>
                <c:pt idx="408" formatCode="m/d/yyyy">
                  <c:v>37116</c:v>
                </c:pt>
                <c:pt idx="409" formatCode="m/d/yyyy">
                  <c:v>37109</c:v>
                </c:pt>
                <c:pt idx="410" formatCode="m/d/yyyy">
                  <c:v>37102</c:v>
                </c:pt>
                <c:pt idx="411" formatCode="m/d/yyyy">
                  <c:v>37095</c:v>
                </c:pt>
                <c:pt idx="412" formatCode="m/d/yyyy">
                  <c:v>37088</c:v>
                </c:pt>
                <c:pt idx="413" formatCode="m/d/yyyy">
                  <c:v>37081</c:v>
                </c:pt>
                <c:pt idx="414" formatCode="m/d/yyyy">
                  <c:v>37074</c:v>
                </c:pt>
                <c:pt idx="415" formatCode="m/d/yyyy">
                  <c:v>37067</c:v>
                </c:pt>
                <c:pt idx="416" formatCode="m/d/yyyy">
                  <c:v>37060</c:v>
                </c:pt>
                <c:pt idx="417" formatCode="m/d/yyyy">
                  <c:v>37053</c:v>
                </c:pt>
                <c:pt idx="418" formatCode="m/d/yyyy">
                  <c:v>37046</c:v>
                </c:pt>
                <c:pt idx="419" formatCode="m/d/yyyy">
                  <c:v>37039</c:v>
                </c:pt>
                <c:pt idx="420" formatCode="m/d/yyyy">
                  <c:v>37032</c:v>
                </c:pt>
                <c:pt idx="421" formatCode="m/d/yyyy">
                  <c:v>37025</c:v>
                </c:pt>
                <c:pt idx="422" formatCode="m/d/yyyy">
                  <c:v>37018</c:v>
                </c:pt>
                <c:pt idx="423" formatCode="m/d/yyyy">
                  <c:v>37011</c:v>
                </c:pt>
                <c:pt idx="424" formatCode="m/d/yyyy">
                  <c:v>37004</c:v>
                </c:pt>
                <c:pt idx="425" formatCode="m/d/yyyy">
                  <c:v>36997</c:v>
                </c:pt>
                <c:pt idx="426" formatCode="m/d/yyyy">
                  <c:v>36990</c:v>
                </c:pt>
                <c:pt idx="427" formatCode="m/d/yyyy">
                  <c:v>36983</c:v>
                </c:pt>
                <c:pt idx="428" formatCode="m/d/yyyy">
                  <c:v>36976</c:v>
                </c:pt>
                <c:pt idx="429" formatCode="m/d/yyyy">
                  <c:v>36969</c:v>
                </c:pt>
                <c:pt idx="430" formatCode="m/d/yyyy">
                  <c:v>36962</c:v>
                </c:pt>
                <c:pt idx="431" formatCode="m/d/yyyy">
                  <c:v>36955</c:v>
                </c:pt>
                <c:pt idx="432" formatCode="m/d/yyyy">
                  <c:v>36948</c:v>
                </c:pt>
                <c:pt idx="433" formatCode="m/d/yyyy">
                  <c:v>36941</c:v>
                </c:pt>
                <c:pt idx="434" formatCode="m/d/yyyy">
                  <c:v>36934</c:v>
                </c:pt>
                <c:pt idx="435" formatCode="m/d/yyyy">
                  <c:v>36927</c:v>
                </c:pt>
                <c:pt idx="436" formatCode="m/d/yyyy">
                  <c:v>36920</c:v>
                </c:pt>
                <c:pt idx="437" formatCode="m/d/yyyy">
                  <c:v>36913</c:v>
                </c:pt>
                <c:pt idx="438" formatCode="m/d/yyyy">
                  <c:v>36906</c:v>
                </c:pt>
                <c:pt idx="439" formatCode="m/d/yyyy">
                  <c:v>36899</c:v>
                </c:pt>
                <c:pt idx="440" formatCode="m/d/yyyy">
                  <c:v>36893</c:v>
                </c:pt>
                <c:pt idx="441" formatCode="m/d/yyyy">
                  <c:v>36886</c:v>
                </c:pt>
                <c:pt idx="442" formatCode="m/d/yyyy">
                  <c:v>36878</c:v>
                </c:pt>
                <c:pt idx="443" formatCode="m/d/yyyy">
                  <c:v>36871</c:v>
                </c:pt>
                <c:pt idx="444" formatCode="m/d/yyyy">
                  <c:v>36864</c:v>
                </c:pt>
                <c:pt idx="445" formatCode="m/d/yyyy">
                  <c:v>36857</c:v>
                </c:pt>
                <c:pt idx="446" formatCode="m/d/yyyy">
                  <c:v>36850</c:v>
                </c:pt>
                <c:pt idx="447" formatCode="m/d/yyyy">
                  <c:v>36843</c:v>
                </c:pt>
                <c:pt idx="448" formatCode="m/d/yyyy">
                  <c:v>36836</c:v>
                </c:pt>
                <c:pt idx="449" formatCode="m/d/yyyy">
                  <c:v>36829</c:v>
                </c:pt>
                <c:pt idx="450" formatCode="m/d/yyyy">
                  <c:v>36822</c:v>
                </c:pt>
                <c:pt idx="451" formatCode="m/d/yyyy">
                  <c:v>36815</c:v>
                </c:pt>
                <c:pt idx="452" formatCode="m/d/yyyy">
                  <c:v>36808</c:v>
                </c:pt>
                <c:pt idx="453" formatCode="m/d/yyyy">
                  <c:v>36802</c:v>
                </c:pt>
                <c:pt idx="454" formatCode="m/d/yyyy">
                  <c:v>36794</c:v>
                </c:pt>
                <c:pt idx="455" formatCode="m/d/yyyy">
                  <c:v>36787</c:v>
                </c:pt>
                <c:pt idx="456" formatCode="m/d/yyyy">
                  <c:v>36780</c:v>
                </c:pt>
                <c:pt idx="457" formatCode="m/d/yyyy">
                  <c:v>36773</c:v>
                </c:pt>
                <c:pt idx="458" formatCode="m/d/yyyy">
                  <c:v>36768</c:v>
                </c:pt>
                <c:pt idx="459" formatCode="m/d/yyyy">
                  <c:v>36759</c:v>
                </c:pt>
                <c:pt idx="460" formatCode="m/d/yyyy">
                  <c:v>36752</c:v>
                </c:pt>
                <c:pt idx="461" formatCode="m/d/yyyy">
                  <c:v>36745</c:v>
                </c:pt>
                <c:pt idx="462" formatCode="m/d/yyyy">
                  <c:v>36738</c:v>
                </c:pt>
                <c:pt idx="463" formatCode="m/d/yyyy">
                  <c:v>36731</c:v>
                </c:pt>
                <c:pt idx="464" formatCode="m/d/yyyy">
                  <c:v>36724</c:v>
                </c:pt>
                <c:pt idx="465" formatCode="m/d/yyyy">
                  <c:v>36717</c:v>
                </c:pt>
                <c:pt idx="466" formatCode="m/d/yyyy">
                  <c:v>36710</c:v>
                </c:pt>
                <c:pt idx="467" formatCode="m/d/yyyy">
                  <c:v>36703</c:v>
                </c:pt>
                <c:pt idx="468" formatCode="m/d/yyyy">
                  <c:v>36696</c:v>
                </c:pt>
                <c:pt idx="469" formatCode="m/d/yyyy">
                  <c:v>36689</c:v>
                </c:pt>
                <c:pt idx="470" formatCode="m/d/yyyy">
                  <c:v>36682</c:v>
                </c:pt>
                <c:pt idx="471" formatCode="m/d/yyyy">
                  <c:v>36675</c:v>
                </c:pt>
                <c:pt idx="472" formatCode="m/d/yyyy">
                  <c:v>36668</c:v>
                </c:pt>
                <c:pt idx="473" formatCode="m/d/yyyy">
                  <c:v>36661</c:v>
                </c:pt>
                <c:pt idx="474" formatCode="m/d/yyyy">
                  <c:v>36654</c:v>
                </c:pt>
                <c:pt idx="475" formatCode="m/d/yyyy">
                  <c:v>36648</c:v>
                </c:pt>
                <c:pt idx="476" formatCode="m/d/yyyy">
                  <c:v>36640</c:v>
                </c:pt>
                <c:pt idx="477" formatCode="m/d/yyyy">
                  <c:v>36633</c:v>
                </c:pt>
                <c:pt idx="478" formatCode="m/d/yyyy">
                  <c:v>36626</c:v>
                </c:pt>
                <c:pt idx="479" formatCode="m/d/yyyy">
                  <c:v>36619</c:v>
                </c:pt>
                <c:pt idx="480" formatCode="m/d/yyyy">
                  <c:v>36612</c:v>
                </c:pt>
                <c:pt idx="481" formatCode="m/d/yyyy">
                  <c:v>36606</c:v>
                </c:pt>
                <c:pt idx="482" formatCode="m/d/yyyy">
                  <c:v>36598</c:v>
                </c:pt>
                <c:pt idx="483" formatCode="m/d/yyyy">
                  <c:v>36591</c:v>
                </c:pt>
                <c:pt idx="484" formatCode="m/d/yyyy">
                  <c:v>36584</c:v>
                </c:pt>
                <c:pt idx="485" formatCode="m/d/yyyy">
                  <c:v>36577</c:v>
                </c:pt>
                <c:pt idx="486" formatCode="m/d/yyyy">
                  <c:v>36570</c:v>
                </c:pt>
                <c:pt idx="487" formatCode="m/d/yyyy">
                  <c:v>36563</c:v>
                </c:pt>
                <c:pt idx="488" formatCode="m/d/yyyy">
                  <c:v>36556</c:v>
                </c:pt>
                <c:pt idx="489" formatCode="m/d/yyyy">
                  <c:v>36549</c:v>
                </c:pt>
                <c:pt idx="490" formatCode="m/d/yyyy">
                  <c:v>36542</c:v>
                </c:pt>
                <c:pt idx="491" formatCode="m/d/yyyy">
                  <c:v>36535</c:v>
                </c:pt>
                <c:pt idx="492" formatCode="m/d/yyyy">
                  <c:v>36528</c:v>
                </c:pt>
                <c:pt idx="493" formatCode="m/d/yyyy">
                  <c:v>36521</c:v>
                </c:pt>
                <c:pt idx="494" formatCode="m/d/yyyy">
                  <c:v>36514</c:v>
                </c:pt>
                <c:pt idx="495" formatCode="m/d/yyyy">
                  <c:v>36507</c:v>
                </c:pt>
                <c:pt idx="496" formatCode="m/d/yyyy">
                  <c:v>36500</c:v>
                </c:pt>
                <c:pt idx="497" formatCode="m/d/yyyy">
                  <c:v>36493</c:v>
                </c:pt>
                <c:pt idx="498" formatCode="m/d/yyyy">
                  <c:v>36486</c:v>
                </c:pt>
                <c:pt idx="499" formatCode="m/d/yyyy">
                  <c:v>36479</c:v>
                </c:pt>
                <c:pt idx="500" formatCode="m/d/yyyy">
                  <c:v>36473</c:v>
                </c:pt>
                <c:pt idx="501" formatCode="m/d/yyyy">
                  <c:v>36465</c:v>
                </c:pt>
                <c:pt idx="502" formatCode="m/d/yyyy">
                  <c:v>36458</c:v>
                </c:pt>
                <c:pt idx="503" formatCode="m/d/yyyy">
                  <c:v>36451</c:v>
                </c:pt>
                <c:pt idx="504" formatCode="m/d/yyyy">
                  <c:v>36444</c:v>
                </c:pt>
                <c:pt idx="505" formatCode="m/d/yyyy">
                  <c:v>36437</c:v>
                </c:pt>
                <c:pt idx="506" formatCode="m/d/yyyy">
                  <c:v>36430</c:v>
                </c:pt>
                <c:pt idx="507" formatCode="m/d/yyyy">
                  <c:v>36423</c:v>
                </c:pt>
                <c:pt idx="508" formatCode="m/d/yyyy">
                  <c:v>36417</c:v>
                </c:pt>
                <c:pt idx="509" formatCode="m/d/yyyy">
                  <c:v>36409</c:v>
                </c:pt>
                <c:pt idx="510" formatCode="m/d/yyyy">
                  <c:v>36402</c:v>
                </c:pt>
                <c:pt idx="511" formatCode="m/d/yyyy">
                  <c:v>36395</c:v>
                </c:pt>
                <c:pt idx="512" formatCode="m/d/yyyy">
                  <c:v>36388</c:v>
                </c:pt>
                <c:pt idx="513" formatCode="m/d/yyyy">
                  <c:v>36381</c:v>
                </c:pt>
                <c:pt idx="514" formatCode="m/d/yyyy">
                  <c:v>36374</c:v>
                </c:pt>
                <c:pt idx="515" formatCode="m/d/yyyy">
                  <c:v>36367</c:v>
                </c:pt>
                <c:pt idx="516" formatCode="m/d/yyyy">
                  <c:v>36360</c:v>
                </c:pt>
                <c:pt idx="517" formatCode="m/d/yyyy">
                  <c:v>36353</c:v>
                </c:pt>
                <c:pt idx="518" formatCode="m/d/yyyy">
                  <c:v>36346</c:v>
                </c:pt>
                <c:pt idx="519" formatCode="m/d/yyyy">
                  <c:v>36339</c:v>
                </c:pt>
                <c:pt idx="520" formatCode="m/d/yyyy">
                  <c:v>36332</c:v>
                </c:pt>
                <c:pt idx="521" formatCode="m/d/yyyy">
                  <c:v>36325</c:v>
                </c:pt>
                <c:pt idx="522" formatCode="m/d/yyyy">
                  <c:v>36318</c:v>
                </c:pt>
                <c:pt idx="523" formatCode="m/d/yyyy">
                  <c:v>36311</c:v>
                </c:pt>
                <c:pt idx="524" formatCode="m/d/yyyy">
                  <c:v>36304</c:v>
                </c:pt>
                <c:pt idx="525" formatCode="m/d/yyyy">
                  <c:v>36297</c:v>
                </c:pt>
                <c:pt idx="526" formatCode="m/d/yyyy">
                  <c:v>36290</c:v>
                </c:pt>
                <c:pt idx="527" formatCode="m/d/yyyy">
                  <c:v>36283</c:v>
                </c:pt>
                <c:pt idx="528" formatCode="m/d/yyyy">
                  <c:v>36276</c:v>
                </c:pt>
                <c:pt idx="529" formatCode="m/d/yyyy">
                  <c:v>36269</c:v>
                </c:pt>
                <c:pt idx="530" formatCode="m/d/yyyy">
                  <c:v>36262</c:v>
                </c:pt>
                <c:pt idx="531" formatCode="m/d/yyyy">
                  <c:v>36255</c:v>
                </c:pt>
                <c:pt idx="532" formatCode="m/d/yyyy">
                  <c:v>36249</c:v>
                </c:pt>
                <c:pt idx="533" formatCode="m/d/yyyy">
                  <c:v>36241</c:v>
                </c:pt>
                <c:pt idx="534" formatCode="m/d/yyyy">
                  <c:v>36234</c:v>
                </c:pt>
                <c:pt idx="535" formatCode="m/d/yyyy">
                  <c:v>36227</c:v>
                </c:pt>
                <c:pt idx="536" formatCode="m/d/yyyy">
                  <c:v>36220</c:v>
                </c:pt>
                <c:pt idx="537" formatCode="m/d/yyyy">
                  <c:v>36213</c:v>
                </c:pt>
                <c:pt idx="538" formatCode="m/d/yyyy">
                  <c:v>36206</c:v>
                </c:pt>
                <c:pt idx="539" formatCode="m/d/yyyy">
                  <c:v>36199</c:v>
                </c:pt>
                <c:pt idx="540" formatCode="m/d/yyyy">
                  <c:v>36192</c:v>
                </c:pt>
                <c:pt idx="541" formatCode="m/d/yyyy">
                  <c:v>36185</c:v>
                </c:pt>
                <c:pt idx="542" formatCode="m/d/yyyy">
                  <c:v>36178</c:v>
                </c:pt>
                <c:pt idx="543" formatCode="m/d/yyyy">
                  <c:v>36171</c:v>
                </c:pt>
                <c:pt idx="544" formatCode="m/d/yyyy">
                  <c:v>36164</c:v>
                </c:pt>
                <c:pt idx="545" formatCode="m/d/yyyy">
                  <c:v>36157</c:v>
                </c:pt>
                <c:pt idx="546" formatCode="m/d/yyyy">
                  <c:v>36150</c:v>
                </c:pt>
                <c:pt idx="547" formatCode="m/d/yyyy">
                  <c:v>36143</c:v>
                </c:pt>
                <c:pt idx="548" formatCode="m/d/yyyy">
                  <c:v>36136</c:v>
                </c:pt>
                <c:pt idx="549" formatCode="m/d/yyyy">
                  <c:v>36129</c:v>
                </c:pt>
                <c:pt idx="550" formatCode="m/d/yyyy">
                  <c:v>36122</c:v>
                </c:pt>
                <c:pt idx="551" formatCode="m/d/yyyy">
                  <c:v>36115</c:v>
                </c:pt>
                <c:pt idx="552" formatCode="m/d/yyyy">
                  <c:v>36108</c:v>
                </c:pt>
                <c:pt idx="553" formatCode="m/d/yyyy">
                  <c:v>36101</c:v>
                </c:pt>
                <c:pt idx="554" formatCode="m/d/yyyy">
                  <c:v>36094</c:v>
                </c:pt>
                <c:pt idx="555" formatCode="m/d/yyyy">
                  <c:v>36087</c:v>
                </c:pt>
                <c:pt idx="556" formatCode="m/d/yyyy">
                  <c:v>36080</c:v>
                </c:pt>
                <c:pt idx="557" formatCode="m/d/yyyy">
                  <c:v>36073</c:v>
                </c:pt>
                <c:pt idx="558" formatCode="m/d/yyyy">
                  <c:v>36066</c:v>
                </c:pt>
                <c:pt idx="559" formatCode="m/d/yyyy">
                  <c:v>36059</c:v>
                </c:pt>
                <c:pt idx="560" formatCode="m/d/yyyy">
                  <c:v>36052</c:v>
                </c:pt>
                <c:pt idx="561" formatCode="m/d/yyyy">
                  <c:v>36045</c:v>
                </c:pt>
                <c:pt idx="562" formatCode="m/d/yyyy">
                  <c:v>36038</c:v>
                </c:pt>
                <c:pt idx="563" formatCode="m/d/yyyy">
                  <c:v>36031</c:v>
                </c:pt>
                <c:pt idx="564" formatCode="m/d/yyyy">
                  <c:v>36024</c:v>
                </c:pt>
                <c:pt idx="565" formatCode="m/d/yyyy">
                  <c:v>36017</c:v>
                </c:pt>
                <c:pt idx="566" formatCode="m/d/yyyy">
                  <c:v>36010</c:v>
                </c:pt>
                <c:pt idx="567" formatCode="m/d/yyyy">
                  <c:v>36003</c:v>
                </c:pt>
                <c:pt idx="568" formatCode="m/d/yyyy">
                  <c:v>35996</c:v>
                </c:pt>
                <c:pt idx="569" formatCode="m/d/yyyy">
                  <c:v>35989</c:v>
                </c:pt>
                <c:pt idx="570" formatCode="m/d/yyyy">
                  <c:v>35982</c:v>
                </c:pt>
                <c:pt idx="571" formatCode="m/d/yyyy">
                  <c:v>35975</c:v>
                </c:pt>
                <c:pt idx="572" formatCode="m/d/yyyy">
                  <c:v>35968</c:v>
                </c:pt>
                <c:pt idx="573" formatCode="m/d/yyyy">
                  <c:v>35961</c:v>
                </c:pt>
                <c:pt idx="574" formatCode="m/d/yyyy">
                  <c:v>35954</c:v>
                </c:pt>
                <c:pt idx="575" formatCode="m/d/yyyy">
                  <c:v>35947</c:v>
                </c:pt>
                <c:pt idx="576" formatCode="m/d/yyyy">
                  <c:v>35940</c:v>
                </c:pt>
                <c:pt idx="577" formatCode="m/d/yyyy">
                  <c:v>35933</c:v>
                </c:pt>
                <c:pt idx="578" formatCode="m/d/yyyy">
                  <c:v>35927</c:v>
                </c:pt>
                <c:pt idx="579" formatCode="m/d/yyyy">
                  <c:v>35919</c:v>
                </c:pt>
                <c:pt idx="580" formatCode="m/d/yyyy">
                  <c:v>35912</c:v>
                </c:pt>
                <c:pt idx="581" formatCode="m/d/yyyy">
                  <c:v>35905</c:v>
                </c:pt>
                <c:pt idx="582" formatCode="m/d/yyyy">
                  <c:v>35898</c:v>
                </c:pt>
                <c:pt idx="583" formatCode="m/d/yyyy">
                  <c:v>35891</c:v>
                </c:pt>
                <c:pt idx="584" formatCode="m/d/yyyy">
                  <c:v>35884</c:v>
                </c:pt>
                <c:pt idx="585" formatCode="m/d/yyyy">
                  <c:v>35877</c:v>
                </c:pt>
                <c:pt idx="586" formatCode="m/d/yyyy">
                  <c:v>35870</c:v>
                </c:pt>
                <c:pt idx="587" formatCode="m/d/yyyy">
                  <c:v>35863</c:v>
                </c:pt>
                <c:pt idx="588" formatCode="m/d/yyyy">
                  <c:v>35856</c:v>
                </c:pt>
                <c:pt idx="589" formatCode="m/d/yyyy">
                  <c:v>35849</c:v>
                </c:pt>
                <c:pt idx="590" formatCode="m/d/yyyy">
                  <c:v>35842</c:v>
                </c:pt>
                <c:pt idx="591" formatCode="m/d/yyyy">
                  <c:v>35835</c:v>
                </c:pt>
                <c:pt idx="592" formatCode="m/d/yyyy">
                  <c:v>35828</c:v>
                </c:pt>
                <c:pt idx="593" formatCode="m/d/yyyy">
                  <c:v>35822</c:v>
                </c:pt>
                <c:pt idx="594" formatCode="m/d/yyyy">
                  <c:v>35814</c:v>
                </c:pt>
                <c:pt idx="595" formatCode="m/d/yyyy">
                  <c:v>35807</c:v>
                </c:pt>
                <c:pt idx="596" formatCode="m/d/yyyy">
                  <c:v>35800</c:v>
                </c:pt>
                <c:pt idx="597" formatCode="m/d/yyyy">
                  <c:v>35793</c:v>
                </c:pt>
                <c:pt idx="598" formatCode="m/d/yyyy">
                  <c:v>35786</c:v>
                </c:pt>
                <c:pt idx="599" formatCode="m/d/yyyy">
                  <c:v>35779</c:v>
                </c:pt>
                <c:pt idx="600" formatCode="m/d/yyyy">
                  <c:v>35772</c:v>
                </c:pt>
                <c:pt idx="601" formatCode="m/d/yyyy">
                  <c:v>35765</c:v>
                </c:pt>
                <c:pt idx="602" formatCode="m/d/yyyy">
                  <c:v>35758</c:v>
                </c:pt>
                <c:pt idx="603" formatCode="m/d/yyyy">
                  <c:v>35751</c:v>
                </c:pt>
                <c:pt idx="604" formatCode="m/d/yyyy">
                  <c:v>35744</c:v>
                </c:pt>
                <c:pt idx="605" formatCode="m/d/yyyy">
                  <c:v>35737</c:v>
                </c:pt>
                <c:pt idx="606" formatCode="m/d/yyyy">
                  <c:v>35730</c:v>
                </c:pt>
                <c:pt idx="607" formatCode="m/d/yyyy">
                  <c:v>35723</c:v>
                </c:pt>
                <c:pt idx="608" formatCode="m/d/yyyy">
                  <c:v>35716</c:v>
                </c:pt>
                <c:pt idx="609" formatCode="m/d/yyyy">
                  <c:v>35709</c:v>
                </c:pt>
                <c:pt idx="610" formatCode="m/d/yyyy">
                  <c:v>35702</c:v>
                </c:pt>
                <c:pt idx="611" formatCode="m/d/yyyy">
                  <c:v>35695</c:v>
                </c:pt>
                <c:pt idx="612" formatCode="m/d/yyyy">
                  <c:v>35688</c:v>
                </c:pt>
                <c:pt idx="613" formatCode="m/d/yyyy">
                  <c:v>35681</c:v>
                </c:pt>
                <c:pt idx="614" formatCode="m/d/yyyy">
                  <c:v>35674</c:v>
                </c:pt>
                <c:pt idx="615" formatCode="m/d/yyyy">
                  <c:v>35668</c:v>
                </c:pt>
                <c:pt idx="616" formatCode="m/d/yyyy">
                  <c:v>35661</c:v>
                </c:pt>
                <c:pt idx="617" formatCode="m/d/yyyy">
                  <c:v>35653</c:v>
                </c:pt>
                <c:pt idx="618" formatCode="m/d/yyyy">
                  <c:v>35646</c:v>
                </c:pt>
                <c:pt idx="619" formatCode="m/d/yyyy">
                  <c:v>35639</c:v>
                </c:pt>
                <c:pt idx="620" formatCode="m/d/yyyy">
                  <c:v>35632</c:v>
                </c:pt>
                <c:pt idx="621" formatCode="m/d/yyyy">
                  <c:v>35625</c:v>
                </c:pt>
                <c:pt idx="622" formatCode="m/d/yyyy">
                  <c:v>35618</c:v>
                </c:pt>
                <c:pt idx="623" formatCode="m/d/yyyy">
                  <c:v>35612</c:v>
                </c:pt>
              </c:numCache>
            </c:numRef>
          </c:cat>
          <c:val>
            <c:numRef>
              <c:f>'Sensex -Wkly'!$C$3:$C$626</c:f>
              <c:numCache>
                <c:formatCode>0</c:formatCode>
                <c:ptCount val="624"/>
                <c:pt idx="0">
                  <c:v>10562.32599652454</c:v>
                </c:pt>
                <c:pt idx="1">
                  <c:v>10456.755553206007</c:v>
                </c:pt>
                <c:pt idx="2">
                  <c:v>10348.774493270732</c:v>
                </c:pt>
                <c:pt idx="3">
                  <c:v>10241.908493283585</c:v>
                </c:pt>
                <c:pt idx="4">
                  <c:v>10018.04885658354</c:v>
                </c:pt>
                <c:pt idx="5">
                  <c:v>9994.5950512379641</c:v>
                </c:pt>
                <c:pt idx="6">
                  <c:v>9971.196154886451</c:v>
                </c:pt>
                <c:pt idx="7">
                  <c:v>9947.8520389785335</c:v>
                </c:pt>
                <c:pt idx="8">
                  <c:v>9924.5625752647011</c:v>
                </c:pt>
                <c:pt idx="9">
                  <c:v>9901.3276357956966</c:v>
                </c:pt>
                <c:pt idx="10">
                  <c:v>9878.1470929218103</c:v>
                </c:pt>
                <c:pt idx="11">
                  <c:v>9855.02081929218</c:v>
                </c:pt>
                <c:pt idx="12">
                  <c:v>9831.948687854092</c:v>
                </c:pt>
                <c:pt idx="13">
                  <c:v>9808.9305718522828</c:v>
                </c:pt>
                <c:pt idx="14">
                  <c:v>9789.2436541485185</c:v>
                </c:pt>
                <c:pt idx="15">
                  <c:v>9763.0558806195222</c:v>
                </c:pt>
                <c:pt idx="16">
                  <c:v>9740.199053359036</c:v>
                </c:pt>
                <c:pt idx="17">
                  <c:v>9717.395737474375</c:v>
                </c:pt>
                <c:pt idx="18">
                  <c:v>9697.8925338603603</c:v>
                </c:pt>
                <c:pt idx="19">
                  <c:v>9671.9491390121111</c:v>
                </c:pt>
                <c:pt idx="20">
                  <c:v>9671.9491390121111</c:v>
                </c:pt>
                <c:pt idx="21">
                  <c:v>9649.3056067568632</c:v>
                </c:pt>
                <c:pt idx="22">
                  <c:v>9626.7150865207659</c:v>
                </c:pt>
                <c:pt idx="23">
                  <c:v>9604.1774541944669</c:v>
                </c:pt>
                <c:pt idx="24">
                  <c:v>9581.6925859591702</c:v>
                </c:pt>
                <c:pt idx="25">
                  <c:v>9559.2603582859592</c:v>
                </c:pt>
                <c:pt idx="26">
                  <c:v>9536.8806479351169</c:v>
                </c:pt>
                <c:pt idx="27">
                  <c:v>9514.5533319554524</c:v>
                </c:pt>
                <c:pt idx="28">
                  <c:v>9492.2782876836191</c:v>
                </c:pt>
                <c:pt idx="29">
                  <c:v>9470.0553927434466</c:v>
                </c:pt>
                <c:pt idx="30">
                  <c:v>9447.884525045265</c:v>
                </c:pt>
                <c:pt idx="31">
                  <c:v>9425.7655627852364</c:v>
                </c:pt>
                <c:pt idx="32">
                  <c:v>9403.6983844446841</c:v>
                </c:pt>
                <c:pt idx="33">
                  <c:v>9381.6828687894231</c:v>
                </c:pt>
                <c:pt idx="34">
                  <c:v>9359.7188948691</c:v>
                </c:pt>
                <c:pt idx="35">
                  <c:v>9337.8063420165236</c:v>
                </c:pt>
                <c:pt idx="36">
                  <c:v>9315.9450898470041</c:v>
                </c:pt>
                <c:pt idx="37">
                  <c:v>9294.135018257688</c:v>
                </c:pt>
                <c:pt idx="38">
                  <c:v>9272.3760074269048</c:v>
                </c:pt>
                <c:pt idx="39">
                  <c:v>9250.6679378135032</c:v>
                </c:pt>
                <c:pt idx="40">
                  <c:v>9229.0106901561958</c:v>
                </c:pt>
                <c:pt idx="41">
                  <c:v>9207.4041454729049</c:v>
                </c:pt>
                <c:pt idx="42">
                  <c:v>9185.8481850601092</c:v>
                </c:pt>
                <c:pt idx="43">
                  <c:v>9164.3426904921889</c:v>
                </c:pt>
                <c:pt idx="44">
                  <c:v>9142.8875436207782</c:v>
                </c:pt>
                <c:pt idx="45">
                  <c:v>9121.4826265741158</c:v>
                </c:pt>
                <c:pt idx="46">
                  <c:v>9100.1278217563959</c:v>
                </c:pt>
                <c:pt idx="47">
                  <c:v>9078.823011847122</c:v>
                </c:pt>
                <c:pt idx="48">
                  <c:v>9057.5680798004614</c:v>
                </c:pt>
                <c:pt idx="49">
                  <c:v>9036.3629088446087</c:v>
                </c:pt>
                <c:pt idx="50">
                  <c:v>9015.2073824811341</c:v>
                </c:pt>
                <c:pt idx="51">
                  <c:v>8994.1013844843528</c:v>
                </c:pt>
                <c:pt idx="52">
                  <c:v>8973.0447989006789</c:v>
                </c:pt>
                <c:pt idx="53">
                  <c:v>8952.0375100479941</c:v>
                </c:pt>
                <c:pt idx="54">
                  <c:v>8931.0794025150099</c:v>
                </c:pt>
                <c:pt idx="55">
                  <c:v>8913.1543673732958</c:v>
                </c:pt>
                <c:pt idx="56">
                  <c:v>8889.3102711133324</c:v>
                </c:pt>
                <c:pt idx="57">
                  <c:v>8868.4990177705113</c:v>
                </c:pt>
                <c:pt idx="58">
                  <c:v>8847.7364867978722</c:v>
                </c:pt>
                <c:pt idx="59">
                  <c:v>8827.0225641287943</c:v>
                </c:pt>
                <c:pt idx="60">
                  <c:v>8809.3063752419093</c:v>
                </c:pt>
                <c:pt idx="61">
                  <c:v>8785.7400887694494</c:v>
                </c:pt>
                <c:pt idx="62">
                  <c:v>8765.1713092786795</c:v>
                </c:pt>
                <c:pt idx="63">
                  <c:v>8744.6506844892174</c:v>
                </c:pt>
                <c:pt idx="64">
                  <c:v>8724.1781016634413</c:v>
                </c:pt>
                <c:pt idx="65">
                  <c:v>8703.7534483276686</c:v>
                </c:pt>
                <c:pt idx="66">
                  <c:v>8683.3766122715315</c:v>
                </c:pt>
                <c:pt idx="67">
                  <c:v>8663.0474815473681</c:v>
                </c:pt>
                <c:pt idx="68">
                  <c:v>8645.6603972384601</c:v>
                </c:pt>
                <c:pt idx="69">
                  <c:v>8622.5318896141198</c:v>
                </c:pt>
                <c:pt idx="70">
                  <c:v>8602.3452058176899</c:v>
                </c:pt>
                <c:pt idx="71">
                  <c:v>8582.205782177316</c:v>
                </c:pt>
                <c:pt idx="72">
                  <c:v>8562.113508049646</c:v>
                </c:pt>
                <c:pt idx="73">
                  <c:v>8542.0682730503613</c:v>
                </c:pt>
                <c:pt idx="74">
                  <c:v>8522.0699670535723</c:v>
                </c:pt>
                <c:pt idx="75">
                  <c:v>8502.1184801912077</c:v>
                </c:pt>
                <c:pt idx="76">
                  <c:v>8482.2137028524157</c:v>
                </c:pt>
                <c:pt idx="77">
                  <c:v>8462.3555256829623</c:v>
                </c:pt>
                <c:pt idx="78">
                  <c:v>8442.5438395846268</c:v>
                </c:pt>
                <c:pt idx="79">
                  <c:v>8422.778535714604</c:v>
                </c:pt>
                <c:pt idx="80">
                  <c:v>8403.0595054849073</c:v>
                </c:pt>
                <c:pt idx="81">
                  <c:v>8383.3866405617719</c:v>
                </c:pt>
                <c:pt idx="82">
                  <c:v>8363.7598328650583</c:v>
                </c:pt>
                <c:pt idx="83">
                  <c:v>8344.1789745676615</c:v>
                </c:pt>
                <c:pt idx="84">
                  <c:v>8324.6439580949136</c:v>
                </c:pt>
                <c:pt idx="85">
                  <c:v>8305.1546761239952</c:v>
                </c:pt>
                <c:pt idx="86">
                  <c:v>8285.7110215833509</c:v>
                </c:pt>
                <c:pt idx="87">
                  <c:v>8266.3128876520914</c:v>
                </c:pt>
                <c:pt idx="88">
                  <c:v>8246.9601677594128</c:v>
                </c:pt>
                <c:pt idx="89">
                  <c:v>8227.652755584013</c:v>
                </c:pt>
                <c:pt idx="90">
                  <c:v>8208.3905450535021</c:v>
                </c:pt>
                <c:pt idx="91">
                  <c:v>8189.1734303438216</c:v>
                </c:pt>
                <c:pt idx="92">
                  <c:v>8170.0013058786635</c:v>
                </c:pt>
                <c:pt idx="93">
                  <c:v>8150.8740663288927</c:v>
                </c:pt>
                <c:pt idx="94">
                  <c:v>8131.7916066119633</c:v>
                </c:pt>
                <c:pt idx="95">
                  <c:v>8112.7538218913451</c:v>
                </c:pt>
                <c:pt idx="96">
                  <c:v>8093.7606075759468</c:v>
                </c:pt>
                <c:pt idx="97">
                  <c:v>8074.8118593195404</c:v>
                </c:pt>
                <c:pt idx="98">
                  <c:v>8055.9074730201892</c:v>
                </c:pt>
                <c:pt idx="99">
                  <c:v>8037.0473448196744</c:v>
                </c:pt>
                <c:pt idx="100">
                  <c:v>8018.2313711029256</c:v>
                </c:pt>
                <c:pt idx="101">
                  <c:v>7999.4594484974514</c:v>
                </c:pt>
                <c:pt idx="102">
                  <c:v>7980.7314738727728</c:v>
                </c:pt>
                <c:pt idx="103">
                  <c:v>7962.0473443398532</c:v>
                </c:pt>
                <c:pt idx="104">
                  <c:v>7943.4069572505359</c:v>
                </c:pt>
                <c:pt idx="105">
                  <c:v>7924.8102101969798</c:v>
                </c:pt>
                <c:pt idx="106">
                  <c:v>7906.2570010110967</c:v>
                </c:pt>
                <c:pt idx="107">
                  <c:v>7887.7472277639881</c:v>
                </c:pt>
                <c:pt idx="108">
                  <c:v>7869.2807887653889</c:v>
                </c:pt>
                <c:pt idx="109">
                  <c:v>7850.857582563106</c:v>
                </c:pt>
                <c:pt idx="110">
                  <c:v>7832.4775079424608</c:v>
                </c:pt>
                <c:pt idx="111">
                  <c:v>7814.1404639257344</c:v>
                </c:pt>
                <c:pt idx="112">
                  <c:v>7795.8463497716129</c:v>
                </c:pt>
                <c:pt idx="113">
                  <c:v>7777.5950649746328</c:v>
                </c:pt>
                <c:pt idx="114">
                  <c:v>7759.3865092646301</c:v>
                </c:pt>
                <c:pt idx="115">
                  <c:v>7741.2205826061881</c:v>
                </c:pt>
                <c:pt idx="116">
                  <c:v>7723.0971851980894</c:v>
                </c:pt>
                <c:pt idx="117">
                  <c:v>7705.0162174727657</c:v>
                </c:pt>
                <c:pt idx="118">
                  <c:v>7686.9775800957523</c:v>
                </c:pt>
                <c:pt idx="119">
                  <c:v>7668.9811739651414</c:v>
                </c:pt>
                <c:pt idx="120">
                  <c:v>7651.0269002110399</c:v>
                </c:pt>
                <c:pt idx="121">
                  <c:v>7633.1146601950222</c:v>
                </c:pt>
                <c:pt idx="122">
                  <c:v>7615.2443555095915</c:v>
                </c:pt>
                <c:pt idx="123">
                  <c:v>7597.4158879776387</c:v>
                </c:pt>
                <c:pt idx="124">
                  <c:v>7579.6291596519013</c:v>
                </c:pt>
                <c:pt idx="125">
                  <c:v>7561.8840728144278</c:v>
                </c:pt>
                <c:pt idx="126">
                  <c:v>7544.1805299760381</c:v>
                </c:pt>
                <c:pt idx="127">
                  <c:v>7529.0390565862508</c:v>
                </c:pt>
                <c:pt idx="128">
                  <c:v>7511.4124090224022</c:v>
                </c:pt>
                <c:pt idx="129">
                  <c:v>7491.3181939839387</c:v>
                </c:pt>
                <c:pt idx="130">
                  <c:v>7473.7798568068338</c:v>
                </c:pt>
                <c:pt idx="131">
                  <c:v>7456.2825795958088</c:v>
                </c:pt>
                <c:pt idx="132">
                  <c:v>7438.8262662231173</c:v>
                </c:pt>
                <c:pt idx="133">
                  <c:v>7421.4108207860645</c:v>
                </c:pt>
                <c:pt idx="134">
                  <c:v>7404.0361476064782</c:v>
                </c:pt>
                <c:pt idx="135">
                  <c:v>7386.7021512301826</c:v>
                </c:pt>
                <c:pt idx="136">
                  <c:v>7369.4087364264751</c:v>
                </c:pt>
                <c:pt idx="137">
                  <c:v>7352.1558081876046</c:v>
                </c:pt>
                <c:pt idx="138">
                  <c:v>7334.9432717282461</c:v>
                </c:pt>
                <c:pt idx="139">
                  <c:v>7317.7710324849822</c:v>
                </c:pt>
                <c:pt idx="140">
                  <c:v>7303.0839720520207</c:v>
                </c:pt>
                <c:pt idx="141">
                  <c:v>7283.547068499488</c:v>
                </c:pt>
                <c:pt idx="142">
                  <c:v>7266.4951557352906</c:v>
                </c:pt>
                <c:pt idx="143">
                  <c:v>7249.4831641422179</c:v>
                </c:pt>
                <c:pt idx="144">
                  <c:v>7232.5110002586198</c:v>
                </c:pt>
                <c:pt idx="145">
                  <c:v>7215.5785708416552</c:v>
                </c:pt>
                <c:pt idx="146">
                  <c:v>7198.6857828667771</c:v>
                </c:pt>
                <c:pt idx="147">
                  <c:v>7181.8325435272254</c:v>
                </c:pt>
                <c:pt idx="148">
                  <c:v>7165.0187602335136</c:v>
                </c:pt>
                <c:pt idx="149">
                  <c:v>7148.2443406129223</c:v>
                </c:pt>
                <c:pt idx="150">
                  <c:v>7131.5091925089901</c:v>
                </c:pt>
                <c:pt idx="151">
                  <c:v>7114.8132239810093</c:v>
                </c:pt>
                <c:pt idx="152">
                  <c:v>7098.156343303519</c:v>
                </c:pt>
                <c:pt idx="153">
                  <c:v>7081.5384589658015</c:v>
                </c:pt>
                <c:pt idx="154">
                  <c:v>7064.9594796713809</c:v>
                </c:pt>
                <c:pt idx="155">
                  <c:v>7048.4193143375187</c:v>
                </c:pt>
                <c:pt idx="156">
                  <c:v>7031.9178720947175</c:v>
                </c:pt>
                <c:pt idx="157">
                  <c:v>7015.455062286218</c:v>
                </c:pt>
                <c:pt idx="158">
                  <c:v>6999.0307944675033</c:v>
                </c:pt>
                <c:pt idx="159">
                  <c:v>6982.6449784057995</c:v>
                </c:pt>
                <c:pt idx="160">
                  <c:v>6966.297524079584</c:v>
                </c:pt>
                <c:pt idx="161">
                  <c:v>6949.9883416780867</c:v>
                </c:pt>
                <c:pt idx="162">
                  <c:v>6936.039435880205</c:v>
                </c:pt>
                <c:pt idx="163">
                  <c:v>6917.4844344569801</c:v>
                </c:pt>
                <c:pt idx="164">
                  <c:v>6901.2895310651693</c:v>
                </c:pt>
                <c:pt idx="165">
                  <c:v>6885.1325424526913</c:v>
                </c:pt>
                <c:pt idx="166">
                  <c:v>6869.0133798551706</c:v>
                </c:pt>
                <c:pt idx="167">
                  <c:v>6852.9319547160421</c:v>
                </c:pt>
                <c:pt idx="168">
                  <c:v>6836.8881786860657</c:v>
                </c:pt>
                <c:pt idx="169">
                  <c:v>6820.88196362284</c:v>
                </c:pt>
                <c:pt idx="170">
                  <c:v>6804.9132215903201</c:v>
                </c:pt>
                <c:pt idx="171">
                  <c:v>6788.9818648583323</c:v>
                </c:pt>
                <c:pt idx="172">
                  <c:v>6773.0878059020915</c:v>
                </c:pt>
                <c:pt idx="173">
                  <c:v>6757.2309574017245</c:v>
                </c:pt>
                <c:pt idx="174">
                  <c:v>6741.4112322417841</c:v>
                </c:pt>
                <c:pt idx="175">
                  <c:v>6725.6285435107766</c:v>
                </c:pt>
                <c:pt idx="176">
                  <c:v>6709.8828045006803</c:v>
                </c:pt>
                <c:pt idx="177">
                  <c:v>6694.1739287064711</c:v>
                </c:pt>
                <c:pt idx="178">
                  <c:v>6678.5018298256464</c:v>
                </c:pt>
                <c:pt idx="179">
                  <c:v>6662.8664217577498</c:v>
                </c:pt>
                <c:pt idx="180">
                  <c:v>6647.2676186039016</c:v>
                </c:pt>
                <c:pt idx="181">
                  <c:v>6631.7053346663233</c:v>
                </c:pt>
                <c:pt idx="182">
                  <c:v>6616.1794844478682</c:v>
                </c:pt>
                <c:pt idx="183">
                  <c:v>6600.6899826515519</c:v>
                </c:pt>
                <c:pt idx="184">
                  <c:v>6585.2367441800834</c:v>
                </c:pt>
                <c:pt idx="185">
                  <c:v>6569.8196841353983</c:v>
                </c:pt>
                <c:pt idx="186">
                  <c:v>6554.4387178181914</c:v>
                </c:pt>
                <c:pt idx="187">
                  <c:v>6539.0937607274509</c:v>
                </c:pt>
                <c:pt idx="188">
                  <c:v>6523.7847285599955</c:v>
                </c:pt>
                <c:pt idx="189">
                  <c:v>6508.5115372100117</c:v>
                </c:pt>
                <c:pt idx="190">
                  <c:v>6493.2741027685888</c:v>
                </c:pt>
                <c:pt idx="191">
                  <c:v>6478.0723415232615</c:v>
                </c:pt>
                <c:pt idx="192">
                  <c:v>6462.9061699575477</c:v>
                </c:pt>
                <c:pt idx="193">
                  <c:v>6447.7755047504907</c:v>
                </c:pt>
                <c:pt idx="194">
                  <c:v>6432.6802627761999</c:v>
                </c:pt>
                <c:pt idx="195">
                  <c:v>6417.620361103397</c:v>
                </c:pt>
                <c:pt idx="196">
                  <c:v>6402.5957169949579</c:v>
                </c:pt>
                <c:pt idx="197">
                  <c:v>6387.6062479074581</c:v>
                </c:pt>
                <c:pt idx="198">
                  <c:v>6372.6518714907215</c:v>
                </c:pt>
                <c:pt idx="199">
                  <c:v>6359.8617031813656</c:v>
                </c:pt>
                <c:pt idx="200">
                  <c:v>6342.8480682323498</c:v>
                </c:pt>
                <c:pt idx="201">
                  <c:v>6327.9984776525307</c:v>
                </c:pt>
                <c:pt idx="202">
                  <c:v>6313.1836522662052</c:v>
                </c:pt>
                <c:pt idx="203">
                  <c:v>6298.403510682665</c:v>
                </c:pt>
                <c:pt idx="204">
                  <c:v>6283.6579717017521</c:v>
                </c:pt>
                <c:pt idx="205">
                  <c:v>6268.9469543134092</c:v>
                </c:pt>
                <c:pt idx="206">
                  <c:v>6254.2703776972367</c:v>
                </c:pt>
                <c:pt idx="207">
                  <c:v>6239.6281612220473</c:v>
                </c:pt>
                <c:pt idx="208">
                  <c:v>6225.0202244454258</c:v>
                </c:pt>
                <c:pt idx="209">
                  <c:v>6210.4464871132832</c:v>
                </c:pt>
                <c:pt idx="210">
                  <c:v>6195.9068691594184</c:v>
                </c:pt>
                <c:pt idx="211">
                  <c:v>6181.4012907050783</c:v>
                </c:pt>
                <c:pt idx="212">
                  <c:v>6166.9296720585171</c:v>
                </c:pt>
                <c:pt idx="213">
                  <c:v>6152.4919337145611</c:v>
                </c:pt>
                <c:pt idx="214">
                  <c:v>6138.0879963541702</c:v>
                </c:pt>
                <c:pt idx="215">
                  <c:v>6123.717780844001</c:v>
                </c:pt>
                <c:pt idx="216">
                  <c:v>6109.3812082359755</c:v>
                </c:pt>
                <c:pt idx="217">
                  <c:v>6095.0781997668437</c:v>
                </c:pt>
                <c:pt idx="218">
                  <c:v>6080.8086768577541</c:v>
                </c:pt>
                <c:pt idx="219">
                  <c:v>6066.5725611138196</c:v>
                </c:pt>
                <c:pt idx="220">
                  <c:v>6052.369774323688</c:v>
                </c:pt>
                <c:pt idx="221">
                  <c:v>6038.2002384591115</c:v>
                </c:pt>
                <c:pt idx="222">
                  <c:v>6024.0638756745193</c:v>
                </c:pt>
                <c:pt idx="223">
                  <c:v>6009.9606083065892</c:v>
                </c:pt>
                <c:pt idx="224">
                  <c:v>5995.8903588738194</c:v>
                </c:pt>
                <c:pt idx="225">
                  <c:v>5981.8530500761062</c:v>
                </c:pt>
                <c:pt idx="226">
                  <c:v>5967.8486047943161</c:v>
                </c:pt>
                <c:pt idx="227">
                  <c:v>5953.8769460898638</c:v>
                </c:pt>
                <c:pt idx="228">
                  <c:v>5939.9379972042889</c:v>
                </c:pt>
                <c:pt idx="229">
                  <c:v>5926.0316815588358</c:v>
                </c:pt>
                <c:pt idx="230">
                  <c:v>5912.1579227540296</c:v>
                </c:pt>
                <c:pt idx="231">
                  <c:v>5898.3166445692605</c:v>
                </c:pt>
                <c:pt idx="232">
                  <c:v>5884.5077709623611</c:v>
                </c:pt>
                <c:pt idx="233">
                  <c:v>5870.7312260691924</c:v>
                </c:pt>
                <c:pt idx="234">
                  <c:v>5856.9869342032234</c:v>
                </c:pt>
                <c:pt idx="235">
                  <c:v>5843.2748198551171</c:v>
                </c:pt>
                <c:pt idx="236">
                  <c:v>5829.5948076923169</c:v>
                </c:pt>
                <c:pt idx="237">
                  <c:v>5815.9468225586306</c:v>
                </c:pt>
                <c:pt idx="238">
                  <c:v>5804.2739836465335</c:v>
                </c:pt>
                <c:pt idx="239">
                  <c:v>5788.7466336331781</c:v>
                </c:pt>
                <c:pt idx="240">
                  <c:v>5775.1942804071432</c:v>
                </c:pt>
                <c:pt idx="241">
                  <c:v>5761.6736553408618</c:v>
                </c:pt>
                <c:pt idx="242">
                  <c:v>5748.1846841537936</c:v>
                </c:pt>
                <c:pt idx="243">
                  <c:v>5734.7272927392996</c:v>
                </c:pt>
                <c:pt idx="244">
                  <c:v>5721.3014071642374</c:v>
                </c:pt>
                <c:pt idx="245">
                  <c:v>5707.9069536685529</c:v>
                </c:pt>
                <c:pt idx="246">
                  <c:v>5694.5438586648761</c:v>
                </c:pt>
                <c:pt idx="247">
                  <c:v>5681.2120487381153</c:v>
                </c:pt>
                <c:pt idx="248">
                  <c:v>5667.911450645056</c:v>
                </c:pt>
                <c:pt idx="249">
                  <c:v>5654.641991313958</c:v>
                </c:pt>
                <c:pt idx="250">
                  <c:v>5641.4035978441516</c:v>
                </c:pt>
                <c:pt idx="251">
                  <c:v>5628.1961975056392</c:v>
                </c:pt>
                <c:pt idx="252">
                  <c:v>5615.0197177386972</c:v>
                </c:pt>
                <c:pt idx="253">
                  <c:v>5601.8740861534734</c:v>
                </c:pt>
                <c:pt idx="254">
                  <c:v>5588.759230529593</c:v>
                </c:pt>
                <c:pt idx="255">
                  <c:v>5575.6750788157597</c:v>
                </c:pt>
                <c:pt idx="256">
                  <c:v>5562.6215591293603</c:v>
                </c:pt>
                <c:pt idx="257">
                  <c:v>5549.5985997560701</c:v>
                </c:pt>
                <c:pt idx="258">
                  <c:v>5536.606129149458</c:v>
                </c:pt>
                <c:pt idx="259">
                  <c:v>5523.644075930596</c:v>
                </c:pt>
                <c:pt idx="260">
                  <c:v>5510.7123688876636</c:v>
                </c:pt>
                <c:pt idx="261">
                  <c:v>5497.8109369755584</c:v>
                </c:pt>
                <c:pt idx="262">
                  <c:v>5484.9397093155067</c:v>
                </c:pt>
                <c:pt idx="263">
                  <c:v>5472.0986151946718</c:v>
                </c:pt>
                <c:pt idx="264">
                  <c:v>5459.287584065768</c:v>
                </c:pt>
                <c:pt idx="265">
                  <c:v>5446.5065455466702</c:v>
                </c:pt>
                <c:pt idx="266">
                  <c:v>5433.755429420029</c:v>
                </c:pt>
                <c:pt idx="267">
                  <c:v>5422.8496639874193</c:v>
                </c:pt>
                <c:pt idx="268">
                  <c:v>5408.3426842962845</c:v>
                </c:pt>
                <c:pt idx="269">
                  <c:v>5395.6809156848949</c:v>
                </c:pt>
                <c:pt idx="270">
                  <c:v>5383.0487902366194</c:v>
                </c:pt>
                <c:pt idx="271">
                  <c:v>5370.4462385522183</c:v>
                </c:pt>
                <c:pt idx="272">
                  <c:v>5357.8731913949259</c:v>
                </c:pt>
                <c:pt idx="273">
                  <c:v>5345.3295796900702</c:v>
                </c:pt>
                <c:pt idx="274">
                  <c:v>5332.8153345246938</c:v>
                </c:pt>
                <c:pt idx="275">
                  <c:v>5320.3303871471762</c:v>
                </c:pt>
                <c:pt idx="276">
                  <c:v>5307.8746689668542</c:v>
                </c:pt>
                <c:pt idx="277">
                  <c:v>5295.4481115536455</c:v>
                </c:pt>
                <c:pt idx="278">
                  <c:v>5283.0506466376746</c:v>
                </c:pt>
                <c:pt idx="279">
                  <c:v>5272.4473517582483</c:v>
                </c:pt>
                <c:pt idx="280">
                  <c:v>5260.103735186477</c:v>
                </c:pt>
                <c:pt idx="281">
                  <c:v>5246.0321265696339</c:v>
                </c:pt>
                <c:pt idx="282">
                  <c:v>5233.7503521348499</c:v>
                </c:pt>
                <c:pt idx="283">
                  <c:v>5221.497331237907</c:v>
                </c:pt>
                <c:pt idx="284">
                  <c:v>5209.2729965623157</c:v>
                </c:pt>
                <c:pt idx="285">
                  <c:v>5197.0772809491855</c:v>
                </c:pt>
                <c:pt idx="286">
                  <c:v>5184.9101173968538</c:v>
                </c:pt>
                <c:pt idx="287">
                  <c:v>5172.7714390605206</c:v>
                </c:pt>
                <c:pt idx="288">
                  <c:v>5160.6611792518797</c:v>
                </c:pt>
                <c:pt idx="289">
                  <c:v>5148.5792714387526</c:v>
                </c:pt>
                <c:pt idx="290">
                  <c:v>5136.5256492447224</c:v>
                </c:pt>
                <c:pt idx="291">
                  <c:v>5124.5002464487698</c:v>
                </c:pt>
                <c:pt idx="292">
                  <c:v>5112.5029969849102</c:v>
                </c:pt>
                <c:pt idx="293">
                  <c:v>5100.533834941828</c:v>
                </c:pt>
                <c:pt idx="294">
                  <c:v>5088.5926945625179</c:v>
                </c:pt>
                <c:pt idx="295">
                  <c:v>5076.679510243921</c:v>
                </c:pt>
                <c:pt idx="296">
                  <c:v>5064.7942165365648</c:v>
                </c:pt>
                <c:pt idx="297">
                  <c:v>5052.9367481442059</c:v>
                </c:pt>
                <c:pt idx="298">
                  <c:v>5041.1070399234677</c:v>
                </c:pt>
                <c:pt idx="299">
                  <c:v>5029.305026883485</c:v>
                </c:pt>
                <c:pt idx="300">
                  <c:v>5017.5306441855473</c:v>
                </c:pt>
                <c:pt idx="301">
                  <c:v>5005.7838271427399</c:v>
                </c:pt>
                <c:pt idx="302">
                  <c:v>4994.0645112195916</c:v>
                </c:pt>
                <c:pt idx="303">
                  <c:v>4982.3726320317173</c:v>
                </c:pt>
                <c:pt idx="304">
                  <c:v>4970.7081253454671</c:v>
                </c:pt>
                <c:pt idx="305">
                  <c:v>4959.0709270775715</c:v>
                </c:pt>
                <c:pt idx="306">
                  <c:v>4947.4609732947902</c:v>
                </c:pt>
                <c:pt idx="307">
                  <c:v>4935.8782002135595</c:v>
                </c:pt>
                <c:pt idx="308">
                  <c:v>4924.3225441996437</c:v>
                </c:pt>
                <c:pt idx="309">
                  <c:v>4912.7939417677844</c:v>
                </c:pt>
                <c:pt idx="310">
                  <c:v>4901.2923295813525</c:v>
                </c:pt>
                <c:pt idx="311">
                  <c:v>4889.8176444519995</c:v>
                </c:pt>
                <c:pt idx="312">
                  <c:v>4878.3698233393106</c:v>
                </c:pt>
                <c:pt idx="313">
                  <c:v>4866.9488033504585</c:v>
                </c:pt>
                <c:pt idx="314">
                  <c:v>4855.5545217398576</c:v>
                </c:pt>
                <c:pt idx="315">
                  <c:v>4844.1869159088201</c:v>
                </c:pt>
                <c:pt idx="316">
                  <c:v>4832.8459234052098</c:v>
                </c:pt>
                <c:pt idx="317">
                  <c:v>4821.5314819231025</c:v>
                </c:pt>
                <c:pt idx="318">
                  <c:v>4810.24352930244</c:v>
                </c:pt>
                <c:pt idx="319">
                  <c:v>4798.9820035286921</c:v>
                </c:pt>
                <c:pt idx="320">
                  <c:v>4787.7468427325139</c:v>
                </c:pt>
                <c:pt idx="321">
                  <c:v>4778.137642484955</c:v>
                </c:pt>
                <c:pt idx="322">
                  <c:v>4765.3553693193726</c:v>
                </c:pt>
                <c:pt idx="323">
                  <c:v>4754.1989336865936</c:v>
                </c:pt>
                <c:pt idx="324">
                  <c:v>4743.0686169990722</c:v>
                </c:pt>
                <c:pt idx="325">
                  <c:v>4731.9643581083101</c:v>
                </c:pt>
                <c:pt idx="326">
                  <c:v>4720.8860960089651</c:v>
                </c:pt>
                <c:pt idx="327">
                  <c:v>4709.8337698385185</c:v>
                </c:pt>
                <c:pt idx="328">
                  <c:v>4698.8073188769404</c:v>
                </c:pt>
                <c:pt idx="329">
                  <c:v>4687.8066825463557</c:v>
                </c:pt>
                <c:pt idx="330">
                  <c:v>4676.8318004107114</c:v>
                </c:pt>
                <c:pt idx="331">
                  <c:v>4665.8826121754446</c:v>
                </c:pt>
                <c:pt idx="332">
                  <c:v>4654.9590576871515</c:v>
                </c:pt>
                <c:pt idx="333">
                  <c:v>4644.061076933257</c:v>
                </c:pt>
                <c:pt idx="334">
                  <c:v>4633.1886100416841</c:v>
                </c:pt>
                <c:pt idx="335">
                  <c:v>4622.3415972805269</c:v>
                </c:pt>
                <c:pt idx="336">
                  <c:v>4611.5199790577199</c:v>
                </c:pt>
                <c:pt idx="337">
                  <c:v>4600.7236959207121</c:v>
                </c:pt>
                <c:pt idx="338">
                  <c:v>4589.9526885561399</c:v>
                </c:pt>
                <c:pt idx="339">
                  <c:v>4579.2068977895024</c:v>
                </c:pt>
                <c:pt idx="340">
                  <c:v>4568.4862645848343</c:v>
                </c:pt>
                <c:pt idx="341">
                  <c:v>4557.790730044384</c:v>
                </c:pt>
                <c:pt idx="342">
                  <c:v>4547.120235408287</c:v>
                </c:pt>
                <c:pt idx="343">
                  <c:v>4536.4747220542458</c:v>
                </c:pt>
                <c:pt idx="344">
                  <c:v>4525.8541314972063</c:v>
                </c:pt>
                <c:pt idx="345">
                  <c:v>4515.2584053890378</c:v>
                </c:pt>
                <c:pt idx="346">
                  <c:v>4504.6874855182114</c:v>
                </c:pt>
                <c:pt idx="347">
                  <c:v>4494.1413138094795</c:v>
                </c:pt>
                <c:pt idx="348">
                  <c:v>4483.6198323235576</c:v>
                </c:pt>
                <c:pt idx="349">
                  <c:v>4473.1229832568079</c:v>
                </c:pt>
                <c:pt idx="350">
                  <c:v>4462.6507089409179</c:v>
                </c:pt>
                <c:pt idx="351">
                  <c:v>4452.202951842587</c:v>
                </c:pt>
                <c:pt idx="352">
                  <c:v>4441.7796545632073</c:v>
                </c:pt>
                <c:pt idx="353">
                  <c:v>4431.380759838552</c:v>
                </c:pt>
                <c:pt idx="354">
                  <c:v>4421.0062105384568</c:v>
                </c:pt>
                <c:pt idx="355">
                  <c:v>4410.6559496665095</c:v>
                </c:pt>
                <c:pt idx="356">
                  <c:v>4400.3299203597344</c:v>
                </c:pt>
                <c:pt idx="357">
                  <c:v>4390.0280658882812</c:v>
                </c:pt>
                <c:pt idx="358">
                  <c:v>4379.7503296551131</c:v>
                </c:pt>
                <c:pt idx="359">
                  <c:v>4369.496655195695</c:v>
                </c:pt>
                <c:pt idx="360">
                  <c:v>4359.2669861776849</c:v>
                </c:pt>
                <c:pt idx="361">
                  <c:v>4349.061266400623</c:v>
                </c:pt>
                <c:pt idx="362">
                  <c:v>4338.8794397956235</c:v>
                </c:pt>
                <c:pt idx="363">
                  <c:v>4328.7214504250669</c:v>
                </c:pt>
                <c:pt idx="364">
                  <c:v>4318.5872424822928</c:v>
                </c:pt>
                <c:pt idx="365">
                  <c:v>4308.4767602912916</c:v>
                </c:pt>
                <c:pt idx="366">
                  <c:v>4298.3899483064006</c:v>
                </c:pt>
                <c:pt idx="367">
                  <c:v>4288.3267511119975</c:v>
                </c:pt>
                <c:pt idx="368">
                  <c:v>4278.2871134221978</c:v>
                </c:pt>
                <c:pt idx="369">
                  <c:v>4268.2709800805487</c:v>
                </c:pt>
                <c:pt idx="370">
                  <c:v>4258.2782960597278</c:v>
                </c:pt>
                <c:pt idx="371">
                  <c:v>4248.3090064612406</c:v>
                </c:pt>
                <c:pt idx="372">
                  <c:v>4238.363056515117</c:v>
                </c:pt>
                <c:pt idx="373">
                  <c:v>4228.4403915796129</c:v>
                </c:pt>
                <c:pt idx="374">
                  <c:v>4218.5409571409091</c:v>
                </c:pt>
                <c:pt idx="375">
                  <c:v>4208.6646988128114</c:v>
                </c:pt>
                <c:pt idx="376">
                  <c:v>4200.2177396910874</c:v>
                </c:pt>
                <c:pt idx="377">
                  <c:v>4188.9814935799905</c:v>
                </c:pt>
                <c:pt idx="378">
                  <c:v>4179.1744385383208</c:v>
                </c:pt>
                <c:pt idx="379">
                  <c:v>4169.3903433327687</c:v>
                </c:pt>
                <c:pt idx="380">
                  <c:v>4159.6291542107983</c:v>
                </c:pt>
                <c:pt idx="381">
                  <c:v>4149.8908175457173</c:v>
                </c:pt>
                <c:pt idx="382">
                  <c:v>4140.1752798363805</c:v>
                </c:pt>
                <c:pt idx="383">
                  <c:v>4130.4824877068995</c:v>
                </c:pt>
                <c:pt idx="384">
                  <c:v>4120.8123879063451</c:v>
                </c:pt>
                <c:pt idx="385">
                  <c:v>4111.1649273084586</c:v>
                </c:pt>
                <c:pt idx="386">
                  <c:v>4101.5400529113558</c:v>
                </c:pt>
                <c:pt idx="387">
                  <c:v>4091.9377118372399</c:v>
                </c:pt>
                <c:pt idx="388">
                  <c:v>4082.3578513321095</c:v>
                </c:pt>
                <c:pt idx="389">
                  <c:v>4072.8004187654669</c:v>
                </c:pt>
                <c:pt idx="390">
                  <c:v>4064.6261447117613</c:v>
                </c:pt>
                <c:pt idx="391">
                  <c:v>4053.7526275414493</c:v>
                </c:pt>
                <c:pt idx="392">
                  <c:v>4044.2621642380091</c:v>
                </c:pt>
                <c:pt idx="393">
                  <c:v>4034.7939195803497</c:v>
                </c:pt>
                <c:pt idx="394">
                  <c:v>4025.3478415511768</c:v>
                </c:pt>
                <c:pt idx="395">
                  <c:v>4015.9238782549774</c:v>
                </c:pt>
                <c:pt idx="396">
                  <c:v>4006.5219779177328</c:v>
                </c:pt>
                <c:pt idx="397">
                  <c:v>3997.1420888866364</c:v>
                </c:pt>
                <c:pt idx="398">
                  <c:v>3987.7841596298081</c:v>
                </c:pt>
                <c:pt idx="399">
                  <c:v>3978.4481387360124</c:v>
                </c:pt>
                <c:pt idx="400">
                  <c:v>3969.1339749143754</c:v>
                </c:pt>
                <c:pt idx="401">
                  <c:v>3959.8416169941024</c:v>
                </c:pt>
                <c:pt idx="402">
                  <c:v>3950.5710139241983</c:v>
                </c:pt>
                <c:pt idx="403">
                  <c:v>3941.3221147731861</c:v>
                </c:pt>
                <c:pt idx="404">
                  <c:v>3932.0948687288269</c:v>
                </c:pt>
                <c:pt idx="405">
                  <c:v>3922.889225097842</c:v>
                </c:pt>
                <c:pt idx="406">
                  <c:v>3913.7051333056324</c:v>
                </c:pt>
                <c:pt idx="407">
                  <c:v>3904.5425428960029</c:v>
                </c:pt>
                <c:pt idx="408">
                  <c:v>3895.4014035308837</c:v>
                </c:pt>
                <c:pt idx="409">
                  <c:v>3886.2816649900542</c:v>
                </c:pt>
                <c:pt idx="410">
                  <c:v>3877.1832771708673</c:v>
                </c:pt>
                <c:pt idx="411">
                  <c:v>3868.106190087974</c:v>
                </c:pt>
                <c:pt idx="412">
                  <c:v>3859.0503538730486</c:v>
                </c:pt>
                <c:pt idx="413">
                  <c:v>3850.0157187745149</c:v>
                </c:pt>
                <c:pt idx="414">
                  <c:v>3841.0022351572729</c:v>
                </c:pt>
                <c:pt idx="415">
                  <c:v>3832.0098535024258</c:v>
                </c:pt>
                <c:pt idx="416">
                  <c:v>3823.0385244070089</c:v>
                </c:pt>
                <c:pt idx="417">
                  <c:v>3814.0881985837168</c:v>
                </c:pt>
                <c:pt idx="418">
                  <c:v>3805.1588268606338</c:v>
                </c:pt>
                <c:pt idx="419">
                  <c:v>3796.2503601809626</c:v>
                </c:pt>
                <c:pt idx="420">
                  <c:v>3787.3627496027566</c:v>
                </c:pt>
                <c:pt idx="421">
                  <c:v>3778.4959462986485</c:v>
                </c:pt>
                <c:pt idx="422">
                  <c:v>3769.6499015555846</c:v>
                </c:pt>
                <c:pt idx="423">
                  <c:v>3760.8245667745555</c:v>
                </c:pt>
                <c:pt idx="424">
                  <c:v>3752.0198934703294</c:v>
                </c:pt>
                <c:pt idx="425">
                  <c:v>3743.2358332711865</c:v>
                </c:pt>
                <c:pt idx="426">
                  <c:v>3734.4723379186526</c:v>
                </c:pt>
                <c:pt idx="427">
                  <c:v>3725.7293592672336</c:v>
                </c:pt>
                <c:pt idx="428">
                  <c:v>3717.0068492841515</c:v>
                </c:pt>
                <c:pt idx="429">
                  <c:v>3708.3047600490813</c:v>
                </c:pt>
                <c:pt idx="430">
                  <c:v>3699.6230437538857</c:v>
                </c:pt>
                <c:pt idx="431">
                  <c:v>3690.9616527023545</c:v>
                </c:pt>
                <c:pt idx="432">
                  <c:v>3682.320539309942</c:v>
                </c:pt>
                <c:pt idx="433">
                  <c:v>3673.6996561035044</c:v>
                </c:pt>
                <c:pt idx="434">
                  <c:v>3665.0989557210401</c:v>
                </c:pt>
                <c:pt idx="435">
                  <c:v>3656.5183909114298</c:v>
                </c:pt>
                <c:pt idx="436">
                  <c:v>3647.9579145341763</c:v>
                </c:pt>
                <c:pt idx="437">
                  <c:v>3639.4174795591448</c:v>
                </c:pt>
                <c:pt idx="438">
                  <c:v>3630.8970390663062</c:v>
                </c:pt>
                <c:pt idx="439">
                  <c:v>3622.3965462454785</c:v>
                </c:pt>
                <c:pt idx="440">
                  <c:v>3615.1262508576228</c:v>
                </c:pt>
                <c:pt idx="441">
                  <c:v>3606.6626798967386</c:v>
                </c:pt>
                <c:pt idx="442">
                  <c:v>3597.0142873555442</c:v>
                </c:pt>
                <c:pt idx="443">
                  <c:v>3588.5931193088886</c:v>
                </c:pt>
                <c:pt idx="444">
                  <c:v>3580.1916665220583</c:v>
                </c:pt>
                <c:pt idx="445">
                  <c:v>3571.8098828385737</c:v>
                </c:pt>
                <c:pt idx="446">
                  <c:v>3563.4477222100149</c:v>
                </c:pt>
                <c:pt idx="447">
                  <c:v>3555.1051386957683</c:v>
                </c:pt>
                <c:pt idx="448">
                  <c:v>3546.7820864627747</c:v>
                </c:pt>
                <c:pt idx="449">
                  <c:v>3538.4785197852766</c:v>
                </c:pt>
                <c:pt idx="450">
                  <c:v>3530.1943930445682</c:v>
                </c:pt>
                <c:pt idx="451">
                  <c:v>3521.9296607287438</c:v>
                </c:pt>
                <c:pt idx="452">
                  <c:v>3513.6842774324487</c:v>
                </c:pt>
                <c:pt idx="453">
                  <c:v>3506.6321719353091</c:v>
                </c:pt>
                <c:pt idx="454">
                  <c:v>3497.2513768082799</c:v>
                </c:pt>
                <c:pt idx="455">
                  <c:v>3489.0637692002069</c:v>
                </c:pt>
                <c:pt idx="456">
                  <c:v>3480.8953300507665</c:v>
                </c:pt>
                <c:pt idx="457">
                  <c:v>3472.7460144836255</c:v>
                </c:pt>
                <c:pt idx="458">
                  <c:v>3466.936758303942</c:v>
                </c:pt>
                <c:pt idx="459">
                  <c:v>3456.5045751159755</c:v>
                </c:pt>
                <c:pt idx="460">
                  <c:v>3448.4123620871292</c:v>
                </c:pt>
                <c:pt idx="461">
                  <c:v>3440.3390941834177</c:v>
                </c:pt>
                <c:pt idx="462">
                  <c:v>3432.2847270513662</c:v>
                </c:pt>
                <c:pt idx="463">
                  <c:v>3424.2492164413379</c:v>
                </c:pt>
                <c:pt idx="464">
                  <c:v>3416.2325182072923</c:v>
                </c:pt>
                <c:pt idx="465">
                  <c:v>3408.2345883065404</c:v>
                </c:pt>
                <c:pt idx="466">
                  <c:v>3400.2553827995048</c:v>
                </c:pt>
                <c:pt idx="467">
                  <c:v>3392.2948578494775</c:v>
                </c:pt>
                <c:pt idx="468">
                  <c:v>3384.352969722378</c:v>
                </c:pt>
                <c:pt idx="469">
                  <c:v>3376.4296747865155</c:v>
                </c:pt>
                <c:pt idx="470">
                  <c:v>3368.5249295123467</c:v>
                </c:pt>
                <c:pt idx="471">
                  <c:v>3360.6386904722381</c:v>
                </c:pt>
                <c:pt idx="472">
                  <c:v>3352.7709143402271</c:v>
                </c:pt>
                <c:pt idx="473">
                  <c:v>3344.9215578917838</c:v>
                </c:pt>
                <c:pt idx="474">
                  <c:v>3337.0905780035732</c:v>
                </c:pt>
                <c:pt idx="475">
                  <c:v>3330.3929031553398</c:v>
                </c:pt>
                <c:pt idx="476">
                  <c:v>3321.4835759190678</c:v>
                </c:pt>
                <c:pt idx="477">
                  <c:v>3313.7074679799516</c:v>
                </c:pt>
                <c:pt idx="478">
                  <c:v>3305.9495651149532</c:v>
                </c:pt>
                <c:pt idx="479">
                  <c:v>3298.2098247031718</c:v>
                </c:pt>
                <c:pt idx="480">
                  <c:v>3290.488204223489</c:v>
                </c:pt>
                <c:pt idx="481">
                  <c:v>3283.8840622115508</c:v>
                </c:pt>
                <c:pt idx="482">
                  <c:v>3275.0991534734549</c:v>
                </c:pt>
                <c:pt idx="483">
                  <c:v>3267.4316386576784</c:v>
                </c:pt>
                <c:pt idx="484">
                  <c:v>3259.7820746826842</c:v>
                </c:pt>
                <c:pt idx="485">
                  <c:v>3252.1504195227712</c:v>
                </c:pt>
                <c:pt idx="486">
                  <c:v>3244.5366312506271</c:v>
                </c:pt>
                <c:pt idx="487">
                  <c:v>3236.940668037098</c:v>
                </c:pt>
                <c:pt idx="488">
                  <c:v>3229.3624881509586</c:v>
                </c:pt>
                <c:pt idx="489">
                  <c:v>3221.8020499586828</c:v>
                </c:pt>
                <c:pt idx="490">
                  <c:v>3214.2593119242151</c:v>
                </c:pt>
                <c:pt idx="491">
                  <c:v>3206.7342326087419</c:v>
                </c:pt>
                <c:pt idx="492">
                  <c:v>3199.2267706704647</c:v>
                </c:pt>
                <c:pt idx="493">
                  <c:v>3191.7368848643728</c:v>
                </c:pt>
                <c:pt idx="494">
                  <c:v>3184.2645340420158</c:v>
                </c:pt>
                <c:pt idx="495">
                  <c:v>3176.8096771512787</c:v>
                </c:pt>
                <c:pt idx="496">
                  <c:v>3169.3722732361557</c:v>
                </c:pt>
                <c:pt idx="497">
                  <c:v>3161.952281436525</c:v>
                </c:pt>
                <c:pt idx="498">
                  <c:v>3154.5496609879256</c:v>
                </c:pt>
                <c:pt idx="499">
                  <c:v>3147.1643712213317</c:v>
                </c:pt>
                <c:pt idx="500">
                  <c:v>3140.8478858998587</c:v>
                </c:pt>
                <c:pt idx="501">
                  <c:v>3132.4456215338964</c:v>
                </c:pt>
                <c:pt idx="502">
                  <c:v>3125.1120807501761</c:v>
                </c:pt>
                <c:pt idx="503">
                  <c:v>3117.7957089222573</c:v>
                </c:pt>
                <c:pt idx="504">
                  <c:v>3110.4964658549529</c:v>
                </c:pt>
                <c:pt idx="505">
                  <c:v>3103.2143114471787</c:v>
                </c:pt>
                <c:pt idx="506">
                  <c:v>3095.9492056917343</c:v>
                </c:pt>
                <c:pt idx="507">
                  <c:v>3088.7011086750813</c:v>
                </c:pt>
                <c:pt idx="508">
                  <c:v>3082.501961470135</c:v>
                </c:pt>
                <c:pt idx="509">
                  <c:v>3074.2557816709982</c:v>
                </c:pt>
                <c:pt idx="510">
                  <c:v>3067.0584723228371</c:v>
                </c:pt>
                <c:pt idx="511">
                  <c:v>3059.8780129915685</c:v>
                </c:pt>
                <c:pt idx="512">
                  <c:v>3052.714364228691</c:v>
                </c:pt>
                <c:pt idx="513">
                  <c:v>3045.5674866780578</c:v>
                </c:pt>
                <c:pt idx="514">
                  <c:v>3038.4373410756612</c:v>
                </c:pt>
                <c:pt idx="515">
                  <c:v>3031.3238882494165</c:v>
                </c:pt>
                <c:pt idx="516">
                  <c:v>3024.2270891189478</c:v>
                </c:pt>
                <c:pt idx="517">
                  <c:v>3017.1469046953707</c:v>
                </c:pt>
                <c:pt idx="518">
                  <c:v>3010.0832960810817</c:v>
                </c:pt>
                <c:pt idx="519">
                  <c:v>3003.0362244695411</c:v>
                </c:pt>
                <c:pt idx="520">
                  <c:v>2996.0056511450621</c:v>
                </c:pt>
                <c:pt idx="521">
                  <c:v>2988.9915374825973</c:v>
                </c:pt>
                <c:pt idx="522">
                  <c:v>2981.9938449475262</c:v>
                </c:pt>
                <c:pt idx="523">
                  <c:v>2975.012535095444</c:v>
                </c:pt>
                <c:pt idx="524">
                  <c:v>2968.0475695719506</c:v>
                </c:pt>
                <c:pt idx="525">
                  <c:v>2961.0989101124387</c:v>
                </c:pt>
                <c:pt idx="526">
                  <c:v>2954.1665185418851</c:v>
                </c:pt>
                <c:pt idx="527">
                  <c:v>2947.2503567746398</c:v>
                </c:pt>
                <c:pt idx="528">
                  <c:v>2940.350386814217</c:v>
                </c:pt>
                <c:pt idx="529">
                  <c:v>2933.4665707530876</c:v>
                </c:pt>
                <c:pt idx="530">
                  <c:v>2926.5988707724687</c:v>
                </c:pt>
                <c:pt idx="531">
                  <c:v>2919.7472491421177</c:v>
                </c:pt>
                <c:pt idx="532">
                  <c:v>2913.8871991204978</c:v>
                </c:pt>
                <c:pt idx="533">
                  <c:v>2906.0920904527029</c:v>
                </c:pt>
                <c:pt idx="534">
                  <c:v>2899.2884783739892</c:v>
                </c:pt>
                <c:pt idx="535">
                  <c:v>2892.5007946058304</c:v>
                </c:pt>
                <c:pt idx="536">
                  <c:v>2885.7290018575818</c:v>
                </c:pt>
                <c:pt idx="537">
                  <c:v>2878.9730629259029</c:v>
                </c:pt>
                <c:pt idx="538">
                  <c:v>2872.2329406945519</c:v>
                </c:pt>
                <c:pt idx="539">
                  <c:v>2865.5085981341808</c:v>
                </c:pt>
                <c:pt idx="540">
                  <c:v>2858.7999983021341</c:v>
                </c:pt>
                <c:pt idx="541">
                  <c:v>2852.1071043422439</c:v>
                </c:pt>
                <c:pt idx="542">
                  <c:v>2845.4298794846291</c:v>
                </c:pt>
                <c:pt idx="543">
                  <c:v>2838.7682870454923</c:v>
                </c:pt>
                <c:pt idx="544">
                  <c:v>2832.1222904269184</c:v>
                </c:pt>
                <c:pt idx="545">
                  <c:v>2825.4918531166741</c:v>
                </c:pt>
                <c:pt idx="546">
                  <c:v>2818.8769386880067</c:v>
                </c:pt>
                <c:pt idx="547">
                  <c:v>2812.2775107994439</c:v>
                </c:pt>
                <c:pt idx="548">
                  <c:v>2805.6935331945947</c:v>
                </c:pt>
                <c:pt idx="549">
                  <c:v>2799.1249697019498</c:v>
                </c:pt>
                <c:pt idx="550">
                  <c:v>2792.571784234683</c:v>
                </c:pt>
                <c:pt idx="551">
                  <c:v>2786.033940790453</c:v>
                </c:pt>
                <c:pt idx="552">
                  <c:v>2779.5114034512058</c:v>
                </c:pt>
                <c:pt idx="553">
                  <c:v>2773.0041363829769</c:v>
                </c:pt>
                <c:pt idx="554">
                  <c:v>2766.5121038356947</c:v>
                </c:pt>
                <c:pt idx="555">
                  <c:v>2760.0352701429838</c:v>
                </c:pt>
                <c:pt idx="556">
                  <c:v>2753.5735997219699</c:v>
                </c:pt>
                <c:pt idx="557">
                  <c:v>2747.1270570730831</c:v>
                </c:pt>
                <c:pt idx="558">
                  <c:v>2740.6956067798637</c:v>
                </c:pt>
                <c:pt idx="559">
                  <c:v>2734.279213508768</c:v>
                </c:pt>
                <c:pt idx="560">
                  <c:v>2727.8778420089725</c:v>
                </c:pt>
                <c:pt idx="561">
                  <c:v>2721.4914571121826</c:v>
                </c:pt>
                <c:pt idx="562">
                  <c:v>2715.1200237324369</c:v>
                </c:pt>
                <c:pt idx="563">
                  <c:v>2708.7635068659165</c:v>
                </c:pt>
                <c:pt idx="564">
                  <c:v>2702.4218715907518</c:v>
                </c:pt>
                <c:pt idx="565">
                  <c:v>2696.0950830668303</c:v>
                </c:pt>
                <c:pt idx="566">
                  <c:v>2689.7831065356058</c:v>
                </c:pt>
                <c:pt idx="567">
                  <c:v>2683.4859073199073</c:v>
                </c:pt>
                <c:pt idx="568">
                  <c:v>2677.2034508237484</c:v>
                </c:pt>
                <c:pt idx="569">
                  <c:v>2670.9357025321374</c:v>
                </c:pt>
                <c:pt idx="570">
                  <c:v>2664.6826280108876</c:v>
                </c:pt>
                <c:pt idx="571">
                  <c:v>2658.4441929064274</c:v>
                </c:pt>
                <c:pt idx="572">
                  <c:v>2652.220362945613</c:v>
                </c:pt>
                <c:pt idx="573">
                  <c:v>2646.0111039355393</c:v>
                </c:pt>
                <c:pt idx="574">
                  <c:v>2639.8163817633517</c:v>
                </c:pt>
                <c:pt idx="575">
                  <c:v>2633.6361623960593</c:v>
                </c:pt>
                <c:pt idx="576">
                  <c:v>2627.4704118803475</c:v>
                </c:pt>
                <c:pt idx="577">
                  <c:v>2621.3190963423917</c:v>
                </c:pt>
                <c:pt idx="578">
                  <c:v>2616.0580036119482</c:v>
                </c:pt>
                <c:pt idx="579">
                  <c:v>2609.0596351007839</c:v>
                </c:pt>
                <c:pt idx="580">
                  <c:v>2602.9514220452606</c:v>
                </c:pt>
                <c:pt idx="581">
                  <c:v>2596.8575092633801</c:v>
                </c:pt>
                <c:pt idx="582">
                  <c:v>2590.7778632759846</c:v>
                </c:pt>
                <c:pt idx="583">
                  <c:v>2584.7124506822965</c:v>
                </c:pt>
                <c:pt idx="584">
                  <c:v>2578.6612381597351</c:v>
                </c:pt>
                <c:pt idx="585">
                  <c:v>2572.6241924637325</c:v>
                </c:pt>
                <c:pt idx="586">
                  <c:v>2566.6012804275515</c:v>
                </c:pt>
                <c:pt idx="587">
                  <c:v>2560.5924689621038</c:v>
                </c:pt>
                <c:pt idx="588">
                  <c:v>2554.5977250557671</c:v>
                </c:pt>
                <c:pt idx="589">
                  <c:v>2548.6170157742054</c:v>
                </c:pt>
                <c:pt idx="590">
                  <c:v>2542.6503082601857</c:v>
                </c:pt>
                <c:pt idx="591">
                  <c:v>2536.6975697334001</c:v>
                </c:pt>
                <c:pt idx="592">
                  <c:v>2530.7587674902843</c:v>
                </c:pt>
                <c:pt idx="593">
                  <c:v>2525.6794329778522</c:v>
                </c:pt>
                <c:pt idx="594">
                  <c:v>2518.9228414234435</c:v>
                </c:pt>
                <c:pt idx="595">
                  <c:v>2513.025652574694</c:v>
                </c:pt>
                <c:pt idx="596">
                  <c:v>2507.1422699592067</c:v>
                </c:pt>
                <c:pt idx="597">
                  <c:v>2501.2726612544493</c:v>
                </c:pt>
                <c:pt idx="598">
                  <c:v>2495.4167942135614</c:v>
                </c:pt>
                <c:pt idx="599">
                  <c:v>2489.5746366651774</c:v>
                </c:pt>
                <c:pt idx="600">
                  <c:v>2483.7461565132508</c:v>
                </c:pt>
                <c:pt idx="601">
                  <c:v>2477.9313217368758</c:v>
                </c:pt>
                <c:pt idx="602">
                  <c:v>2472.1301003901131</c:v>
                </c:pt>
                <c:pt idx="603">
                  <c:v>2466.3424606018139</c:v>
                </c:pt>
                <c:pt idx="604">
                  <c:v>2460.5683705754441</c:v>
                </c:pt>
                <c:pt idx="605">
                  <c:v>2454.8077985889108</c:v>
                </c:pt>
                <c:pt idx="606">
                  <c:v>2449.0607129943869</c:v>
                </c:pt>
                <c:pt idx="607">
                  <c:v>2443.3270822181385</c:v>
                </c:pt>
                <c:pt idx="608">
                  <c:v>2437.6068747603499</c:v>
                </c:pt>
                <c:pt idx="609">
                  <c:v>2431.9000591949521</c:v>
                </c:pt>
                <c:pt idx="610">
                  <c:v>2426.2066041694488</c:v>
                </c:pt>
                <c:pt idx="611">
                  <c:v>2420.5264784047449</c:v>
                </c:pt>
                <c:pt idx="612">
                  <c:v>2414.8596506949748</c:v>
                </c:pt>
                <c:pt idx="613">
                  <c:v>2409.2060899073304</c:v>
                </c:pt>
                <c:pt idx="614">
                  <c:v>2403.5657649818904</c:v>
                </c:pt>
                <c:pt idx="615">
                  <c:v>2398.7417119351121</c:v>
                </c:pt>
                <c:pt idx="616">
                  <c:v>2393.125885740666</c:v>
                </c:pt>
                <c:pt idx="617">
                  <c:v>2386.7238958693038</c:v>
                </c:pt>
                <c:pt idx="618">
                  <c:v>2381.1362052452391</c:v>
                </c:pt>
                <c:pt idx="619">
                  <c:v>2375.5615962711149</c:v>
                </c:pt>
                <c:pt idx="620">
                  <c:v>2370.0000383207607</c:v>
                </c:pt>
                <c:pt idx="621">
                  <c:v>2364.4515008397066</c:v>
                </c:pt>
                <c:pt idx="622">
                  <c:v>2358.9159533450156</c:v>
                </c:pt>
                <c:pt idx="623">
                  <c:v>2354.1815142638725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388176"/>
        <c:axId val="326388736"/>
      </c:lineChart>
      <c:dateAx>
        <c:axId val="326388176"/>
        <c:scaling>
          <c:orientation val="minMax"/>
        </c:scaling>
        <c:delete val="0"/>
        <c:axPos val="b"/>
        <c:numFmt formatCode="[$-409]mm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6388736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326388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63881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13786875376279"/>
          <c:y val="4.2713567839196019E-2"/>
          <c:w val="0.1161950632149308"/>
          <c:h val="0.206030150753768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818218405669013E-2"/>
          <c:y val="8.1159650021654275E-2"/>
          <c:w val="0.92060660547265949"/>
          <c:h val="0.6579728769612686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FF66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0.6969701094756805"/>
                  <c:y val="1.449279464672398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cat>
            <c:numRef>
              <c:f>Sensex!$A$2:$A$129</c:f>
              <c:numCache>
                <c:formatCode>m/d/yyyy</c:formatCode>
                <c:ptCount val="128"/>
                <c:pt idx="0" formatCode="d\-mmm">
                  <c:v>39479</c:v>
                </c:pt>
                <c:pt idx="1">
                  <c:v>39448</c:v>
                </c:pt>
                <c:pt idx="2">
                  <c:v>39417</c:v>
                </c:pt>
                <c:pt idx="3">
                  <c:v>39387</c:v>
                </c:pt>
                <c:pt idx="4">
                  <c:v>39356</c:v>
                </c:pt>
                <c:pt idx="5">
                  <c:v>39328</c:v>
                </c:pt>
                <c:pt idx="6">
                  <c:v>39295</c:v>
                </c:pt>
                <c:pt idx="7">
                  <c:v>39265</c:v>
                </c:pt>
                <c:pt idx="8">
                  <c:v>39234</c:v>
                </c:pt>
                <c:pt idx="9">
                  <c:v>39205</c:v>
                </c:pt>
                <c:pt idx="10">
                  <c:v>39174</c:v>
                </c:pt>
                <c:pt idx="11">
                  <c:v>39142</c:v>
                </c:pt>
                <c:pt idx="12">
                  <c:v>39114</c:v>
                </c:pt>
                <c:pt idx="13">
                  <c:v>39084</c:v>
                </c:pt>
                <c:pt idx="14">
                  <c:v>39052</c:v>
                </c:pt>
                <c:pt idx="15">
                  <c:v>39022</c:v>
                </c:pt>
                <c:pt idx="16">
                  <c:v>38993</c:v>
                </c:pt>
                <c:pt idx="17">
                  <c:v>38961</c:v>
                </c:pt>
                <c:pt idx="18">
                  <c:v>38930</c:v>
                </c:pt>
                <c:pt idx="19">
                  <c:v>38901</c:v>
                </c:pt>
                <c:pt idx="20">
                  <c:v>38869</c:v>
                </c:pt>
                <c:pt idx="21">
                  <c:v>38839</c:v>
                </c:pt>
                <c:pt idx="22">
                  <c:v>38810</c:v>
                </c:pt>
                <c:pt idx="23">
                  <c:v>38777</c:v>
                </c:pt>
                <c:pt idx="24">
                  <c:v>38749</c:v>
                </c:pt>
                <c:pt idx="25">
                  <c:v>38719</c:v>
                </c:pt>
                <c:pt idx="26">
                  <c:v>38687</c:v>
                </c:pt>
                <c:pt idx="27">
                  <c:v>38657</c:v>
                </c:pt>
                <c:pt idx="28">
                  <c:v>38628</c:v>
                </c:pt>
                <c:pt idx="29">
                  <c:v>38596</c:v>
                </c:pt>
                <c:pt idx="30">
                  <c:v>38565</c:v>
                </c:pt>
                <c:pt idx="31">
                  <c:v>38534</c:v>
                </c:pt>
                <c:pt idx="32">
                  <c:v>38504</c:v>
                </c:pt>
                <c:pt idx="33">
                  <c:v>38474</c:v>
                </c:pt>
                <c:pt idx="34">
                  <c:v>38443</c:v>
                </c:pt>
                <c:pt idx="35">
                  <c:v>38412</c:v>
                </c:pt>
                <c:pt idx="36">
                  <c:v>38384</c:v>
                </c:pt>
                <c:pt idx="37">
                  <c:v>38355</c:v>
                </c:pt>
                <c:pt idx="38">
                  <c:v>38322</c:v>
                </c:pt>
                <c:pt idx="39">
                  <c:v>38292</c:v>
                </c:pt>
                <c:pt idx="40">
                  <c:v>38261</c:v>
                </c:pt>
                <c:pt idx="41">
                  <c:v>38231</c:v>
                </c:pt>
                <c:pt idx="42">
                  <c:v>38201</c:v>
                </c:pt>
                <c:pt idx="43">
                  <c:v>38169</c:v>
                </c:pt>
                <c:pt idx="44">
                  <c:v>38139</c:v>
                </c:pt>
                <c:pt idx="45">
                  <c:v>38110</c:v>
                </c:pt>
                <c:pt idx="46">
                  <c:v>38078</c:v>
                </c:pt>
                <c:pt idx="47">
                  <c:v>38047</c:v>
                </c:pt>
                <c:pt idx="48">
                  <c:v>38020</c:v>
                </c:pt>
                <c:pt idx="49">
                  <c:v>37988</c:v>
                </c:pt>
                <c:pt idx="50">
                  <c:v>37956</c:v>
                </c:pt>
                <c:pt idx="51">
                  <c:v>37928</c:v>
                </c:pt>
                <c:pt idx="52">
                  <c:v>37895</c:v>
                </c:pt>
                <c:pt idx="53">
                  <c:v>37865</c:v>
                </c:pt>
                <c:pt idx="54">
                  <c:v>37834</c:v>
                </c:pt>
                <c:pt idx="55">
                  <c:v>37803</c:v>
                </c:pt>
                <c:pt idx="56">
                  <c:v>37774</c:v>
                </c:pt>
                <c:pt idx="57">
                  <c:v>37743</c:v>
                </c:pt>
                <c:pt idx="58">
                  <c:v>37712</c:v>
                </c:pt>
                <c:pt idx="59">
                  <c:v>37683</c:v>
                </c:pt>
                <c:pt idx="60">
                  <c:v>37655</c:v>
                </c:pt>
                <c:pt idx="61">
                  <c:v>37623</c:v>
                </c:pt>
                <c:pt idx="62">
                  <c:v>37592</c:v>
                </c:pt>
                <c:pt idx="63">
                  <c:v>37561</c:v>
                </c:pt>
                <c:pt idx="64">
                  <c:v>37530</c:v>
                </c:pt>
                <c:pt idx="65">
                  <c:v>37501</c:v>
                </c:pt>
                <c:pt idx="66">
                  <c:v>37469</c:v>
                </c:pt>
                <c:pt idx="67">
                  <c:v>37438</c:v>
                </c:pt>
                <c:pt idx="68">
                  <c:v>37410</c:v>
                </c:pt>
                <c:pt idx="69">
                  <c:v>37378</c:v>
                </c:pt>
                <c:pt idx="70">
                  <c:v>37347</c:v>
                </c:pt>
                <c:pt idx="71">
                  <c:v>37316</c:v>
                </c:pt>
                <c:pt idx="72">
                  <c:v>37291</c:v>
                </c:pt>
                <c:pt idx="73">
                  <c:v>37258</c:v>
                </c:pt>
                <c:pt idx="74">
                  <c:v>37228</c:v>
                </c:pt>
                <c:pt idx="75">
                  <c:v>37196</c:v>
                </c:pt>
                <c:pt idx="76">
                  <c:v>37165</c:v>
                </c:pt>
                <c:pt idx="77">
                  <c:v>37137</c:v>
                </c:pt>
                <c:pt idx="78">
                  <c:v>37104</c:v>
                </c:pt>
                <c:pt idx="79">
                  <c:v>37074</c:v>
                </c:pt>
                <c:pt idx="80">
                  <c:v>37043</c:v>
                </c:pt>
                <c:pt idx="81">
                  <c:v>37013</c:v>
                </c:pt>
                <c:pt idx="82">
                  <c:v>36983</c:v>
                </c:pt>
                <c:pt idx="83">
                  <c:v>36951</c:v>
                </c:pt>
                <c:pt idx="84">
                  <c:v>36923</c:v>
                </c:pt>
                <c:pt idx="85">
                  <c:v>36893</c:v>
                </c:pt>
                <c:pt idx="86">
                  <c:v>36861</c:v>
                </c:pt>
                <c:pt idx="87">
                  <c:v>36831</c:v>
                </c:pt>
                <c:pt idx="88">
                  <c:v>36802</c:v>
                </c:pt>
                <c:pt idx="89">
                  <c:v>36773</c:v>
                </c:pt>
                <c:pt idx="90">
                  <c:v>36739</c:v>
                </c:pt>
                <c:pt idx="91">
                  <c:v>36710</c:v>
                </c:pt>
                <c:pt idx="92">
                  <c:v>36678</c:v>
                </c:pt>
                <c:pt idx="93">
                  <c:v>36648</c:v>
                </c:pt>
                <c:pt idx="94">
                  <c:v>36619</c:v>
                </c:pt>
                <c:pt idx="95">
                  <c:v>36586</c:v>
                </c:pt>
                <c:pt idx="96">
                  <c:v>36557</c:v>
                </c:pt>
                <c:pt idx="97">
                  <c:v>36528</c:v>
                </c:pt>
                <c:pt idx="98">
                  <c:v>36495</c:v>
                </c:pt>
                <c:pt idx="99">
                  <c:v>36465</c:v>
                </c:pt>
                <c:pt idx="100">
                  <c:v>36434</c:v>
                </c:pt>
                <c:pt idx="101">
                  <c:v>36404</c:v>
                </c:pt>
                <c:pt idx="102">
                  <c:v>36374</c:v>
                </c:pt>
                <c:pt idx="103">
                  <c:v>36342</c:v>
                </c:pt>
                <c:pt idx="104">
                  <c:v>36312</c:v>
                </c:pt>
                <c:pt idx="105">
                  <c:v>36283</c:v>
                </c:pt>
                <c:pt idx="106">
                  <c:v>36251</c:v>
                </c:pt>
                <c:pt idx="107">
                  <c:v>36220</c:v>
                </c:pt>
                <c:pt idx="108">
                  <c:v>36192</c:v>
                </c:pt>
                <c:pt idx="109">
                  <c:v>36164</c:v>
                </c:pt>
                <c:pt idx="110">
                  <c:v>36130</c:v>
                </c:pt>
                <c:pt idx="111">
                  <c:v>36101</c:v>
                </c:pt>
                <c:pt idx="112">
                  <c:v>36073</c:v>
                </c:pt>
                <c:pt idx="113">
                  <c:v>36039</c:v>
                </c:pt>
                <c:pt idx="114">
                  <c:v>36010</c:v>
                </c:pt>
                <c:pt idx="115">
                  <c:v>35977</c:v>
                </c:pt>
                <c:pt idx="116">
                  <c:v>35947</c:v>
                </c:pt>
                <c:pt idx="117">
                  <c:v>35919</c:v>
                </c:pt>
                <c:pt idx="118">
                  <c:v>35886</c:v>
                </c:pt>
                <c:pt idx="119">
                  <c:v>35856</c:v>
                </c:pt>
                <c:pt idx="120">
                  <c:v>35828</c:v>
                </c:pt>
                <c:pt idx="121">
                  <c:v>35796</c:v>
                </c:pt>
                <c:pt idx="122">
                  <c:v>35765</c:v>
                </c:pt>
                <c:pt idx="123">
                  <c:v>35737</c:v>
                </c:pt>
                <c:pt idx="124">
                  <c:v>35704</c:v>
                </c:pt>
                <c:pt idx="125">
                  <c:v>35674</c:v>
                </c:pt>
                <c:pt idx="126">
                  <c:v>35643</c:v>
                </c:pt>
                <c:pt idx="127">
                  <c:v>35612</c:v>
                </c:pt>
              </c:numCache>
            </c:numRef>
          </c:cat>
          <c:val>
            <c:numRef>
              <c:f>Sensex!$B$2:$B$129</c:f>
              <c:numCache>
                <c:formatCode>#,##0.00</c:formatCode>
                <c:ptCount val="128"/>
                <c:pt idx="0">
                  <c:v>17464.89</c:v>
                </c:pt>
                <c:pt idx="1">
                  <c:v>16729.939999999999</c:v>
                </c:pt>
                <c:pt idx="2">
                  <c:v>20286.990000000002</c:v>
                </c:pt>
                <c:pt idx="3" formatCode="General">
                  <c:v>18907.599999999999</c:v>
                </c:pt>
                <c:pt idx="4" formatCode="General">
                  <c:v>19837.990000000002</c:v>
                </c:pt>
                <c:pt idx="5" formatCode="General">
                  <c:v>17291.099999999999</c:v>
                </c:pt>
                <c:pt idx="6" formatCode="General">
                  <c:v>15318.6</c:v>
                </c:pt>
                <c:pt idx="7" formatCode="General">
                  <c:v>15550.99</c:v>
                </c:pt>
                <c:pt idx="8" formatCode="General">
                  <c:v>14650.51</c:v>
                </c:pt>
                <c:pt idx="9" formatCode="General">
                  <c:v>14544.46</c:v>
                </c:pt>
                <c:pt idx="10" formatCode="General">
                  <c:v>13872.37</c:v>
                </c:pt>
                <c:pt idx="11" formatCode="General">
                  <c:v>13072.1</c:v>
                </c:pt>
                <c:pt idx="12" formatCode="General">
                  <c:v>12938.09</c:v>
                </c:pt>
                <c:pt idx="13" formatCode="General">
                  <c:v>14090.92</c:v>
                </c:pt>
                <c:pt idx="14" formatCode="General">
                  <c:v>13786.91</c:v>
                </c:pt>
                <c:pt idx="15" formatCode="General">
                  <c:v>13696.31</c:v>
                </c:pt>
                <c:pt idx="16" formatCode="General">
                  <c:v>12961.9</c:v>
                </c:pt>
                <c:pt idx="17" formatCode="General">
                  <c:v>12454.42</c:v>
                </c:pt>
                <c:pt idx="18" formatCode="General">
                  <c:v>11699.05</c:v>
                </c:pt>
                <c:pt idx="19" formatCode="General">
                  <c:v>10743.88</c:v>
                </c:pt>
                <c:pt idx="20" formatCode="General">
                  <c:v>10609.25</c:v>
                </c:pt>
                <c:pt idx="21" formatCode="General">
                  <c:v>10398.61</c:v>
                </c:pt>
                <c:pt idx="22" formatCode="General">
                  <c:v>11851.93</c:v>
                </c:pt>
                <c:pt idx="23" formatCode="General">
                  <c:v>11279.96</c:v>
                </c:pt>
                <c:pt idx="24" formatCode="General">
                  <c:v>10370.24</c:v>
                </c:pt>
                <c:pt idx="25" formatCode="General">
                  <c:v>9919.89</c:v>
                </c:pt>
                <c:pt idx="26" formatCode="General">
                  <c:v>9397.93</c:v>
                </c:pt>
                <c:pt idx="27" formatCode="General">
                  <c:v>8788.81</c:v>
                </c:pt>
                <c:pt idx="28" formatCode="General">
                  <c:v>7892.32</c:v>
                </c:pt>
                <c:pt idx="29" formatCode="General">
                  <c:v>8634.48</c:v>
                </c:pt>
                <c:pt idx="30" formatCode="General">
                  <c:v>7805.43</c:v>
                </c:pt>
                <c:pt idx="31" formatCode="General">
                  <c:v>7635.42</c:v>
                </c:pt>
                <c:pt idx="32" formatCode="General">
                  <c:v>7193.85</c:v>
                </c:pt>
                <c:pt idx="33" formatCode="General">
                  <c:v>6715.11</c:v>
                </c:pt>
                <c:pt idx="34" formatCode="General">
                  <c:v>6154.44</c:v>
                </c:pt>
                <c:pt idx="35" formatCode="General">
                  <c:v>6492.82</c:v>
                </c:pt>
                <c:pt idx="36" formatCode="General">
                  <c:v>6713.86</c:v>
                </c:pt>
                <c:pt idx="37" formatCode="General">
                  <c:v>6555.94</c:v>
                </c:pt>
                <c:pt idx="38" formatCode="General">
                  <c:v>6602.69</c:v>
                </c:pt>
                <c:pt idx="39" formatCode="General">
                  <c:v>6234.29</c:v>
                </c:pt>
                <c:pt idx="40" formatCode="General">
                  <c:v>5672.27</c:v>
                </c:pt>
                <c:pt idx="41" formatCode="General">
                  <c:v>5583.61</c:v>
                </c:pt>
                <c:pt idx="42" formatCode="General">
                  <c:v>5192.08</c:v>
                </c:pt>
                <c:pt idx="43" formatCode="General">
                  <c:v>5170.32</c:v>
                </c:pt>
                <c:pt idx="44" formatCode="General">
                  <c:v>4795.46</c:v>
                </c:pt>
                <c:pt idx="45" formatCode="General">
                  <c:v>4759.62</c:v>
                </c:pt>
                <c:pt idx="46" formatCode="General">
                  <c:v>5655.09</c:v>
                </c:pt>
                <c:pt idx="47" formatCode="General">
                  <c:v>5590.6</c:v>
                </c:pt>
                <c:pt idx="48" formatCode="General">
                  <c:v>5667.51</c:v>
                </c:pt>
                <c:pt idx="49" formatCode="General">
                  <c:v>5695.67</c:v>
                </c:pt>
                <c:pt idx="50" formatCode="General">
                  <c:v>5838.96</c:v>
                </c:pt>
                <c:pt idx="51" formatCode="General">
                  <c:v>5044.82</c:v>
                </c:pt>
                <c:pt idx="52" formatCode="General">
                  <c:v>4906.87</c:v>
                </c:pt>
                <c:pt idx="53" formatCode="General">
                  <c:v>4453.24</c:v>
                </c:pt>
                <c:pt idx="54" formatCode="General">
                  <c:v>4244.7299999999996</c:v>
                </c:pt>
                <c:pt idx="55" formatCode="General">
                  <c:v>3792.61</c:v>
                </c:pt>
                <c:pt idx="56" formatCode="General">
                  <c:v>3607.13</c:v>
                </c:pt>
                <c:pt idx="57" formatCode="General">
                  <c:v>3180.75</c:v>
                </c:pt>
                <c:pt idx="58" formatCode="General">
                  <c:v>2959.79</c:v>
                </c:pt>
                <c:pt idx="59" formatCode="General">
                  <c:v>3048.72</c:v>
                </c:pt>
                <c:pt idx="60" formatCode="General">
                  <c:v>3283.66</c:v>
                </c:pt>
                <c:pt idx="61" formatCode="General">
                  <c:v>3250.38</c:v>
                </c:pt>
                <c:pt idx="62" formatCode="General">
                  <c:v>3377.28</c:v>
                </c:pt>
                <c:pt idx="63" formatCode="General">
                  <c:v>3228.82</c:v>
                </c:pt>
                <c:pt idx="64" formatCode="General">
                  <c:v>2949.32</c:v>
                </c:pt>
                <c:pt idx="65" formatCode="General">
                  <c:v>2991.36</c:v>
                </c:pt>
                <c:pt idx="66" formatCode="General">
                  <c:v>3181.23</c:v>
                </c:pt>
                <c:pt idx="67" formatCode="General">
                  <c:v>2987.65</c:v>
                </c:pt>
                <c:pt idx="68" formatCode="General">
                  <c:v>3244.7</c:v>
                </c:pt>
                <c:pt idx="69" formatCode="General">
                  <c:v>3125.73</c:v>
                </c:pt>
                <c:pt idx="70" formatCode="General">
                  <c:v>3338.16</c:v>
                </c:pt>
                <c:pt idx="71" formatCode="General">
                  <c:v>3469.35</c:v>
                </c:pt>
                <c:pt idx="72" formatCode="General">
                  <c:v>3562.31</c:v>
                </c:pt>
                <c:pt idx="73" formatCode="General">
                  <c:v>3311.03</c:v>
                </c:pt>
                <c:pt idx="74" formatCode="General">
                  <c:v>3262.33</c:v>
                </c:pt>
                <c:pt idx="75" formatCode="General">
                  <c:v>3287.56</c:v>
                </c:pt>
                <c:pt idx="76" formatCode="General">
                  <c:v>2989.35</c:v>
                </c:pt>
                <c:pt idx="77" formatCode="General">
                  <c:v>2811.6</c:v>
                </c:pt>
                <c:pt idx="78" formatCode="General">
                  <c:v>3244.95</c:v>
                </c:pt>
                <c:pt idx="79" formatCode="General">
                  <c:v>3329.28</c:v>
                </c:pt>
                <c:pt idx="80" formatCode="General">
                  <c:v>3456.78</c:v>
                </c:pt>
                <c:pt idx="81" formatCode="General">
                  <c:v>3631.91</c:v>
                </c:pt>
                <c:pt idx="82" formatCode="General">
                  <c:v>3519.16</c:v>
                </c:pt>
                <c:pt idx="83" formatCode="General">
                  <c:v>3604.38</c:v>
                </c:pt>
                <c:pt idx="84" formatCode="General">
                  <c:v>4247.04</c:v>
                </c:pt>
                <c:pt idx="85" formatCode="General">
                  <c:v>4326.72</c:v>
                </c:pt>
                <c:pt idx="86" formatCode="General">
                  <c:v>3972.12</c:v>
                </c:pt>
                <c:pt idx="87" formatCode="General">
                  <c:v>3997.99</c:v>
                </c:pt>
                <c:pt idx="88" formatCode="General">
                  <c:v>3711.02</c:v>
                </c:pt>
                <c:pt idx="89" formatCode="General">
                  <c:v>4090.38</c:v>
                </c:pt>
                <c:pt idx="90" formatCode="General">
                  <c:v>4477.3100000000004</c:v>
                </c:pt>
                <c:pt idx="91" formatCode="General">
                  <c:v>4279.8599999999997</c:v>
                </c:pt>
                <c:pt idx="92" formatCode="General">
                  <c:v>4748.7700000000004</c:v>
                </c:pt>
                <c:pt idx="93" formatCode="General">
                  <c:v>4433.6099999999997</c:v>
                </c:pt>
                <c:pt idx="94" formatCode="General">
                  <c:v>4657.55</c:v>
                </c:pt>
                <c:pt idx="95" formatCode="General">
                  <c:v>5001.28</c:v>
                </c:pt>
                <c:pt idx="96" formatCode="General">
                  <c:v>5447.47</c:v>
                </c:pt>
                <c:pt idx="97" formatCode="General">
                  <c:v>5205.29</c:v>
                </c:pt>
                <c:pt idx="98" formatCode="General">
                  <c:v>5005.82</c:v>
                </c:pt>
                <c:pt idx="99" formatCode="General">
                  <c:v>4622.21</c:v>
                </c:pt>
                <c:pt idx="100" formatCode="General">
                  <c:v>4444.5600000000004</c:v>
                </c:pt>
                <c:pt idx="101" formatCode="General">
                  <c:v>4764.42</c:v>
                </c:pt>
                <c:pt idx="102" formatCode="General">
                  <c:v>4898.21</c:v>
                </c:pt>
                <c:pt idx="103" formatCode="General">
                  <c:v>4542.34</c:v>
                </c:pt>
                <c:pt idx="104" formatCode="General">
                  <c:v>4140.7299999999996</c:v>
                </c:pt>
                <c:pt idx="105" formatCode="General">
                  <c:v>3966.07</c:v>
                </c:pt>
                <c:pt idx="106" formatCode="General">
                  <c:v>3325.69</c:v>
                </c:pt>
                <c:pt idx="107" formatCode="General">
                  <c:v>3739.96</c:v>
                </c:pt>
                <c:pt idx="108" formatCode="General">
                  <c:v>3233.86</c:v>
                </c:pt>
                <c:pt idx="109" formatCode="General">
                  <c:v>3315.57</c:v>
                </c:pt>
                <c:pt idx="110" formatCode="General">
                  <c:v>3055.41</c:v>
                </c:pt>
                <c:pt idx="111" formatCode="General">
                  <c:v>2810.66</c:v>
                </c:pt>
                <c:pt idx="112" formatCode="General">
                  <c:v>2812.49</c:v>
                </c:pt>
                <c:pt idx="113" formatCode="General">
                  <c:v>3102.29</c:v>
                </c:pt>
                <c:pt idx="114" formatCode="General">
                  <c:v>2933.85</c:v>
                </c:pt>
                <c:pt idx="115" formatCode="General">
                  <c:v>3211.31</c:v>
                </c:pt>
                <c:pt idx="116" formatCode="General">
                  <c:v>3250.69</c:v>
                </c:pt>
                <c:pt idx="117" formatCode="General">
                  <c:v>3686.39</c:v>
                </c:pt>
                <c:pt idx="118" formatCode="General">
                  <c:v>4006.81</c:v>
                </c:pt>
                <c:pt idx="119" formatCode="General">
                  <c:v>3892.75</c:v>
                </c:pt>
                <c:pt idx="120" formatCode="General">
                  <c:v>3622.22</c:v>
                </c:pt>
                <c:pt idx="121" formatCode="General">
                  <c:v>3224.36</c:v>
                </c:pt>
                <c:pt idx="122" formatCode="General">
                  <c:v>3658.98</c:v>
                </c:pt>
                <c:pt idx="123" formatCode="General">
                  <c:v>3560.29</c:v>
                </c:pt>
                <c:pt idx="124" formatCode="General">
                  <c:v>3803.24</c:v>
                </c:pt>
                <c:pt idx="125" formatCode="General">
                  <c:v>3902.03</c:v>
                </c:pt>
                <c:pt idx="126" formatCode="General">
                  <c:v>3876.08</c:v>
                </c:pt>
                <c:pt idx="127" formatCode="General">
                  <c:v>4305.76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735328"/>
        <c:axId val="219735888"/>
      </c:lineChart>
      <c:dateAx>
        <c:axId val="21973532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9735888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219735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97353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8787895826169424"/>
          <c:y val="4.6376942869516734E-2"/>
          <c:w val="9.4545510502787977E-2"/>
          <c:h val="0.14202938753789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228513828564922E-2"/>
          <c:y val="5.0847541789495805E-2"/>
          <c:w val="0.92627300577723959"/>
          <c:h val="0.71864525729154127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73355095593695607"/>
                  <c:y val="-0.1020867195769966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cat>
            <c:numRef>
              <c:f>'SP500'!$L$1:$L$265</c:f>
              <c:numCache>
                <c:formatCode>d\-mmm\-yy</c:formatCode>
                <c:ptCount val="265"/>
                <c:pt idx="0">
                  <c:v>40483</c:v>
                </c:pt>
                <c:pt idx="1">
                  <c:v>40452</c:v>
                </c:pt>
                <c:pt idx="2">
                  <c:v>40422</c:v>
                </c:pt>
                <c:pt idx="3">
                  <c:v>40392</c:v>
                </c:pt>
                <c:pt idx="4">
                  <c:v>40360</c:v>
                </c:pt>
                <c:pt idx="5">
                  <c:v>40330</c:v>
                </c:pt>
                <c:pt idx="6">
                  <c:v>40301</c:v>
                </c:pt>
                <c:pt idx="7">
                  <c:v>40269</c:v>
                </c:pt>
                <c:pt idx="8">
                  <c:v>40238</c:v>
                </c:pt>
                <c:pt idx="9">
                  <c:v>40210</c:v>
                </c:pt>
                <c:pt idx="10">
                  <c:v>40182</c:v>
                </c:pt>
                <c:pt idx="11">
                  <c:v>40148</c:v>
                </c:pt>
                <c:pt idx="12">
                  <c:v>40119</c:v>
                </c:pt>
                <c:pt idx="13">
                  <c:v>40087</c:v>
                </c:pt>
                <c:pt idx="14">
                  <c:v>40057</c:v>
                </c:pt>
                <c:pt idx="15">
                  <c:v>40028</c:v>
                </c:pt>
                <c:pt idx="16">
                  <c:v>39995</c:v>
                </c:pt>
                <c:pt idx="17">
                  <c:v>39965</c:v>
                </c:pt>
                <c:pt idx="18">
                  <c:v>39934</c:v>
                </c:pt>
                <c:pt idx="19">
                  <c:v>39904</c:v>
                </c:pt>
                <c:pt idx="20">
                  <c:v>39874</c:v>
                </c:pt>
                <c:pt idx="21">
                  <c:v>39846</c:v>
                </c:pt>
                <c:pt idx="22">
                  <c:v>39815</c:v>
                </c:pt>
                <c:pt idx="23">
                  <c:v>39783</c:v>
                </c:pt>
                <c:pt idx="24">
                  <c:v>39755</c:v>
                </c:pt>
                <c:pt idx="25">
                  <c:v>39722</c:v>
                </c:pt>
                <c:pt idx="26">
                  <c:v>39693</c:v>
                </c:pt>
                <c:pt idx="27">
                  <c:v>39661</c:v>
                </c:pt>
                <c:pt idx="28">
                  <c:v>39630</c:v>
                </c:pt>
                <c:pt idx="29">
                  <c:v>39601</c:v>
                </c:pt>
                <c:pt idx="30">
                  <c:v>39569</c:v>
                </c:pt>
                <c:pt idx="31">
                  <c:v>39539</c:v>
                </c:pt>
                <c:pt idx="32">
                  <c:v>39510</c:v>
                </c:pt>
                <c:pt idx="33">
                  <c:v>39479</c:v>
                </c:pt>
                <c:pt idx="34">
                  <c:v>39449</c:v>
                </c:pt>
                <c:pt idx="35">
                  <c:v>39419</c:v>
                </c:pt>
                <c:pt idx="36">
                  <c:v>39387</c:v>
                </c:pt>
                <c:pt idx="37">
                  <c:v>39356</c:v>
                </c:pt>
                <c:pt idx="38">
                  <c:v>39329</c:v>
                </c:pt>
                <c:pt idx="39">
                  <c:v>39295</c:v>
                </c:pt>
                <c:pt idx="40">
                  <c:v>39265</c:v>
                </c:pt>
                <c:pt idx="41">
                  <c:v>39234</c:v>
                </c:pt>
                <c:pt idx="42">
                  <c:v>39203</c:v>
                </c:pt>
                <c:pt idx="43">
                  <c:v>39174</c:v>
                </c:pt>
                <c:pt idx="44">
                  <c:v>39142</c:v>
                </c:pt>
                <c:pt idx="45">
                  <c:v>39114</c:v>
                </c:pt>
                <c:pt idx="46">
                  <c:v>39085</c:v>
                </c:pt>
                <c:pt idx="47">
                  <c:v>39052</c:v>
                </c:pt>
                <c:pt idx="48">
                  <c:v>39022</c:v>
                </c:pt>
                <c:pt idx="49">
                  <c:v>38992</c:v>
                </c:pt>
                <c:pt idx="50">
                  <c:v>38961</c:v>
                </c:pt>
                <c:pt idx="51">
                  <c:v>38930</c:v>
                </c:pt>
                <c:pt idx="52">
                  <c:v>38901</c:v>
                </c:pt>
                <c:pt idx="53">
                  <c:v>38869</c:v>
                </c:pt>
                <c:pt idx="54">
                  <c:v>38838</c:v>
                </c:pt>
                <c:pt idx="55">
                  <c:v>38810</c:v>
                </c:pt>
                <c:pt idx="56">
                  <c:v>38777</c:v>
                </c:pt>
                <c:pt idx="57">
                  <c:v>38749</c:v>
                </c:pt>
                <c:pt idx="58">
                  <c:v>38720</c:v>
                </c:pt>
                <c:pt idx="59">
                  <c:v>38687</c:v>
                </c:pt>
                <c:pt idx="60">
                  <c:v>38657</c:v>
                </c:pt>
                <c:pt idx="61">
                  <c:v>38628</c:v>
                </c:pt>
                <c:pt idx="62">
                  <c:v>38596</c:v>
                </c:pt>
                <c:pt idx="63">
                  <c:v>38565</c:v>
                </c:pt>
                <c:pt idx="64">
                  <c:v>38534</c:v>
                </c:pt>
                <c:pt idx="65">
                  <c:v>38504</c:v>
                </c:pt>
                <c:pt idx="66">
                  <c:v>38474</c:v>
                </c:pt>
                <c:pt idx="67">
                  <c:v>38443</c:v>
                </c:pt>
                <c:pt idx="68">
                  <c:v>38412</c:v>
                </c:pt>
                <c:pt idx="69">
                  <c:v>38384</c:v>
                </c:pt>
                <c:pt idx="70">
                  <c:v>38355</c:v>
                </c:pt>
                <c:pt idx="71">
                  <c:v>38322</c:v>
                </c:pt>
                <c:pt idx="72">
                  <c:v>38292</c:v>
                </c:pt>
                <c:pt idx="73">
                  <c:v>38261</c:v>
                </c:pt>
                <c:pt idx="74">
                  <c:v>38231</c:v>
                </c:pt>
                <c:pt idx="75">
                  <c:v>38201</c:v>
                </c:pt>
                <c:pt idx="76">
                  <c:v>38169</c:v>
                </c:pt>
                <c:pt idx="77">
                  <c:v>38139</c:v>
                </c:pt>
                <c:pt idx="78">
                  <c:v>38110</c:v>
                </c:pt>
                <c:pt idx="79">
                  <c:v>38078</c:v>
                </c:pt>
                <c:pt idx="80">
                  <c:v>38047</c:v>
                </c:pt>
                <c:pt idx="81">
                  <c:v>38019</c:v>
                </c:pt>
                <c:pt idx="82">
                  <c:v>37988</c:v>
                </c:pt>
                <c:pt idx="83">
                  <c:v>37956</c:v>
                </c:pt>
                <c:pt idx="84">
                  <c:v>37928</c:v>
                </c:pt>
                <c:pt idx="85">
                  <c:v>37895</c:v>
                </c:pt>
                <c:pt idx="86">
                  <c:v>37866</c:v>
                </c:pt>
                <c:pt idx="87">
                  <c:v>37834</c:v>
                </c:pt>
                <c:pt idx="88">
                  <c:v>37803</c:v>
                </c:pt>
                <c:pt idx="89">
                  <c:v>37774</c:v>
                </c:pt>
                <c:pt idx="90">
                  <c:v>37742</c:v>
                </c:pt>
                <c:pt idx="91">
                  <c:v>37712</c:v>
                </c:pt>
                <c:pt idx="92">
                  <c:v>37683</c:v>
                </c:pt>
                <c:pt idx="93">
                  <c:v>37655</c:v>
                </c:pt>
                <c:pt idx="94">
                  <c:v>37623</c:v>
                </c:pt>
                <c:pt idx="95">
                  <c:v>37592</c:v>
                </c:pt>
                <c:pt idx="96">
                  <c:v>37561</c:v>
                </c:pt>
                <c:pt idx="97">
                  <c:v>37530</c:v>
                </c:pt>
                <c:pt idx="98">
                  <c:v>37502</c:v>
                </c:pt>
                <c:pt idx="99">
                  <c:v>37469</c:v>
                </c:pt>
                <c:pt idx="100">
                  <c:v>37438</c:v>
                </c:pt>
                <c:pt idx="101">
                  <c:v>37410</c:v>
                </c:pt>
                <c:pt idx="102">
                  <c:v>37377</c:v>
                </c:pt>
                <c:pt idx="103">
                  <c:v>37347</c:v>
                </c:pt>
                <c:pt idx="104">
                  <c:v>37316</c:v>
                </c:pt>
                <c:pt idx="105">
                  <c:v>37288</c:v>
                </c:pt>
                <c:pt idx="106">
                  <c:v>37258</c:v>
                </c:pt>
                <c:pt idx="107">
                  <c:v>37228</c:v>
                </c:pt>
                <c:pt idx="108">
                  <c:v>37196</c:v>
                </c:pt>
                <c:pt idx="109">
                  <c:v>37165</c:v>
                </c:pt>
                <c:pt idx="110">
                  <c:v>37138</c:v>
                </c:pt>
                <c:pt idx="111">
                  <c:v>37104</c:v>
                </c:pt>
                <c:pt idx="112">
                  <c:v>37074</c:v>
                </c:pt>
                <c:pt idx="113">
                  <c:v>37043</c:v>
                </c:pt>
                <c:pt idx="114">
                  <c:v>37012</c:v>
                </c:pt>
                <c:pt idx="115">
                  <c:v>36983</c:v>
                </c:pt>
                <c:pt idx="116">
                  <c:v>36951</c:v>
                </c:pt>
                <c:pt idx="117">
                  <c:v>36923</c:v>
                </c:pt>
                <c:pt idx="118">
                  <c:v>36893</c:v>
                </c:pt>
                <c:pt idx="119">
                  <c:v>36861</c:v>
                </c:pt>
                <c:pt idx="120">
                  <c:v>36831</c:v>
                </c:pt>
                <c:pt idx="121">
                  <c:v>36801</c:v>
                </c:pt>
                <c:pt idx="122">
                  <c:v>36770</c:v>
                </c:pt>
                <c:pt idx="123">
                  <c:v>36739</c:v>
                </c:pt>
                <c:pt idx="124">
                  <c:v>36710</c:v>
                </c:pt>
                <c:pt idx="125">
                  <c:v>36678</c:v>
                </c:pt>
                <c:pt idx="126">
                  <c:v>36647</c:v>
                </c:pt>
                <c:pt idx="127">
                  <c:v>36619</c:v>
                </c:pt>
                <c:pt idx="128">
                  <c:v>36586</c:v>
                </c:pt>
                <c:pt idx="129">
                  <c:v>36557</c:v>
                </c:pt>
                <c:pt idx="130">
                  <c:v>36528</c:v>
                </c:pt>
                <c:pt idx="131">
                  <c:v>36495</c:v>
                </c:pt>
                <c:pt idx="132">
                  <c:v>36494</c:v>
                </c:pt>
                <c:pt idx="133">
                  <c:v>36434</c:v>
                </c:pt>
                <c:pt idx="134">
                  <c:v>36404</c:v>
                </c:pt>
                <c:pt idx="135">
                  <c:v>36374</c:v>
                </c:pt>
                <c:pt idx="136">
                  <c:v>36342</c:v>
                </c:pt>
                <c:pt idx="137">
                  <c:v>36312</c:v>
                </c:pt>
                <c:pt idx="138">
                  <c:v>36283</c:v>
                </c:pt>
                <c:pt idx="139">
                  <c:v>36251</c:v>
                </c:pt>
                <c:pt idx="140">
                  <c:v>36220</c:v>
                </c:pt>
                <c:pt idx="141">
                  <c:v>36192</c:v>
                </c:pt>
                <c:pt idx="142">
                  <c:v>36164</c:v>
                </c:pt>
                <c:pt idx="143">
                  <c:v>36130</c:v>
                </c:pt>
                <c:pt idx="144">
                  <c:v>36101</c:v>
                </c:pt>
                <c:pt idx="145">
                  <c:v>36069</c:v>
                </c:pt>
                <c:pt idx="146">
                  <c:v>36039</c:v>
                </c:pt>
                <c:pt idx="147">
                  <c:v>36010</c:v>
                </c:pt>
                <c:pt idx="148">
                  <c:v>35977</c:v>
                </c:pt>
                <c:pt idx="149">
                  <c:v>35947</c:v>
                </c:pt>
                <c:pt idx="150">
                  <c:v>35916</c:v>
                </c:pt>
                <c:pt idx="151">
                  <c:v>35886</c:v>
                </c:pt>
                <c:pt idx="152">
                  <c:v>35856</c:v>
                </c:pt>
                <c:pt idx="153">
                  <c:v>35828</c:v>
                </c:pt>
                <c:pt idx="154">
                  <c:v>35797</c:v>
                </c:pt>
                <c:pt idx="155">
                  <c:v>35765</c:v>
                </c:pt>
                <c:pt idx="156">
                  <c:v>35737</c:v>
                </c:pt>
                <c:pt idx="157">
                  <c:v>35704</c:v>
                </c:pt>
                <c:pt idx="158">
                  <c:v>35675</c:v>
                </c:pt>
                <c:pt idx="159">
                  <c:v>35643</c:v>
                </c:pt>
                <c:pt idx="160">
                  <c:v>35612</c:v>
                </c:pt>
                <c:pt idx="161">
                  <c:v>35583</c:v>
                </c:pt>
                <c:pt idx="162">
                  <c:v>35551</c:v>
                </c:pt>
                <c:pt idx="163">
                  <c:v>35521</c:v>
                </c:pt>
                <c:pt idx="164">
                  <c:v>35492</c:v>
                </c:pt>
                <c:pt idx="165">
                  <c:v>35464</c:v>
                </c:pt>
                <c:pt idx="166">
                  <c:v>35432</c:v>
                </c:pt>
                <c:pt idx="167">
                  <c:v>35401</c:v>
                </c:pt>
                <c:pt idx="168">
                  <c:v>35370</c:v>
                </c:pt>
                <c:pt idx="169">
                  <c:v>35339</c:v>
                </c:pt>
                <c:pt idx="170">
                  <c:v>35311</c:v>
                </c:pt>
                <c:pt idx="171">
                  <c:v>35278</c:v>
                </c:pt>
                <c:pt idx="172">
                  <c:v>35247</c:v>
                </c:pt>
                <c:pt idx="173">
                  <c:v>35219</c:v>
                </c:pt>
                <c:pt idx="174">
                  <c:v>35186</c:v>
                </c:pt>
                <c:pt idx="175">
                  <c:v>35156</c:v>
                </c:pt>
                <c:pt idx="176">
                  <c:v>35125</c:v>
                </c:pt>
                <c:pt idx="177">
                  <c:v>35096</c:v>
                </c:pt>
                <c:pt idx="178">
                  <c:v>35066</c:v>
                </c:pt>
                <c:pt idx="179">
                  <c:v>35034</c:v>
                </c:pt>
                <c:pt idx="180">
                  <c:v>35004</c:v>
                </c:pt>
                <c:pt idx="181">
                  <c:v>34974</c:v>
                </c:pt>
                <c:pt idx="182">
                  <c:v>34943</c:v>
                </c:pt>
                <c:pt idx="183">
                  <c:v>34912</c:v>
                </c:pt>
                <c:pt idx="184">
                  <c:v>34883</c:v>
                </c:pt>
                <c:pt idx="185">
                  <c:v>34851</c:v>
                </c:pt>
                <c:pt idx="186">
                  <c:v>34820</c:v>
                </c:pt>
                <c:pt idx="187">
                  <c:v>34792</c:v>
                </c:pt>
                <c:pt idx="188">
                  <c:v>34759</c:v>
                </c:pt>
                <c:pt idx="189">
                  <c:v>34731</c:v>
                </c:pt>
                <c:pt idx="190">
                  <c:v>34702</c:v>
                </c:pt>
                <c:pt idx="191">
                  <c:v>34669</c:v>
                </c:pt>
                <c:pt idx="192">
                  <c:v>34639</c:v>
                </c:pt>
                <c:pt idx="193">
                  <c:v>34610</c:v>
                </c:pt>
                <c:pt idx="194">
                  <c:v>34578</c:v>
                </c:pt>
                <c:pt idx="195">
                  <c:v>34547</c:v>
                </c:pt>
                <c:pt idx="196">
                  <c:v>34516</c:v>
                </c:pt>
                <c:pt idx="197">
                  <c:v>34486</c:v>
                </c:pt>
                <c:pt idx="198">
                  <c:v>34485</c:v>
                </c:pt>
                <c:pt idx="199">
                  <c:v>34428</c:v>
                </c:pt>
                <c:pt idx="200">
                  <c:v>34394</c:v>
                </c:pt>
                <c:pt idx="201">
                  <c:v>34366</c:v>
                </c:pt>
                <c:pt idx="202">
                  <c:v>34337</c:v>
                </c:pt>
                <c:pt idx="203">
                  <c:v>34304</c:v>
                </c:pt>
                <c:pt idx="204">
                  <c:v>34274</c:v>
                </c:pt>
                <c:pt idx="205">
                  <c:v>34243</c:v>
                </c:pt>
                <c:pt idx="206">
                  <c:v>34213</c:v>
                </c:pt>
                <c:pt idx="207">
                  <c:v>34183</c:v>
                </c:pt>
                <c:pt idx="208">
                  <c:v>34151</c:v>
                </c:pt>
                <c:pt idx="209">
                  <c:v>34121</c:v>
                </c:pt>
                <c:pt idx="210">
                  <c:v>34092</c:v>
                </c:pt>
                <c:pt idx="211">
                  <c:v>34060</c:v>
                </c:pt>
                <c:pt idx="212">
                  <c:v>34029</c:v>
                </c:pt>
                <c:pt idx="213">
                  <c:v>34001</c:v>
                </c:pt>
                <c:pt idx="214">
                  <c:v>33973</c:v>
                </c:pt>
                <c:pt idx="215">
                  <c:v>33939</c:v>
                </c:pt>
                <c:pt idx="216">
                  <c:v>33910</c:v>
                </c:pt>
                <c:pt idx="217">
                  <c:v>33878</c:v>
                </c:pt>
                <c:pt idx="218">
                  <c:v>33848</c:v>
                </c:pt>
                <c:pt idx="219">
                  <c:v>33819</c:v>
                </c:pt>
                <c:pt idx="220">
                  <c:v>33786</c:v>
                </c:pt>
                <c:pt idx="221">
                  <c:v>33756</c:v>
                </c:pt>
                <c:pt idx="222">
                  <c:v>33725</c:v>
                </c:pt>
                <c:pt idx="223">
                  <c:v>33695</c:v>
                </c:pt>
                <c:pt idx="224">
                  <c:v>33665</c:v>
                </c:pt>
                <c:pt idx="225">
                  <c:v>33637</c:v>
                </c:pt>
                <c:pt idx="226">
                  <c:v>33605</c:v>
                </c:pt>
                <c:pt idx="227">
                  <c:v>33574</c:v>
                </c:pt>
                <c:pt idx="228">
                  <c:v>33543</c:v>
                </c:pt>
                <c:pt idx="229">
                  <c:v>33512</c:v>
                </c:pt>
                <c:pt idx="230">
                  <c:v>33484</c:v>
                </c:pt>
                <c:pt idx="231">
                  <c:v>33451</c:v>
                </c:pt>
                <c:pt idx="232">
                  <c:v>33420</c:v>
                </c:pt>
                <c:pt idx="233">
                  <c:v>33392</c:v>
                </c:pt>
                <c:pt idx="234">
                  <c:v>33359</c:v>
                </c:pt>
                <c:pt idx="235">
                  <c:v>33329</c:v>
                </c:pt>
                <c:pt idx="236">
                  <c:v>33298</c:v>
                </c:pt>
                <c:pt idx="237">
                  <c:v>33270</c:v>
                </c:pt>
                <c:pt idx="238">
                  <c:v>33240</c:v>
                </c:pt>
                <c:pt idx="239">
                  <c:v>33210</c:v>
                </c:pt>
                <c:pt idx="240">
                  <c:v>33178</c:v>
                </c:pt>
                <c:pt idx="241">
                  <c:v>33147</c:v>
                </c:pt>
                <c:pt idx="242">
                  <c:v>33120</c:v>
                </c:pt>
                <c:pt idx="243">
                  <c:v>33086</c:v>
                </c:pt>
                <c:pt idx="244">
                  <c:v>33056</c:v>
                </c:pt>
                <c:pt idx="245">
                  <c:v>33025</c:v>
                </c:pt>
                <c:pt idx="246">
                  <c:v>32994</c:v>
                </c:pt>
                <c:pt idx="247">
                  <c:v>32965</c:v>
                </c:pt>
                <c:pt idx="248">
                  <c:v>32933</c:v>
                </c:pt>
                <c:pt idx="249">
                  <c:v>32905</c:v>
                </c:pt>
                <c:pt idx="250">
                  <c:v>32875</c:v>
                </c:pt>
                <c:pt idx="251">
                  <c:v>32843</c:v>
                </c:pt>
                <c:pt idx="252">
                  <c:v>32813</c:v>
                </c:pt>
                <c:pt idx="253">
                  <c:v>32783</c:v>
                </c:pt>
                <c:pt idx="254">
                  <c:v>32752</c:v>
                </c:pt>
                <c:pt idx="255">
                  <c:v>32721</c:v>
                </c:pt>
                <c:pt idx="256">
                  <c:v>32692</c:v>
                </c:pt>
                <c:pt idx="257">
                  <c:v>32660</c:v>
                </c:pt>
                <c:pt idx="258">
                  <c:v>32629</c:v>
                </c:pt>
                <c:pt idx="259">
                  <c:v>32601</c:v>
                </c:pt>
                <c:pt idx="260">
                  <c:v>32568</c:v>
                </c:pt>
                <c:pt idx="261">
                  <c:v>32540</c:v>
                </c:pt>
                <c:pt idx="262">
                  <c:v>32511</c:v>
                </c:pt>
                <c:pt idx="263">
                  <c:v>32478</c:v>
                </c:pt>
                <c:pt idx="264">
                  <c:v>32477</c:v>
                </c:pt>
              </c:numCache>
            </c:numRef>
          </c:cat>
          <c:val>
            <c:numRef>
              <c:f>'SP500'!$M$1:$M$265</c:f>
              <c:numCache>
                <c:formatCode>#,##0.00</c:formatCode>
                <c:ptCount val="265"/>
                <c:pt idx="0">
                  <c:v>1189.4000000000001</c:v>
                </c:pt>
                <c:pt idx="1">
                  <c:v>1183.26</c:v>
                </c:pt>
                <c:pt idx="2">
                  <c:v>1141.2</c:v>
                </c:pt>
                <c:pt idx="3">
                  <c:v>1049.33</c:v>
                </c:pt>
                <c:pt idx="4">
                  <c:v>1101.5999999999999</c:v>
                </c:pt>
                <c:pt idx="5">
                  <c:v>1030.71</c:v>
                </c:pt>
                <c:pt idx="6">
                  <c:v>1089.4100000000001</c:v>
                </c:pt>
                <c:pt idx="7">
                  <c:v>1186.69</c:v>
                </c:pt>
                <c:pt idx="8">
                  <c:v>1169.43</c:v>
                </c:pt>
                <c:pt idx="9">
                  <c:v>1104.49</c:v>
                </c:pt>
                <c:pt idx="10">
                  <c:v>1073.8699999999999</c:v>
                </c:pt>
                <c:pt idx="11">
                  <c:v>1115.0999999999999</c:v>
                </c:pt>
                <c:pt idx="12">
                  <c:v>1095.6300000000001</c:v>
                </c:pt>
                <c:pt idx="13">
                  <c:v>1036.19</c:v>
                </c:pt>
                <c:pt idx="14">
                  <c:v>1057.08</c:v>
                </c:pt>
                <c:pt idx="15">
                  <c:v>1020.62</c:v>
                </c:pt>
                <c:pt idx="16" formatCode="General">
                  <c:v>987.48</c:v>
                </c:pt>
                <c:pt idx="17" formatCode="General">
                  <c:v>919.32</c:v>
                </c:pt>
                <c:pt idx="18" formatCode="General">
                  <c:v>919.14</c:v>
                </c:pt>
                <c:pt idx="19" formatCode="General">
                  <c:v>872.81</c:v>
                </c:pt>
                <c:pt idx="20" formatCode="General">
                  <c:v>797.87</c:v>
                </c:pt>
                <c:pt idx="21" formatCode="General">
                  <c:v>735.09</c:v>
                </c:pt>
                <c:pt idx="22" formatCode="General">
                  <c:v>825.88</c:v>
                </c:pt>
                <c:pt idx="23" formatCode="General">
                  <c:v>903.25</c:v>
                </c:pt>
                <c:pt idx="24" formatCode="General">
                  <c:v>896.24</c:v>
                </c:pt>
                <c:pt idx="25" formatCode="General">
                  <c:v>968.75</c:v>
                </c:pt>
                <c:pt idx="26">
                  <c:v>1166.3599999999999</c:v>
                </c:pt>
                <c:pt idx="27">
                  <c:v>1282.83</c:v>
                </c:pt>
                <c:pt idx="28">
                  <c:v>1267.3800000000001</c:v>
                </c:pt>
                <c:pt idx="29">
                  <c:v>1280</c:v>
                </c:pt>
                <c:pt idx="30">
                  <c:v>1400.38</c:v>
                </c:pt>
                <c:pt idx="31">
                  <c:v>1385.59</c:v>
                </c:pt>
                <c:pt idx="32">
                  <c:v>1322.7</c:v>
                </c:pt>
                <c:pt idx="33">
                  <c:v>1330.63</c:v>
                </c:pt>
                <c:pt idx="34">
                  <c:v>1378.55</c:v>
                </c:pt>
                <c:pt idx="35">
                  <c:v>1468.36</c:v>
                </c:pt>
                <c:pt idx="36">
                  <c:v>1481.14</c:v>
                </c:pt>
                <c:pt idx="37">
                  <c:v>1549.38</c:v>
                </c:pt>
                <c:pt idx="38">
                  <c:v>1526.75</c:v>
                </c:pt>
                <c:pt idx="39">
                  <c:v>1473.99</c:v>
                </c:pt>
                <c:pt idx="40">
                  <c:v>1455.27</c:v>
                </c:pt>
                <c:pt idx="41">
                  <c:v>1503.35</c:v>
                </c:pt>
                <c:pt idx="42">
                  <c:v>1530.62</c:v>
                </c:pt>
                <c:pt idx="43">
                  <c:v>1482.37</c:v>
                </c:pt>
                <c:pt idx="44">
                  <c:v>1420.86</c:v>
                </c:pt>
                <c:pt idx="45">
                  <c:v>1406.82</c:v>
                </c:pt>
                <c:pt idx="46">
                  <c:v>1438.24</c:v>
                </c:pt>
                <c:pt idx="47">
                  <c:v>1418.3</c:v>
                </c:pt>
                <c:pt idx="48">
                  <c:v>1400.63</c:v>
                </c:pt>
                <c:pt idx="49">
                  <c:v>1377.94</c:v>
                </c:pt>
                <c:pt idx="50">
                  <c:v>1335.85</c:v>
                </c:pt>
                <c:pt idx="51">
                  <c:v>1303.82</c:v>
                </c:pt>
                <c:pt idx="52">
                  <c:v>1276.6600000000001</c:v>
                </c:pt>
                <c:pt idx="53">
                  <c:v>1270.2</c:v>
                </c:pt>
                <c:pt idx="54">
                  <c:v>1270.0899999999999</c:v>
                </c:pt>
                <c:pt idx="55">
                  <c:v>1310.6099999999999</c:v>
                </c:pt>
                <c:pt idx="56">
                  <c:v>1294.8699999999999</c:v>
                </c:pt>
                <c:pt idx="57">
                  <c:v>1280.6600000000001</c:v>
                </c:pt>
                <c:pt idx="58">
                  <c:v>1280.08</c:v>
                </c:pt>
                <c:pt idx="59">
                  <c:v>1248.29</c:v>
                </c:pt>
                <c:pt idx="60">
                  <c:v>1249.48</c:v>
                </c:pt>
                <c:pt idx="61">
                  <c:v>1207.01</c:v>
                </c:pt>
                <c:pt idx="62">
                  <c:v>1228.81</c:v>
                </c:pt>
                <c:pt idx="63">
                  <c:v>1220.33</c:v>
                </c:pt>
                <c:pt idx="64">
                  <c:v>1234.18</c:v>
                </c:pt>
                <c:pt idx="65">
                  <c:v>1191.33</c:v>
                </c:pt>
                <c:pt idx="66">
                  <c:v>1191.5</c:v>
                </c:pt>
                <c:pt idx="67">
                  <c:v>1156.8499999999999</c:v>
                </c:pt>
                <c:pt idx="68">
                  <c:v>1180.5899999999999</c:v>
                </c:pt>
                <c:pt idx="69">
                  <c:v>1203.5999999999999</c:v>
                </c:pt>
                <c:pt idx="70">
                  <c:v>1181.27</c:v>
                </c:pt>
                <c:pt idx="71">
                  <c:v>1211.92</c:v>
                </c:pt>
                <c:pt idx="72">
                  <c:v>1173.82</c:v>
                </c:pt>
                <c:pt idx="73">
                  <c:v>1130.2</c:v>
                </c:pt>
                <c:pt idx="74">
                  <c:v>1114.58</c:v>
                </c:pt>
                <c:pt idx="75">
                  <c:v>1104.24</c:v>
                </c:pt>
                <c:pt idx="76">
                  <c:v>1101.72</c:v>
                </c:pt>
                <c:pt idx="77">
                  <c:v>1140.8399999999999</c:v>
                </c:pt>
                <c:pt idx="78">
                  <c:v>1120.68</c:v>
                </c:pt>
                <c:pt idx="79">
                  <c:v>1107.3</c:v>
                </c:pt>
                <c:pt idx="80">
                  <c:v>1126.21</c:v>
                </c:pt>
                <c:pt idx="81">
                  <c:v>1144.94</c:v>
                </c:pt>
                <c:pt idx="82">
                  <c:v>1131.1300000000001</c:v>
                </c:pt>
                <c:pt idx="83">
                  <c:v>1111.92</c:v>
                </c:pt>
                <c:pt idx="84">
                  <c:v>1058.2</c:v>
                </c:pt>
                <c:pt idx="85">
                  <c:v>1050.71</c:v>
                </c:pt>
                <c:pt idx="86" formatCode="General">
                  <c:v>995.97</c:v>
                </c:pt>
                <c:pt idx="87">
                  <c:v>1008.01</c:v>
                </c:pt>
                <c:pt idx="88" formatCode="General">
                  <c:v>990.31</c:v>
                </c:pt>
                <c:pt idx="89" formatCode="General">
                  <c:v>974.5</c:v>
                </c:pt>
                <c:pt idx="90" formatCode="General">
                  <c:v>963.59</c:v>
                </c:pt>
                <c:pt idx="91" formatCode="General">
                  <c:v>916.92</c:v>
                </c:pt>
                <c:pt idx="92" formatCode="General">
                  <c:v>848.18</c:v>
                </c:pt>
                <c:pt idx="93" formatCode="General">
                  <c:v>841.15</c:v>
                </c:pt>
                <c:pt idx="94" formatCode="General">
                  <c:v>855.7</c:v>
                </c:pt>
                <c:pt idx="95" formatCode="General">
                  <c:v>879.82</c:v>
                </c:pt>
                <c:pt idx="96" formatCode="General">
                  <c:v>936.31</c:v>
                </c:pt>
                <c:pt idx="97" formatCode="General">
                  <c:v>885.76</c:v>
                </c:pt>
                <c:pt idx="98" formatCode="General">
                  <c:v>815.28</c:v>
                </c:pt>
                <c:pt idx="99" formatCode="General">
                  <c:v>916.07</c:v>
                </c:pt>
                <c:pt idx="100" formatCode="General">
                  <c:v>911.62</c:v>
                </c:pt>
                <c:pt idx="101" formatCode="General">
                  <c:v>989.82</c:v>
                </c:pt>
                <c:pt idx="102">
                  <c:v>1067.1400000000001</c:v>
                </c:pt>
                <c:pt idx="103">
                  <c:v>1076.92</c:v>
                </c:pt>
                <c:pt idx="104">
                  <c:v>1147.3900000000001</c:v>
                </c:pt>
                <c:pt idx="105">
                  <c:v>1106.73</c:v>
                </c:pt>
                <c:pt idx="106">
                  <c:v>1130.2</c:v>
                </c:pt>
                <c:pt idx="107">
                  <c:v>1148.08</c:v>
                </c:pt>
                <c:pt idx="108">
                  <c:v>1139.45</c:v>
                </c:pt>
                <c:pt idx="109">
                  <c:v>1059.78</c:v>
                </c:pt>
                <c:pt idx="110">
                  <c:v>1040.94</c:v>
                </c:pt>
                <c:pt idx="111">
                  <c:v>1133.58</c:v>
                </c:pt>
                <c:pt idx="112">
                  <c:v>1211.23</c:v>
                </c:pt>
                <c:pt idx="113">
                  <c:v>1224.3800000000001</c:v>
                </c:pt>
                <c:pt idx="114">
                  <c:v>1255.82</c:v>
                </c:pt>
                <c:pt idx="115">
                  <c:v>1249.46</c:v>
                </c:pt>
                <c:pt idx="116">
                  <c:v>1160.33</c:v>
                </c:pt>
                <c:pt idx="117">
                  <c:v>1239.94</c:v>
                </c:pt>
                <c:pt idx="118">
                  <c:v>1366.01</c:v>
                </c:pt>
                <c:pt idx="119">
                  <c:v>1320.28</c:v>
                </c:pt>
                <c:pt idx="120">
                  <c:v>1314.95</c:v>
                </c:pt>
                <c:pt idx="121">
                  <c:v>1429.4</c:v>
                </c:pt>
                <c:pt idx="122">
                  <c:v>1436.51</c:v>
                </c:pt>
                <c:pt idx="123">
                  <c:v>1517.68</c:v>
                </c:pt>
                <c:pt idx="124">
                  <c:v>1430.83</c:v>
                </c:pt>
                <c:pt idx="125">
                  <c:v>1454.6</c:v>
                </c:pt>
                <c:pt idx="126">
                  <c:v>1420.6</c:v>
                </c:pt>
                <c:pt idx="127">
                  <c:v>1452.43</c:v>
                </c:pt>
                <c:pt idx="128">
                  <c:v>1498.58</c:v>
                </c:pt>
                <c:pt idx="129">
                  <c:v>1366.42</c:v>
                </c:pt>
                <c:pt idx="130">
                  <c:v>1394.46</c:v>
                </c:pt>
                <c:pt idx="131">
                  <c:v>1469.25</c:v>
                </c:pt>
                <c:pt idx="132">
                  <c:v>1388.91</c:v>
                </c:pt>
                <c:pt idx="133">
                  <c:v>1362.93</c:v>
                </c:pt>
                <c:pt idx="134">
                  <c:v>1282.71</c:v>
                </c:pt>
                <c:pt idx="135">
                  <c:v>1320.41</c:v>
                </c:pt>
                <c:pt idx="136">
                  <c:v>1328.72</c:v>
                </c:pt>
                <c:pt idx="137">
                  <c:v>1372.71</c:v>
                </c:pt>
                <c:pt idx="138">
                  <c:v>1301.8399999999999</c:v>
                </c:pt>
                <c:pt idx="139">
                  <c:v>1335.18</c:v>
                </c:pt>
                <c:pt idx="140">
                  <c:v>1286.3699999999999</c:v>
                </c:pt>
                <c:pt idx="141">
                  <c:v>1238.33</c:v>
                </c:pt>
                <c:pt idx="142">
                  <c:v>1279.6400000000001</c:v>
                </c:pt>
                <c:pt idx="143">
                  <c:v>1229.23</c:v>
                </c:pt>
                <c:pt idx="144">
                  <c:v>1163.6300000000001</c:v>
                </c:pt>
                <c:pt idx="145">
                  <c:v>1098.67</c:v>
                </c:pt>
                <c:pt idx="146">
                  <c:v>1017.01</c:v>
                </c:pt>
                <c:pt idx="147" formatCode="General">
                  <c:v>957.28</c:v>
                </c:pt>
                <c:pt idx="148">
                  <c:v>1120.67</c:v>
                </c:pt>
                <c:pt idx="149">
                  <c:v>1133.8399999999999</c:v>
                </c:pt>
                <c:pt idx="150">
                  <c:v>1090.82</c:v>
                </c:pt>
                <c:pt idx="151">
                  <c:v>1111.75</c:v>
                </c:pt>
                <c:pt idx="152">
                  <c:v>1101.75</c:v>
                </c:pt>
                <c:pt idx="153">
                  <c:v>1049.3399999999999</c:v>
                </c:pt>
                <c:pt idx="154" formatCode="General">
                  <c:v>980.28</c:v>
                </c:pt>
                <c:pt idx="155" formatCode="General">
                  <c:v>970.43</c:v>
                </c:pt>
                <c:pt idx="156" formatCode="General">
                  <c:v>955.4</c:v>
                </c:pt>
                <c:pt idx="157" formatCode="General">
                  <c:v>914.62</c:v>
                </c:pt>
                <c:pt idx="158" formatCode="General">
                  <c:v>947.28</c:v>
                </c:pt>
                <c:pt idx="159" formatCode="General">
                  <c:v>899.47</c:v>
                </c:pt>
                <c:pt idx="160" formatCode="General">
                  <c:v>954.31</c:v>
                </c:pt>
                <c:pt idx="161" formatCode="General">
                  <c:v>885.14</c:v>
                </c:pt>
                <c:pt idx="162" formatCode="General">
                  <c:v>848.28</c:v>
                </c:pt>
                <c:pt idx="163" formatCode="General">
                  <c:v>801.34</c:v>
                </c:pt>
                <c:pt idx="164" formatCode="General">
                  <c:v>757.12</c:v>
                </c:pt>
                <c:pt idx="165" formatCode="General">
                  <c:v>790.82</c:v>
                </c:pt>
                <c:pt idx="166" formatCode="General">
                  <c:v>786.16</c:v>
                </c:pt>
                <c:pt idx="167" formatCode="General">
                  <c:v>740.74</c:v>
                </c:pt>
                <c:pt idx="168" formatCode="General">
                  <c:v>757.02</c:v>
                </c:pt>
                <c:pt idx="169" formatCode="General">
                  <c:v>705.27</c:v>
                </c:pt>
                <c:pt idx="170" formatCode="General">
                  <c:v>687.33</c:v>
                </c:pt>
                <c:pt idx="171" formatCode="General">
                  <c:v>651.99</c:v>
                </c:pt>
                <c:pt idx="172" formatCode="General">
                  <c:v>639.95000000000005</c:v>
                </c:pt>
                <c:pt idx="173" formatCode="General">
                  <c:v>670.63</c:v>
                </c:pt>
                <c:pt idx="174" formatCode="General">
                  <c:v>669.12</c:v>
                </c:pt>
                <c:pt idx="175" formatCode="General">
                  <c:v>654.16999999999996</c:v>
                </c:pt>
                <c:pt idx="176" formatCode="General">
                  <c:v>645.5</c:v>
                </c:pt>
                <c:pt idx="177" formatCode="General">
                  <c:v>640.42999999999995</c:v>
                </c:pt>
                <c:pt idx="178" formatCode="General">
                  <c:v>636.02</c:v>
                </c:pt>
                <c:pt idx="179" formatCode="General">
                  <c:v>615.92999999999995</c:v>
                </c:pt>
                <c:pt idx="180" formatCode="General">
                  <c:v>605.37</c:v>
                </c:pt>
                <c:pt idx="181" formatCode="General">
                  <c:v>581.5</c:v>
                </c:pt>
                <c:pt idx="182" formatCode="General">
                  <c:v>584.41</c:v>
                </c:pt>
                <c:pt idx="183" formatCode="General">
                  <c:v>561.88</c:v>
                </c:pt>
                <c:pt idx="184" formatCode="General">
                  <c:v>562.05999999999995</c:v>
                </c:pt>
                <c:pt idx="185" formatCode="General">
                  <c:v>544.75</c:v>
                </c:pt>
                <c:pt idx="186" formatCode="General">
                  <c:v>533.4</c:v>
                </c:pt>
                <c:pt idx="187" formatCode="General">
                  <c:v>514.71</c:v>
                </c:pt>
                <c:pt idx="188" formatCode="General">
                  <c:v>500.71</c:v>
                </c:pt>
                <c:pt idx="189" formatCode="General">
                  <c:v>487.39</c:v>
                </c:pt>
                <c:pt idx="190" formatCode="General">
                  <c:v>470.42</c:v>
                </c:pt>
                <c:pt idx="191" formatCode="General">
                  <c:v>459.27</c:v>
                </c:pt>
                <c:pt idx="192" formatCode="General">
                  <c:v>453.69</c:v>
                </c:pt>
                <c:pt idx="193" formatCode="General">
                  <c:v>472.35</c:v>
                </c:pt>
                <c:pt idx="194" formatCode="General">
                  <c:v>462.71</c:v>
                </c:pt>
                <c:pt idx="195" formatCode="General">
                  <c:v>475.49</c:v>
                </c:pt>
                <c:pt idx="196" formatCode="General">
                  <c:v>458.26</c:v>
                </c:pt>
                <c:pt idx="197" formatCode="General">
                  <c:v>444.27</c:v>
                </c:pt>
                <c:pt idx="198" formatCode="General">
                  <c:v>456.5</c:v>
                </c:pt>
                <c:pt idx="199" formatCode="General">
                  <c:v>450.91</c:v>
                </c:pt>
                <c:pt idx="200" formatCode="General">
                  <c:v>445.77</c:v>
                </c:pt>
                <c:pt idx="201" formatCode="General">
                  <c:v>467.14</c:v>
                </c:pt>
                <c:pt idx="202" formatCode="General">
                  <c:v>481.61</c:v>
                </c:pt>
                <c:pt idx="203" formatCode="General">
                  <c:v>466.45</c:v>
                </c:pt>
                <c:pt idx="204" formatCode="General">
                  <c:v>461.79</c:v>
                </c:pt>
                <c:pt idx="205" formatCode="General">
                  <c:v>467.83</c:v>
                </c:pt>
                <c:pt idx="206" formatCode="General">
                  <c:v>458.93</c:v>
                </c:pt>
                <c:pt idx="207" formatCode="General">
                  <c:v>463.56</c:v>
                </c:pt>
                <c:pt idx="208" formatCode="General">
                  <c:v>448.13</c:v>
                </c:pt>
                <c:pt idx="209" formatCode="General">
                  <c:v>450.53</c:v>
                </c:pt>
                <c:pt idx="210" formatCode="General">
                  <c:v>450.19</c:v>
                </c:pt>
                <c:pt idx="211" formatCode="General">
                  <c:v>440.19</c:v>
                </c:pt>
                <c:pt idx="212" formatCode="General">
                  <c:v>451.67</c:v>
                </c:pt>
                <c:pt idx="213" formatCode="General">
                  <c:v>443.38</c:v>
                </c:pt>
                <c:pt idx="214" formatCode="General">
                  <c:v>438.78</c:v>
                </c:pt>
                <c:pt idx="215" formatCode="General">
                  <c:v>435.71</c:v>
                </c:pt>
                <c:pt idx="216" formatCode="General">
                  <c:v>431.35</c:v>
                </c:pt>
                <c:pt idx="217" formatCode="General">
                  <c:v>418.68</c:v>
                </c:pt>
                <c:pt idx="218" formatCode="General">
                  <c:v>417.8</c:v>
                </c:pt>
                <c:pt idx="219" formatCode="General">
                  <c:v>414.03</c:v>
                </c:pt>
                <c:pt idx="220" formatCode="General">
                  <c:v>424.21</c:v>
                </c:pt>
                <c:pt idx="221" formatCode="General">
                  <c:v>408.14</c:v>
                </c:pt>
                <c:pt idx="222" formatCode="General">
                  <c:v>415.35</c:v>
                </c:pt>
                <c:pt idx="223" formatCode="General">
                  <c:v>414.95</c:v>
                </c:pt>
                <c:pt idx="224" formatCode="General">
                  <c:v>403.69</c:v>
                </c:pt>
                <c:pt idx="225" formatCode="General">
                  <c:v>412.7</c:v>
                </c:pt>
                <c:pt idx="226" formatCode="General">
                  <c:v>408.78</c:v>
                </c:pt>
                <c:pt idx="227" formatCode="General">
                  <c:v>417.09</c:v>
                </c:pt>
                <c:pt idx="228" formatCode="General">
                  <c:v>375.22</c:v>
                </c:pt>
                <c:pt idx="229" formatCode="General">
                  <c:v>392.45</c:v>
                </c:pt>
                <c:pt idx="230" formatCode="General">
                  <c:v>387.86</c:v>
                </c:pt>
                <c:pt idx="231" formatCode="General">
                  <c:v>395.43</c:v>
                </c:pt>
                <c:pt idx="232" formatCode="General">
                  <c:v>387.81</c:v>
                </c:pt>
                <c:pt idx="233" formatCode="General">
                  <c:v>371.16</c:v>
                </c:pt>
                <c:pt idx="234" formatCode="General">
                  <c:v>389.83</c:v>
                </c:pt>
                <c:pt idx="235" formatCode="General">
                  <c:v>375.34</c:v>
                </c:pt>
                <c:pt idx="236" formatCode="General">
                  <c:v>375.22</c:v>
                </c:pt>
                <c:pt idx="237" formatCode="General">
                  <c:v>367.07</c:v>
                </c:pt>
                <c:pt idx="238" formatCode="General">
                  <c:v>343.93</c:v>
                </c:pt>
                <c:pt idx="239" formatCode="General">
                  <c:v>330.22</c:v>
                </c:pt>
                <c:pt idx="240" formatCode="General">
                  <c:v>322.22000000000003</c:v>
                </c:pt>
                <c:pt idx="241" formatCode="General">
                  <c:v>304</c:v>
                </c:pt>
                <c:pt idx="242" formatCode="General">
                  <c:v>306.05</c:v>
                </c:pt>
                <c:pt idx="243" formatCode="General">
                  <c:v>322.56</c:v>
                </c:pt>
                <c:pt idx="244" formatCode="General">
                  <c:v>356.15</c:v>
                </c:pt>
                <c:pt idx="245" formatCode="General">
                  <c:v>358.02</c:v>
                </c:pt>
                <c:pt idx="246" formatCode="General">
                  <c:v>361.23</c:v>
                </c:pt>
                <c:pt idx="247" formatCode="General">
                  <c:v>330.8</c:v>
                </c:pt>
                <c:pt idx="248" formatCode="General">
                  <c:v>339.94</c:v>
                </c:pt>
                <c:pt idx="249" formatCode="General">
                  <c:v>331.89</c:v>
                </c:pt>
                <c:pt idx="250" formatCode="General">
                  <c:v>329.08</c:v>
                </c:pt>
                <c:pt idx="251" formatCode="General">
                  <c:v>353.4</c:v>
                </c:pt>
                <c:pt idx="252" formatCode="General">
                  <c:v>345.99</c:v>
                </c:pt>
                <c:pt idx="253" formatCode="General">
                  <c:v>340.36</c:v>
                </c:pt>
                <c:pt idx="254" formatCode="General">
                  <c:v>349.15</c:v>
                </c:pt>
                <c:pt idx="255" formatCode="General">
                  <c:v>351.45</c:v>
                </c:pt>
                <c:pt idx="256" formatCode="General">
                  <c:v>346.08</c:v>
                </c:pt>
                <c:pt idx="257" formatCode="General">
                  <c:v>317.98</c:v>
                </c:pt>
                <c:pt idx="258" formatCode="General">
                  <c:v>320.52</c:v>
                </c:pt>
                <c:pt idx="259" formatCode="General">
                  <c:v>309.64</c:v>
                </c:pt>
                <c:pt idx="260" formatCode="General">
                  <c:v>294.87</c:v>
                </c:pt>
                <c:pt idx="261" formatCode="General">
                  <c:v>288.86</c:v>
                </c:pt>
                <c:pt idx="262" formatCode="General">
                  <c:v>297.47000000000003</c:v>
                </c:pt>
                <c:pt idx="263" formatCode="General">
                  <c:v>277.72000000000003</c:v>
                </c:pt>
                <c:pt idx="264" formatCode="General">
                  <c:v>273.7</c:v>
                </c:pt>
              </c:numCache>
            </c:numRef>
          </c:val>
          <c:smooth val="0"/>
        </c:ser>
        <c:ser>
          <c:idx val="1"/>
          <c:order val="1"/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'SP500'!$L$1:$L$265</c:f>
              <c:numCache>
                <c:formatCode>d\-mmm\-yy</c:formatCode>
                <c:ptCount val="265"/>
                <c:pt idx="0">
                  <c:v>40483</c:v>
                </c:pt>
                <c:pt idx="1">
                  <c:v>40452</c:v>
                </c:pt>
                <c:pt idx="2">
                  <c:v>40422</c:v>
                </c:pt>
                <c:pt idx="3">
                  <c:v>40392</c:v>
                </c:pt>
                <c:pt idx="4">
                  <c:v>40360</c:v>
                </c:pt>
                <c:pt idx="5">
                  <c:v>40330</c:v>
                </c:pt>
                <c:pt idx="6">
                  <c:v>40301</c:v>
                </c:pt>
                <c:pt idx="7">
                  <c:v>40269</c:v>
                </c:pt>
                <c:pt idx="8">
                  <c:v>40238</c:v>
                </c:pt>
                <c:pt idx="9">
                  <c:v>40210</c:v>
                </c:pt>
                <c:pt idx="10">
                  <c:v>40182</c:v>
                </c:pt>
                <c:pt idx="11">
                  <c:v>40148</c:v>
                </c:pt>
                <c:pt idx="12">
                  <c:v>40119</c:v>
                </c:pt>
                <c:pt idx="13">
                  <c:v>40087</c:v>
                </c:pt>
                <c:pt idx="14">
                  <c:v>40057</c:v>
                </c:pt>
                <c:pt idx="15">
                  <c:v>40028</c:v>
                </c:pt>
                <c:pt idx="16">
                  <c:v>39995</c:v>
                </c:pt>
                <c:pt idx="17">
                  <c:v>39965</c:v>
                </c:pt>
                <c:pt idx="18">
                  <c:v>39934</c:v>
                </c:pt>
                <c:pt idx="19">
                  <c:v>39904</c:v>
                </c:pt>
                <c:pt idx="20">
                  <c:v>39874</c:v>
                </c:pt>
                <c:pt idx="21">
                  <c:v>39846</c:v>
                </c:pt>
                <c:pt idx="22">
                  <c:v>39815</c:v>
                </c:pt>
                <c:pt idx="23">
                  <c:v>39783</c:v>
                </c:pt>
                <c:pt idx="24">
                  <c:v>39755</c:v>
                </c:pt>
                <c:pt idx="25">
                  <c:v>39722</c:v>
                </c:pt>
                <c:pt idx="26">
                  <c:v>39693</c:v>
                </c:pt>
                <c:pt idx="27">
                  <c:v>39661</c:v>
                </c:pt>
                <c:pt idx="28">
                  <c:v>39630</c:v>
                </c:pt>
                <c:pt idx="29">
                  <c:v>39601</c:v>
                </c:pt>
                <c:pt idx="30">
                  <c:v>39569</c:v>
                </c:pt>
                <c:pt idx="31">
                  <c:v>39539</c:v>
                </c:pt>
                <c:pt idx="32">
                  <c:v>39510</c:v>
                </c:pt>
                <c:pt idx="33">
                  <c:v>39479</c:v>
                </c:pt>
                <c:pt idx="34">
                  <c:v>39449</c:v>
                </c:pt>
                <c:pt idx="35">
                  <c:v>39419</c:v>
                </c:pt>
                <c:pt idx="36">
                  <c:v>39387</c:v>
                </c:pt>
                <c:pt idx="37">
                  <c:v>39356</c:v>
                </c:pt>
                <c:pt idx="38">
                  <c:v>39329</c:v>
                </c:pt>
                <c:pt idx="39">
                  <c:v>39295</c:v>
                </c:pt>
                <c:pt idx="40">
                  <c:v>39265</c:v>
                </c:pt>
                <c:pt idx="41">
                  <c:v>39234</c:v>
                </c:pt>
                <c:pt idx="42">
                  <c:v>39203</c:v>
                </c:pt>
                <c:pt idx="43">
                  <c:v>39174</c:v>
                </c:pt>
                <c:pt idx="44">
                  <c:v>39142</c:v>
                </c:pt>
                <c:pt idx="45">
                  <c:v>39114</c:v>
                </c:pt>
                <c:pt idx="46">
                  <c:v>39085</c:v>
                </c:pt>
                <c:pt idx="47">
                  <c:v>39052</c:v>
                </c:pt>
                <c:pt idx="48">
                  <c:v>39022</c:v>
                </c:pt>
                <c:pt idx="49">
                  <c:v>38992</c:v>
                </c:pt>
                <c:pt idx="50">
                  <c:v>38961</c:v>
                </c:pt>
                <c:pt idx="51">
                  <c:v>38930</c:v>
                </c:pt>
                <c:pt idx="52">
                  <c:v>38901</c:v>
                </c:pt>
                <c:pt idx="53">
                  <c:v>38869</c:v>
                </c:pt>
                <c:pt idx="54">
                  <c:v>38838</c:v>
                </c:pt>
                <c:pt idx="55">
                  <c:v>38810</c:v>
                </c:pt>
                <c:pt idx="56">
                  <c:v>38777</c:v>
                </c:pt>
                <c:pt idx="57">
                  <c:v>38749</c:v>
                </c:pt>
                <c:pt idx="58">
                  <c:v>38720</c:v>
                </c:pt>
                <c:pt idx="59">
                  <c:v>38687</c:v>
                </c:pt>
                <c:pt idx="60">
                  <c:v>38657</c:v>
                </c:pt>
                <c:pt idx="61">
                  <c:v>38628</c:v>
                </c:pt>
                <c:pt idx="62">
                  <c:v>38596</c:v>
                </c:pt>
                <c:pt idx="63">
                  <c:v>38565</c:v>
                </c:pt>
                <c:pt idx="64">
                  <c:v>38534</c:v>
                </c:pt>
                <c:pt idx="65">
                  <c:v>38504</c:v>
                </c:pt>
                <c:pt idx="66">
                  <c:v>38474</c:v>
                </c:pt>
                <c:pt idx="67">
                  <c:v>38443</c:v>
                </c:pt>
                <c:pt idx="68">
                  <c:v>38412</c:v>
                </c:pt>
                <c:pt idx="69">
                  <c:v>38384</c:v>
                </c:pt>
                <c:pt idx="70">
                  <c:v>38355</c:v>
                </c:pt>
                <c:pt idx="71">
                  <c:v>38322</c:v>
                </c:pt>
                <c:pt idx="72">
                  <c:v>38292</c:v>
                </c:pt>
                <c:pt idx="73">
                  <c:v>38261</c:v>
                </c:pt>
                <c:pt idx="74">
                  <c:v>38231</c:v>
                </c:pt>
                <c:pt idx="75">
                  <c:v>38201</c:v>
                </c:pt>
                <c:pt idx="76">
                  <c:v>38169</c:v>
                </c:pt>
                <c:pt idx="77">
                  <c:v>38139</c:v>
                </c:pt>
                <c:pt idx="78">
                  <c:v>38110</c:v>
                </c:pt>
                <c:pt idx="79">
                  <c:v>38078</c:v>
                </c:pt>
                <c:pt idx="80">
                  <c:v>38047</c:v>
                </c:pt>
                <c:pt idx="81">
                  <c:v>38019</c:v>
                </c:pt>
                <c:pt idx="82">
                  <c:v>37988</c:v>
                </c:pt>
                <c:pt idx="83">
                  <c:v>37956</c:v>
                </c:pt>
                <c:pt idx="84">
                  <c:v>37928</c:v>
                </c:pt>
                <c:pt idx="85">
                  <c:v>37895</c:v>
                </c:pt>
                <c:pt idx="86">
                  <c:v>37866</c:v>
                </c:pt>
                <c:pt idx="87">
                  <c:v>37834</c:v>
                </c:pt>
                <c:pt idx="88">
                  <c:v>37803</c:v>
                </c:pt>
                <c:pt idx="89">
                  <c:v>37774</c:v>
                </c:pt>
                <c:pt idx="90">
                  <c:v>37742</c:v>
                </c:pt>
                <c:pt idx="91">
                  <c:v>37712</c:v>
                </c:pt>
                <c:pt idx="92">
                  <c:v>37683</c:v>
                </c:pt>
                <c:pt idx="93">
                  <c:v>37655</c:v>
                </c:pt>
                <c:pt idx="94">
                  <c:v>37623</c:v>
                </c:pt>
                <c:pt idx="95">
                  <c:v>37592</c:v>
                </c:pt>
                <c:pt idx="96">
                  <c:v>37561</c:v>
                </c:pt>
                <c:pt idx="97">
                  <c:v>37530</c:v>
                </c:pt>
                <c:pt idx="98">
                  <c:v>37502</c:v>
                </c:pt>
                <c:pt idx="99">
                  <c:v>37469</c:v>
                </c:pt>
                <c:pt idx="100">
                  <c:v>37438</c:v>
                </c:pt>
                <c:pt idx="101">
                  <c:v>37410</c:v>
                </c:pt>
                <c:pt idx="102">
                  <c:v>37377</c:v>
                </c:pt>
                <c:pt idx="103">
                  <c:v>37347</c:v>
                </c:pt>
                <c:pt idx="104">
                  <c:v>37316</c:v>
                </c:pt>
                <c:pt idx="105">
                  <c:v>37288</c:v>
                </c:pt>
                <c:pt idx="106">
                  <c:v>37258</c:v>
                </c:pt>
                <c:pt idx="107">
                  <c:v>37228</c:v>
                </c:pt>
                <c:pt idx="108">
                  <c:v>37196</c:v>
                </c:pt>
                <c:pt idx="109">
                  <c:v>37165</c:v>
                </c:pt>
                <c:pt idx="110">
                  <c:v>37138</c:v>
                </c:pt>
                <c:pt idx="111">
                  <c:v>37104</c:v>
                </c:pt>
                <c:pt idx="112">
                  <c:v>37074</c:v>
                </c:pt>
                <c:pt idx="113">
                  <c:v>37043</c:v>
                </c:pt>
                <c:pt idx="114">
                  <c:v>37012</c:v>
                </c:pt>
                <c:pt idx="115">
                  <c:v>36983</c:v>
                </c:pt>
                <c:pt idx="116">
                  <c:v>36951</c:v>
                </c:pt>
                <c:pt idx="117">
                  <c:v>36923</c:v>
                </c:pt>
                <c:pt idx="118">
                  <c:v>36893</c:v>
                </c:pt>
                <c:pt idx="119">
                  <c:v>36861</c:v>
                </c:pt>
                <c:pt idx="120">
                  <c:v>36831</c:v>
                </c:pt>
                <c:pt idx="121">
                  <c:v>36801</c:v>
                </c:pt>
                <c:pt idx="122">
                  <c:v>36770</c:v>
                </c:pt>
                <c:pt idx="123">
                  <c:v>36739</c:v>
                </c:pt>
                <c:pt idx="124">
                  <c:v>36710</c:v>
                </c:pt>
                <c:pt idx="125">
                  <c:v>36678</c:v>
                </c:pt>
                <c:pt idx="126">
                  <c:v>36647</c:v>
                </c:pt>
                <c:pt idx="127">
                  <c:v>36619</c:v>
                </c:pt>
                <c:pt idx="128">
                  <c:v>36586</c:v>
                </c:pt>
                <c:pt idx="129">
                  <c:v>36557</c:v>
                </c:pt>
                <c:pt idx="130">
                  <c:v>36528</c:v>
                </c:pt>
                <c:pt idx="131">
                  <c:v>36495</c:v>
                </c:pt>
                <c:pt idx="132">
                  <c:v>36494</c:v>
                </c:pt>
                <c:pt idx="133">
                  <c:v>36434</c:v>
                </c:pt>
                <c:pt idx="134">
                  <c:v>36404</c:v>
                </c:pt>
                <c:pt idx="135">
                  <c:v>36374</c:v>
                </c:pt>
                <c:pt idx="136">
                  <c:v>36342</c:v>
                </c:pt>
                <c:pt idx="137">
                  <c:v>36312</c:v>
                </c:pt>
                <c:pt idx="138">
                  <c:v>36283</c:v>
                </c:pt>
                <c:pt idx="139">
                  <c:v>36251</c:v>
                </c:pt>
                <c:pt idx="140">
                  <c:v>36220</c:v>
                </c:pt>
                <c:pt idx="141">
                  <c:v>36192</c:v>
                </c:pt>
                <c:pt idx="142">
                  <c:v>36164</c:v>
                </c:pt>
                <c:pt idx="143">
                  <c:v>36130</c:v>
                </c:pt>
                <c:pt idx="144">
                  <c:v>36101</c:v>
                </c:pt>
                <c:pt idx="145">
                  <c:v>36069</c:v>
                </c:pt>
                <c:pt idx="146">
                  <c:v>36039</c:v>
                </c:pt>
                <c:pt idx="147">
                  <c:v>36010</c:v>
                </c:pt>
                <c:pt idx="148">
                  <c:v>35977</c:v>
                </c:pt>
                <c:pt idx="149">
                  <c:v>35947</c:v>
                </c:pt>
                <c:pt idx="150">
                  <c:v>35916</c:v>
                </c:pt>
                <c:pt idx="151">
                  <c:v>35886</c:v>
                </c:pt>
                <c:pt idx="152">
                  <c:v>35856</c:v>
                </c:pt>
                <c:pt idx="153">
                  <c:v>35828</c:v>
                </c:pt>
                <c:pt idx="154">
                  <c:v>35797</c:v>
                </c:pt>
                <c:pt idx="155">
                  <c:v>35765</c:v>
                </c:pt>
                <c:pt idx="156">
                  <c:v>35737</c:v>
                </c:pt>
                <c:pt idx="157">
                  <c:v>35704</c:v>
                </c:pt>
                <c:pt idx="158">
                  <c:v>35675</c:v>
                </c:pt>
                <c:pt idx="159">
                  <c:v>35643</c:v>
                </c:pt>
                <c:pt idx="160">
                  <c:v>35612</c:v>
                </c:pt>
                <c:pt idx="161">
                  <c:v>35583</c:v>
                </c:pt>
                <c:pt idx="162">
                  <c:v>35551</c:v>
                </c:pt>
                <c:pt idx="163">
                  <c:v>35521</c:v>
                </c:pt>
                <c:pt idx="164">
                  <c:v>35492</c:v>
                </c:pt>
                <c:pt idx="165">
                  <c:v>35464</c:v>
                </c:pt>
                <c:pt idx="166">
                  <c:v>35432</c:v>
                </c:pt>
                <c:pt idx="167">
                  <c:v>35401</c:v>
                </c:pt>
                <c:pt idx="168">
                  <c:v>35370</c:v>
                </c:pt>
                <c:pt idx="169">
                  <c:v>35339</c:v>
                </c:pt>
                <c:pt idx="170">
                  <c:v>35311</c:v>
                </c:pt>
                <c:pt idx="171">
                  <c:v>35278</c:v>
                </c:pt>
                <c:pt idx="172">
                  <c:v>35247</c:v>
                </c:pt>
                <c:pt idx="173">
                  <c:v>35219</c:v>
                </c:pt>
                <c:pt idx="174">
                  <c:v>35186</c:v>
                </c:pt>
                <c:pt idx="175">
                  <c:v>35156</c:v>
                </c:pt>
                <c:pt idx="176">
                  <c:v>35125</c:v>
                </c:pt>
                <c:pt idx="177">
                  <c:v>35096</c:v>
                </c:pt>
                <c:pt idx="178">
                  <c:v>35066</c:v>
                </c:pt>
                <c:pt idx="179">
                  <c:v>35034</c:v>
                </c:pt>
                <c:pt idx="180">
                  <c:v>35004</c:v>
                </c:pt>
                <c:pt idx="181">
                  <c:v>34974</c:v>
                </c:pt>
                <c:pt idx="182">
                  <c:v>34943</c:v>
                </c:pt>
                <c:pt idx="183">
                  <c:v>34912</c:v>
                </c:pt>
                <c:pt idx="184">
                  <c:v>34883</c:v>
                </c:pt>
                <c:pt idx="185">
                  <c:v>34851</c:v>
                </c:pt>
                <c:pt idx="186">
                  <c:v>34820</c:v>
                </c:pt>
                <c:pt idx="187">
                  <c:v>34792</c:v>
                </c:pt>
                <c:pt idx="188">
                  <c:v>34759</c:v>
                </c:pt>
                <c:pt idx="189">
                  <c:v>34731</c:v>
                </c:pt>
                <c:pt idx="190">
                  <c:v>34702</c:v>
                </c:pt>
                <c:pt idx="191">
                  <c:v>34669</c:v>
                </c:pt>
                <c:pt idx="192">
                  <c:v>34639</c:v>
                </c:pt>
                <c:pt idx="193">
                  <c:v>34610</c:v>
                </c:pt>
                <c:pt idx="194">
                  <c:v>34578</c:v>
                </c:pt>
                <c:pt idx="195">
                  <c:v>34547</c:v>
                </c:pt>
                <c:pt idx="196">
                  <c:v>34516</c:v>
                </c:pt>
                <c:pt idx="197">
                  <c:v>34486</c:v>
                </c:pt>
                <c:pt idx="198">
                  <c:v>34485</c:v>
                </c:pt>
                <c:pt idx="199">
                  <c:v>34428</c:v>
                </c:pt>
                <c:pt idx="200">
                  <c:v>34394</c:v>
                </c:pt>
                <c:pt idx="201">
                  <c:v>34366</c:v>
                </c:pt>
                <c:pt idx="202">
                  <c:v>34337</c:v>
                </c:pt>
                <c:pt idx="203">
                  <c:v>34304</c:v>
                </c:pt>
                <c:pt idx="204">
                  <c:v>34274</c:v>
                </c:pt>
                <c:pt idx="205">
                  <c:v>34243</c:v>
                </c:pt>
                <c:pt idx="206">
                  <c:v>34213</c:v>
                </c:pt>
                <c:pt idx="207">
                  <c:v>34183</c:v>
                </c:pt>
                <c:pt idx="208">
                  <c:v>34151</c:v>
                </c:pt>
                <c:pt idx="209">
                  <c:v>34121</c:v>
                </c:pt>
                <c:pt idx="210">
                  <c:v>34092</c:v>
                </c:pt>
                <c:pt idx="211">
                  <c:v>34060</c:v>
                </c:pt>
                <c:pt idx="212">
                  <c:v>34029</c:v>
                </c:pt>
                <c:pt idx="213">
                  <c:v>34001</c:v>
                </c:pt>
                <c:pt idx="214">
                  <c:v>33973</c:v>
                </c:pt>
                <c:pt idx="215">
                  <c:v>33939</c:v>
                </c:pt>
                <c:pt idx="216">
                  <c:v>33910</c:v>
                </c:pt>
                <c:pt idx="217">
                  <c:v>33878</c:v>
                </c:pt>
                <c:pt idx="218">
                  <c:v>33848</c:v>
                </c:pt>
                <c:pt idx="219">
                  <c:v>33819</c:v>
                </c:pt>
                <c:pt idx="220">
                  <c:v>33786</c:v>
                </c:pt>
                <c:pt idx="221">
                  <c:v>33756</c:v>
                </c:pt>
                <c:pt idx="222">
                  <c:v>33725</c:v>
                </c:pt>
                <c:pt idx="223">
                  <c:v>33695</c:v>
                </c:pt>
                <c:pt idx="224">
                  <c:v>33665</c:v>
                </c:pt>
                <c:pt idx="225">
                  <c:v>33637</c:v>
                </c:pt>
                <c:pt idx="226">
                  <c:v>33605</c:v>
                </c:pt>
                <c:pt idx="227">
                  <c:v>33574</c:v>
                </c:pt>
                <c:pt idx="228">
                  <c:v>33543</c:v>
                </c:pt>
                <c:pt idx="229">
                  <c:v>33512</c:v>
                </c:pt>
                <c:pt idx="230">
                  <c:v>33484</c:v>
                </c:pt>
                <c:pt idx="231">
                  <c:v>33451</c:v>
                </c:pt>
                <c:pt idx="232">
                  <c:v>33420</c:v>
                </c:pt>
                <c:pt idx="233">
                  <c:v>33392</c:v>
                </c:pt>
                <c:pt idx="234">
                  <c:v>33359</c:v>
                </c:pt>
                <c:pt idx="235">
                  <c:v>33329</c:v>
                </c:pt>
                <c:pt idx="236">
                  <c:v>33298</c:v>
                </c:pt>
                <c:pt idx="237">
                  <c:v>33270</c:v>
                </c:pt>
                <c:pt idx="238">
                  <c:v>33240</c:v>
                </c:pt>
                <c:pt idx="239">
                  <c:v>33210</c:v>
                </c:pt>
                <c:pt idx="240">
                  <c:v>33178</c:v>
                </c:pt>
                <c:pt idx="241">
                  <c:v>33147</c:v>
                </c:pt>
                <c:pt idx="242">
                  <c:v>33120</c:v>
                </c:pt>
                <c:pt idx="243">
                  <c:v>33086</c:v>
                </c:pt>
                <c:pt idx="244">
                  <c:v>33056</c:v>
                </c:pt>
                <c:pt idx="245">
                  <c:v>33025</c:v>
                </c:pt>
                <c:pt idx="246">
                  <c:v>32994</c:v>
                </c:pt>
                <c:pt idx="247">
                  <c:v>32965</c:v>
                </c:pt>
                <c:pt idx="248">
                  <c:v>32933</c:v>
                </c:pt>
                <c:pt idx="249">
                  <c:v>32905</c:v>
                </c:pt>
                <c:pt idx="250">
                  <c:v>32875</c:v>
                </c:pt>
                <c:pt idx="251">
                  <c:v>32843</c:v>
                </c:pt>
                <c:pt idx="252">
                  <c:v>32813</c:v>
                </c:pt>
                <c:pt idx="253">
                  <c:v>32783</c:v>
                </c:pt>
                <c:pt idx="254">
                  <c:v>32752</c:v>
                </c:pt>
                <c:pt idx="255">
                  <c:v>32721</c:v>
                </c:pt>
                <c:pt idx="256">
                  <c:v>32692</c:v>
                </c:pt>
                <c:pt idx="257">
                  <c:v>32660</c:v>
                </c:pt>
                <c:pt idx="258">
                  <c:v>32629</c:v>
                </c:pt>
                <c:pt idx="259">
                  <c:v>32601</c:v>
                </c:pt>
                <c:pt idx="260">
                  <c:v>32568</c:v>
                </c:pt>
                <c:pt idx="261">
                  <c:v>32540</c:v>
                </c:pt>
                <c:pt idx="262">
                  <c:v>32511</c:v>
                </c:pt>
                <c:pt idx="263">
                  <c:v>32478</c:v>
                </c:pt>
                <c:pt idx="264">
                  <c:v>32477</c:v>
                </c:pt>
              </c:numCache>
            </c:numRef>
          </c:cat>
          <c:val>
            <c:numRef>
              <c:f>'SP500'!$N$1:$N$265</c:f>
              <c:numCache>
                <c:formatCode>0</c:formatCode>
                <c:ptCount val="265"/>
                <c:pt idx="0">
                  <c:v>828.87030917529137</c:v>
                </c:pt>
                <c:pt idx="1">
                  <c:v>825.33688266665627</c:v>
                </c:pt>
                <c:pt idx="2">
                  <c:v>821.9317801027928</c:v>
                </c:pt>
                <c:pt idx="3">
                  <c:v>818.54072601260589</c:v>
                </c:pt>
                <c:pt idx="4">
                  <c:v>814.93902088968969</c:v>
                </c:pt>
                <c:pt idx="5">
                  <c:v>811.57681691249911</c:v>
                </c:pt>
                <c:pt idx="6">
                  <c:v>808.3398726248123</c:v>
                </c:pt>
                <c:pt idx="7">
                  <c:v>804.78305282615338</c:v>
                </c:pt>
                <c:pt idx="8">
                  <c:v>801.35230890749915</c:v>
                </c:pt>
                <c:pt idx="9">
                  <c:v>798.26614475018175</c:v>
                </c:pt>
                <c:pt idx="10">
                  <c:v>795.19186601342165</c:v>
                </c:pt>
                <c:pt idx="11">
                  <c:v>791.4747259568702</c:v>
                </c:pt>
                <c:pt idx="12">
                  <c:v>788.31795811968493</c:v>
                </c:pt>
                <c:pt idx="13">
                  <c:v>784.84923782512158</c:v>
                </c:pt>
                <c:pt idx="14">
                  <c:v>781.61117563731557</c:v>
                </c:pt>
                <c:pt idx="15">
                  <c:v>778.49374820783771</c:v>
                </c:pt>
                <c:pt idx="16">
                  <c:v>774.9614525315626</c:v>
                </c:pt>
                <c:pt idx="17">
                  <c:v>771.7641845015861</c:v>
                </c:pt>
                <c:pt idx="18">
                  <c:v>768.47419812163446</c:v>
                </c:pt>
                <c:pt idx="19">
                  <c:v>765.30369463724844</c:v>
                </c:pt>
                <c:pt idx="20">
                  <c:v>762.14627173822112</c:v>
                </c:pt>
                <c:pt idx="21">
                  <c:v>759.21109768265717</c:v>
                </c:pt>
                <c:pt idx="22">
                  <c:v>755.97462439062792</c:v>
                </c:pt>
                <c:pt idx="23">
                  <c:v>752.64821974033509</c:v>
                </c:pt>
                <c:pt idx="24">
                  <c:v>749.74962453693695</c:v>
                </c:pt>
                <c:pt idx="25">
                  <c:v>746.34775090193671</c:v>
                </c:pt>
                <c:pt idx="26">
                  <c:v>743.37097034516728</c:v>
                </c:pt>
                <c:pt idx="27">
                  <c:v>740.10002371168457</c:v>
                </c:pt>
                <c:pt idx="28">
                  <c:v>736.94501983004443</c:v>
                </c:pt>
                <c:pt idx="29">
                  <c:v>734.00574172036022</c:v>
                </c:pt>
                <c:pt idx="30">
                  <c:v>730.77600353362106</c:v>
                </c:pt>
                <c:pt idx="31">
                  <c:v>727.76103195595169</c:v>
                </c:pt>
                <c:pt idx="32">
                  <c:v>724.85838384415274</c:v>
                </c:pt>
                <c:pt idx="33">
                  <c:v>721.76835419762131</c:v>
                </c:pt>
                <c:pt idx="34">
                  <c:v>718.79054558999792</c:v>
                </c:pt>
                <c:pt idx="35">
                  <c:v>715.8250225641018</c:v>
                </c:pt>
                <c:pt idx="36">
                  <c:v>712.67528233866426</c:v>
                </c:pt>
                <c:pt idx="37">
                  <c:v>709.63718855392017</c:v>
                </c:pt>
                <c:pt idx="38">
                  <c:v>707.00166115374736</c:v>
                </c:pt>
                <c:pt idx="39">
                  <c:v>703.69676794866689</c:v>
                </c:pt>
                <c:pt idx="40">
                  <c:v>700.7935175074864</c:v>
                </c:pt>
                <c:pt idx="41">
                  <c:v>697.80607500359895</c:v>
                </c:pt>
                <c:pt idx="42">
                  <c:v>694.83136779547419</c:v>
                </c:pt>
                <c:pt idx="43">
                  <c:v>692.06005843815717</c:v>
                </c:pt>
                <c:pt idx="44">
                  <c:v>689.0148877109965</c:v>
                </c:pt>
                <c:pt idx="45">
                  <c:v>686.36135688981415</c:v>
                </c:pt>
                <c:pt idx="46">
                  <c:v>683.62382985950103</c:v>
                </c:pt>
                <c:pt idx="47">
                  <c:v>680.52199184992116</c:v>
                </c:pt>
                <c:pt idx="48">
                  <c:v>677.71435386853511</c:v>
                </c:pt>
                <c:pt idx="49">
                  <c:v>674.9182993938233</c:v>
                </c:pt>
                <c:pt idx="50">
                  <c:v>672.04116145819887</c:v>
                </c:pt>
                <c:pt idx="51">
                  <c:v>669.17628859629963</c:v>
                </c:pt>
                <c:pt idx="52">
                  <c:v>666.50730357887664</c:v>
                </c:pt>
                <c:pt idx="53">
                  <c:v>663.57456890426238</c:v>
                </c:pt>
                <c:pt idx="54">
                  <c:v>660.74578864000694</c:v>
                </c:pt>
                <c:pt idx="55">
                  <c:v>658.20112763718384</c:v>
                </c:pt>
                <c:pt idx="56">
                  <c:v>655.2146412297792</c:v>
                </c:pt>
                <c:pt idx="57">
                  <c:v>652.69128175525589</c:v>
                </c:pt>
                <c:pt idx="58">
                  <c:v>650.08804658136546</c:v>
                </c:pt>
                <c:pt idx="59">
                  <c:v>647.13837203173193</c:v>
                </c:pt>
                <c:pt idx="60">
                  <c:v>644.4684652626803</c:v>
                </c:pt>
                <c:pt idx="61">
                  <c:v>641.89802648996795</c:v>
                </c:pt>
                <c:pt idx="62">
                  <c:v>639.07357642056093</c:v>
                </c:pt>
                <c:pt idx="63">
                  <c:v>636.34924247965841</c:v>
                </c:pt>
                <c:pt idx="64">
                  <c:v>633.63652221783036</c:v>
                </c:pt>
                <c:pt idx="65">
                  <c:v>631.02232019720782</c:v>
                </c:pt>
                <c:pt idx="66">
                  <c:v>628.4189036221286</c:v>
                </c:pt>
                <c:pt idx="67">
                  <c:v>625.73998993924477</c:v>
                </c:pt>
                <c:pt idx="68">
                  <c:v>623.072496311485</c:v>
                </c:pt>
                <c:pt idx="69">
                  <c:v>620.67292251085757</c:v>
                </c:pt>
                <c:pt idx="70">
                  <c:v>618.19739138530542</c:v>
                </c:pt>
                <c:pt idx="71">
                  <c:v>615.39241577991118</c:v>
                </c:pt>
                <c:pt idx="72">
                  <c:v>612.85348369440464</c:v>
                </c:pt>
                <c:pt idx="73">
                  <c:v>610.24092450242472</c:v>
                </c:pt>
                <c:pt idx="74">
                  <c:v>607.72324598806597</c:v>
                </c:pt>
                <c:pt idx="75">
                  <c:v>605.21595469102942</c:v>
                </c:pt>
                <c:pt idx="76">
                  <c:v>602.55291138089399</c:v>
                </c:pt>
                <c:pt idx="77">
                  <c:v>600.06695139716317</c:v>
                </c:pt>
                <c:pt idx="78">
                  <c:v>597.67360642959227</c:v>
                </c:pt>
                <c:pt idx="79">
                  <c:v>595.04375061216024</c:v>
                </c:pt>
                <c:pt idx="80">
                  <c:v>592.50711328912405</c:v>
                </c:pt>
                <c:pt idx="81">
                  <c:v>590.22525274456359</c:v>
                </c:pt>
                <c:pt idx="82">
                  <c:v>587.70915640110968</c:v>
                </c:pt>
                <c:pt idx="83">
                  <c:v>585.1231456967846</c:v>
                </c:pt>
                <c:pt idx="84">
                  <c:v>582.86972225269665</c:v>
                </c:pt>
                <c:pt idx="85">
                  <c:v>580.22504051378144</c:v>
                </c:pt>
                <c:pt idx="86">
                  <c:v>577.91083427806234</c:v>
                </c:pt>
                <c:pt idx="87">
                  <c:v>575.36793769850226</c:v>
                </c:pt>
                <c:pt idx="88">
                  <c:v>572.91517723552295</c:v>
                </c:pt>
                <c:pt idx="89">
                  <c:v>570.63012612066154</c:v>
                </c:pt>
                <c:pt idx="90">
                  <c:v>568.11926577709517</c:v>
                </c:pt>
                <c:pt idx="91">
                  <c:v>565.77536911004267</c:v>
                </c:pt>
                <c:pt idx="92">
                  <c:v>563.51879485731592</c:v>
                </c:pt>
                <c:pt idx="93">
                  <c:v>561.34857398525742</c:v>
                </c:pt>
                <c:pt idx="94">
                  <c:v>558.8785538990079</c:v>
                </c:pt>
                <c:pt idx="95">
                  <c:v>556.49608673183525</c:v>
                </c:pt>
                <c:pt idx="96">
                  <c:v>554.12377588532127</c:v>
                </c:pt>
                <c:pt idx="97">
                  <c:v>551.7615780636545</c:v>
                </c:pt>
                <c:pt idx="98">
                  <c:v>549.63663652835601</c:v>
                </c:pt>
                <c:pt idx="99">
                  <c:v>547.14274480578149</c:v>
                </c:pt>
                <c:pt idx="100">
                  <c:v>544.81030671854001</c:v>
                </c:pt>
                <c:pt idx="101">
                  <c:v>542.71213588600813</c:v>
                </c:pt>
                <c:pt idx="102">
                  <c:v>540.24966302034238</c:v>
                </c:pt>
                <c:pt idx="103">
                  <c:v>538.02074831737502</c:v>
                </c:pt>
                <c:pt idx="104">
                  <c:v>535.72719677709631</c:v>
                </c:pt>
                <c:pt idx="105">
                  <c:v>533.66400677387833</c:v>
                </c:pt>
                <c:pt idx="106">
                  <c:v>531.46226259417301</c:v>
                </c:pt>
                <c:pt idx="107">
                  <c:v>529.26960217760586</c:v>
                </c:pt>
                <c:pt idx="108">
                  <c:v>526.94073450250187</c:v>
                </c:pt>
                <c:pt idx="109">
                  <c:v>524.69441642455877</c:v>
                </c:pt>
                <c:pt idx="110">
                  <c:v>522.74574950925444</c:v>
                </c:pt>
                <c:pt idx="111">
                  <c:v>520.30216419614703</c:v>
                </c:pt>
                <c:pt idx="112">
                  <c:v>518.15554713528854</c:v>
                </c:pt>
                <c:pt idx="113">
                  <c:v>515.94667980637462</c:v>
                </c:pt>
                <c:pt idx="114">
                  <c:v>513.74722875198233</c:v>
                </c:pt>
                <c:pt idx="115">
                  <c:v>511.6981668236856</c:v>
                </c:pt>
                <c:pt idx="116">
                  <c:v>509.44661616741769</c:v>
                </c:pt>
                <c:pt idx="117">
                  <c:v>507.48463780982621</c:v>
                </c:pt>
                <c:pt idx="118">
                  <c:v>505.39090217578513</c:v>
                </c:pt>
                <c:pt idx="119">
                  <c:v>503.16710445430959</c:v>
                </c:pt>
                <c:pt idx="120">
                  <c:v>501.09118172092423</c:v>
                </c:pt>
                <c:pt idx="121">
                  <c:v>499.02382364758284</c:v>
                </c:pt>
                <c:pt idx="122">
                  <c:v>496.89651375676146</c:v>
                </c:pt>
                <c:pt idx="123">
                  <c:v>494.77827246578869</c:v>
                </c:pt>
                <c:pt idx="124">
                  <c:v>492.8048675220366</c:v>
                </c:pt>
                <c:pt idx="125">
                  <c:v>490.63645028933701</c:v>
                </c:pt>
                <c:pt idx="126">
                  <c:v>488.54489528927934</c:v>
                </c:pt>
                <c:pt idx="127">
                  <c:v>486.66341353859013</c:v>
                </c:pt>
                <c:pt idx="128">
                  <c:v>484.45525313216291</c:v>
                </c:pt>
                <c:pt idx="129">
                  <c:v>482.52302117138339</c:v>
                </c:pt>
                <c:pt idx="130">
                  <c:v>480.59849584671963</c:v>
                </c:pt>
                <c:pt idx="131">
                  <c:v>478.41785407173842</c:v>
                </c:pt>
                <c:pt idx="132">
                  <c:v>478.35192870187899</c:v>
                </c:pt>
                <c:pt idx="133">
                  <c:v>474.41298605736586</c:v>
                </c:pt>
                <c:pt idx="134">
                  <c:v>472.45569454515976</c:v>
                </c:pt>
                <c:pt idx="135">
                  <c:v>470.50647825470423</c:v>
                </c:pt>
                <c:pt idx="136">
                  <c:v>468.4361773652783</c:v>
                </c:pt>
                <c:pt idx="137">
                  <c:v>466.50354444646428</c:v>
                </c:pt>
                <c:pt idx="138">
                  <c:v>464.64291221558523</c:v>
                </c:pt>
                <c:pt idx="139">
                  <c:v>462.59841191881219</c:v>
                </c:pt>
                <c:pt idx="140">
                  <c:v>460.62638146551637</c:v>
                </c:pt>
                <c:pt idx="141">
                  <c:v>458.85241936096872</c:v>
                </c:pt>
                <c:pt idx="142">
                  <c:v>457.0852891307448</c:v>
                </c:pt>
                <c:pt idx="143">
                  <c:v>454.94863493431012</c:v>
                </c:pt>
                <c:pt idx="144">
                  <c:v>453.13408903507667</c:v>
                </c:pt>
                <c:pt idx="145">
                  <c:v>451.14022933087364</c:v>
                </c:pt>
                <c:pt idx="146">
                  <c:v>449.27895451834723</c:v>
                </c:pt>
                <c:pt idx="147">
                  <c:v>447.48702193094454</c:v>
                </c:pt>
                <c:pt idx="148">
                  <c:v>445.45661837742244</c:v>
                </c:pt>
                <c:pt idx="149">
                  <c:v>443.61879250875887</c:v>
                </c:pt>
                <c:pt idx="150">
                  <c:v>441.7276710826111</c:v>
                </c:pt>
                <c:pt idx="151">
                  <c:v>439.90522977782774</c:v>
                </c:pt>
                <c:pt idx="152">
                  <c:v>438.09030734162974</c:v>
                </c:pt>
                <c:pt idx="153">
                  <c:v>436.40313605734264</c:v>
                </c:pt>
                <c:pt idx="154">
                  <c:v>434.54277456010101</c:v>
                </c:pt>
                <c:pt idx="155">
                  <c:v>432.63071949977007</c:v>
                </c:pt>
                <c:pt idx="156">
                  <c:v>430.96457415391728</c:v>
                </c:pt>
                <c:pt idx="157">
                  <c:v>429.00913866658539</c:v>
                </c:pt>
                <c:pt idx="158">
                  <c:v>427.2980514942642</c:v>
                </c:pt>
                <c:pt idx="159">
                  <c:v>425.41787432998791</c:v>
                </c:pt>
                <c:pt idx="160">
                  <c:v>423.60434237237638</c:v>
                </c:pt>
                <c:pt idx="161">
                  <c:v>421.91481203130769</c:v>
                </c:pt>
                <c:pt idx="162">
                  <c:v>420.05832194885335</c:v>
                </c:pt>
                <c:pt idx="163">
                  <c:v>418.3252821452536</c:v>
                </c:pt>
                <c:pt idx="164">
                  <c:v>416.65680714175795</c:v>
                </c:pt>
                <c:pt idx="165">
                  <c:v>415.05218045033899</c:v>
                </c:pt>
                <c:pt idx="166">
                  <c:v>413.22588700262298</c:v>
                </c:pt>
                <c:pt idx="167">
                  <c:v>411.46432878654684</c:v>
                </c:pt>
                <c:pt idx="168">
                  <c:v>409.71027999194268</c:v>
                </c:pt>
                <c:pt idx="169">
                  <c:v>407.96370860657817</c:v>
                </c:pt>
                <c:pt idx="170">
                  <c:v>406.39256073442147</c:v>
                </c:pt>
                <c:pt idx="171">
                  <c:v>404.54861697962934</c:v>
                </c:pt>
                <c:pt idx="172">
                  <c:v>402.82404946714388</c:v>
                </c:pt>
                <c:pt idx="173">
                  <c:v>401.27269542554166</c:v>
                </c:pt>
                <c:pt idx="174">
                  <c:v>399.45198227232504</c:v>
                </c:pt>
                <c:pt idx="175">
                  <c:v>397.80395829867064</c:v>
                </c:pt>
                <c:pt idx="176">
                  <c:v>396.10814287865514</c:v>
                </c:pt>
                <c:pt idx="177">
                  <c:v>394.52828011806628</c:v>
                </c:pt>
                <c:pt idx="178">
                  <c:v>392.90056992316244</c:v>
                </c:pt>
                <c:pt idx="179">
                  <c:v>391.1717469696822</c:v>
                </c:pt>
                <c:pt idx="180">
                  <c:v>389.55788486501797</c:v>
                </c:pt>
                <c:pt idx="181">
                  <c:v>387.95068109115869</c:v>
                </c:pt>
                <c:pt idx="182">
                  <c:v>386.29686962579876</c:v>
                </c:pt>
                <c:pt idx="183">
                  <c:v>384.65010826370263</c:v>
                </c:pt>
                <c:pt idx="184">
                  <c:v>383.11594545279456</c:v>
                </c:pt>
                <c:pt idx="185">
                  <c:v>381.43017635230024</c:v>
                </c:pt>
                <c:pt idx="186">
                  <c:v>379.80416142403294</c:v>
                </c:pt>
                <c:pt idx="187">
                  <c:v>378.34146146452969</c:v>
                </c:pt>
                <c:pt idx="188">
                  <c:v>376.6247952593568</c:v>
                </c:pt>
                <c:pt idx="189">
                  <c:v>375.17433965953325</c:v>
                </c:pt>
                <c:pt idx="190">
                  <c:v>373.67797060322181</c:v>
                </c:pt>
                <c:pt idx="191">
                  <c:v>371.98246427074366</c:v>
                </c:pt>
                <c:pt idx="192">
                  <c:v>370.44777162656175</c:v>
                </c:pt>
                <c:pt idx="193">
                  <c:v>368.97025431302541</c:v>
                </c:pt>
                <c:pt idx="194">
                  <c:v>367.34672842979103</c:v>
                </c:pt>
                <c:pt idx="195">
                  <c:v>365.78075043091002</c:v>
                </c:pt>
                <c:pt idx="196">
                  <c:v>364.22144810627134</c:v>
                </c:pt>
                <c:pt idx="197">
                  <c:v>362.71877518227257</c:v>
                </c:pt>
                <c:pt idx="198">
                  <c:v>362.66879299785921</c:v>
                </c:pt>
                <c:pt idx="199">
                  <c:v>359.83116426319015</c:v>
                </c:pt>
                <c:pt idx="200">
                  <c:v>358.14912639101743</c:v>
                </c:pt>
                <c:pt idx="201">
                  <c:v>356.76982419826606</c:v>
                </c:pt>
                <c:pt idx="202">
                  <c:v>355.34686087502701</c:v>
                </c:pt>
                <c:pt idx="203">
                  <c:v>353.73452913423097</c:v>
                </c:pt>
                <c:pt idx="204">
                  <c:v>352.27512222127405</c:v>
                </c:pt>
                <c:pt idx="205">
                  <c:v>350.77339361378199</c:v>
                </c:pt>
                <c:pt idx="206">
                  <c:v>349.32620349419079</c:v>
                </c:pt>
                <c:pt idx="207">
                  <c:v>347.88498406473849</c:v>
                </c:pt>
                <c:pt idx="208">
                  <c:v>346.35423661446157</c:v>
                </c:pt>
                <c:pt idx="209">
                  <c:v>344.92527866544765</c:v>
                </c:pt>
                <c:pt idx="210">
                  <c:v>343.54955687647089</c:v>
                </c:pt>
                <c:pt idx="211">
                  <c:v>342.03788597280646</c:v>
                </c:pt>
                <c:pt idx="212">
                  <c:v>340.57979811530276</c:v>
                </c:pt>
                <c:pt idx="213">
                  <c:v>339.26815883509306</c:v>
                </c:pt>
                <c:pt idx="214">
                  <c:v>337.96157093376991</c:v>
                </c:pt>
                <c:pt idx="215">
                  <c:v>336.38176290682037</c:v>
                </c:pt>
                <c:pt idx="216">
                  <c:v>335.04011661625037</c:v>
                </c:pt>
                <c:pt idx="217">
                  <c:v>333.56588855886645</c:v>
                </c:pt>
                <c:pt idx="218">
                  <c:v>332.18969165527074</c:v>
                </c:pt>
                <c:pt idx="219">
                  <c:v>330.86476528671983</c:v>
                </c:pt>
                <c:pt idx="220">
                  <c:v>329.36351729013086</c:v>
                </c:pt>
                <c:pt idx="221">
                  <c:v>328.00465816154798</c:v>
                </c:pt>
                <c:pt idx="222">
                  <c:v>326.60639314798158</c:v>
                </c:pt>
                <c:pt idx="223">
                  <c:v>325.25890912050284</c:v>
                </c:pt>
                <c:pt idx="224">
                  <c:v>323.91698442450814</c:v>
                </c:pt>
                <c:pt idx="225">
                  <c:v>322.66951689223123</c:v>
                </c:pt>
                <c:pt idx="226">
                  <c:v>321.24972137678884</c:v>
                </c:pt>
                <c:pt idx="227">
                  <c:v>319.88025227065839</c:v>
                </c:pt>
                <c:pt idx="228">
                  <c:v>318.51662113265007</c:v>
                </c:pt>
                <c:pt idx="229">
                  <c:v>317.15880307584121</c:v>
                </c:pt>
                <c:pt idx="230">
                  <c:v>315.93736261906537</c:v>
                </c:pt>
                <c:pt idx="231">
                  <c:v>314.5038454167472</c:v>
                </c:pt>
                <c:pt idx="232">
                  <c:v>313.16313359227746</c:v>
                </c:pt>
                <c:pt idx="233">
                  <c:v>311.95708123859634</c:v>
                </c:pt>
                <c:pt idx="234">
                  <c:v>310.54162395100832</c:v>
                </c:pt>
                <c:pt idx="235">
                  <c:v>309.26041854009128</c:v>
                </c:pt>
                <c:pt idx="236">
                  <c:v>307.94205914315694</c:v>
                </c:pt>
                <c:pt idx="237">
                  <c:v>306.75611416627936</c:v>
                </c:pt>
                <c:pt idx="238">
                  <c:v>305.49052667980533</c:v>
                </c:pt>
                <c:pt idx="239">
                  <c:v>304.23016064324526</c:v>
                </c:pt>
                <c:pt idx="240">
                  <c:v>302.89150113210258</c:v>
                </c:pt>
                <c:pt idx="241">
                  <c:v>301.60029206417818</c:v>
                </c:pt>
                <c:pt idx="242">
                  <c:v>300.48017625506304</c:v>
                </c:pt>
                <c:pt idx="243">
                  <c:v>299.07557574656329</c:v>
                </c:pt>
                <c:pt idx="244">
                  <c:v>297.84167595224756</c:v>
                </c:pt>
                <c:pt idx="245">
                  <c:v>296.57199399894768</c:v>
                </c:pt>
                <c:pt idx="246">
                  <c:v>295.30772462687031</c:v>
                </c:pt>
                <c:pt idx="247">
                  <c:v>294.12990062744007</c:v>
                </c:pt>
                <c:pt idx="248">
                  <c:v>292.8356838142422</c:v>
                </c:pt>
                <c:pt idx="249">
                  <c:v>291.7079164373651</c:v>
                </c:pt>
                <c:pt idx="250">
                  <c:v>290.50441348599958</c:v>
                </c:pt>
                <c:pt idx="251">
                  <c:v>289.22614937398743</c:v>
                </c:pt>
                <c:pt idx="252">
                  <c:v>288.03288547962745</c:v>
                </c:pt>
                <c:pt idx="253">
                  <c:v>286.84454464884476</c:v>
                </c:pt>
                <c:pt idx="254">
                  <c:v>285.62174283449576</c:v>
                </c:pt>
                <c:pt idx="255">
                  <c:v>284.40415375403018</c:v>
                </c:pt>
                <c:pt idx="256">
                  <c:v>283.26981824603627</c:v>
                </c:pt>
                <c:pt idx="257">
                  <c:v>282.02338746608677</c:v>
                </c:pt>
                <c:pt idx="258">
                  <c:v>280.82113796782784</c:v>
                </c:pt>
                <c:pt idx="259">
                  <c:v>279.73964095212085</c:v>
                </c:pt>
                <c:pt idx="260">
                  <c:v>278.47036534587136</c:v>
                </c:pt>
                <c:pt idx="261">
                  <c:v>277.39792161437811</c:v>
                </c:pt>
                <c:pt idx="262">
                  <c:v>276.29153020561182</c:v>
                </c:pt>
                <c:pt idx="263">
                  <c:v>275.0378998716709</c:v>
                </c:pt>
                <c:pt idx="264" formatCode="General">
                  <c:v>275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695088"/>
        <c:axId val="327695648"/>
      </c:lineChart>
      <c:dateAx>
        <c:axId val="327695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50155814102063523"/>
              <c:y val="0.8881370632565268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7695648"/>
        <c:crosses val="autoZero"/>
        <c:auto val="1"/>
        <c:lblOffset val="100"/>
        <c:baseTimeUnit val="days"/>
        <c:majorUnit val="1"/>
        <c:majorTimeUnit val="years"/>
        <c:minorUnit val="6"/>
        <c:minorTimeUnit val="months"/>
      </c:dateAx>
      <c:valAx>
        <c:axId val="327695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SP500</a:t>
                </a:r>
              </a:p>
            </c:rich>
          </c:tx>
          <c:layout>
            <c:manualLayout>
              <c:xMode val="edge"/>
              <c:yMode val="edge"/>
              <c:x val="5.1921132610831854E-3"/>
              <c:y val="0.3186445952141739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76950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900636530340338E-2"/>
          <c:y val="5.089071169964543E-2"/>
          <c:w val="0.92828935814019664"/>
          <c:h val="0.70483635704008885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9933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22553510311462188"/>
                  <c:y val="-0.21353713120200127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cat>
            <c:numRef>
              <c:f>DOW!$A$3:$A$157</c:f>
              <c:numCache>
                <c:formatCode>d\-mmm\-yy</c:formatCode>
                <c:ptCount val="155"/>
                <c:pt idx="0">
                  <c:v>41214</c:v>
                </c:pt>
                <c:pt idx="1">
                  <c:v>41183</c:v>
                </c:pt>
                <c:pt idx="2">
                  <c:v>41156</c:v>
                </c:pt>
                <c:pt idx="3">
                  <c:v>41122</c:v>
                </c:pt>
                <c:pt idx="4">
                  <c:v>41092</c:v>
                </c:pt>
                <c:pt idx="5">
                  <c:v>41061</c:v>
                </c:pt>
                <c:pt idx="6">
                  <c:v>41030</c:v>
                </c:pt>
                <c:pt idx="7">
                  <c:v>41001</c:v>
                </c:pt>
                <c:pt idx="8">
                  <c:v>40969</c:v>
                </c:pt>
                <c:pt idx="9">
                  <c:v>40940</c:v>
                </c:pt>
                <c:pt idx="10">
                  <c:v>40911</c:v>
                </c:pt>
                <c:pt idx="11">
                  <c:v>40878</c:v>
                </c:pt>
                <c:pt idx="12">
                  <c:v>40848</c:v>
                </c:pt>
                <c:pt idx="13">
                  <c:v>40819</c:v>
                </c:pt>
                <c:pt idx="14">
                  <c:v>40787</c:v>
                </c:pt>
                <c:pt idx="15">
                  <c:v>40756</c:v>
                </c:pt>
                <c:pt idx="16" formatCode="m/d/yyyy">
                  <c:v>40725</c:v>
                </c:pt>
                <c:pt idx="17" formatCode="m/d/yyyy">
                  <c:v>40695</c:v>
                </c:pt>
                <c:pt idx="18" formatCode="m/d/yyyy">
                  <c:v>40665</c:v>
                </c:pt>
                <c:pt idx="19" formatCode="m/d/yyyy">
                  <c:v>40634</c:v>
                </c:pt>
                <c:pt idx="20" formatCode="m/d/yyyy">
                  <c:v>40603</c:v>
                </c:pt>
                <c:pt idx="21" formatCode="m/d/yyyy">
                  <c:v>40575</c:v>
                </c:pt>
                <c:pt idx="22" formatCode="m/d/yyyy">
                  <c:v>40546</c:v>
                </c:pt>
                <c:pt idx="23" formatCode="m/d/yyyy">
                  <c:v>40513</c:v>
                </c:pt>
                <c:pt idx="24" formatCode="m/d/yyyy">
                  <c:v>40483</c:v>
                </c:pt>
                <c:pt idx="25" formatCode="m/d/yyyy">
                  <c:v>40452</c:v>
                </c:pt>
                <c:pt idx="26" formatCode="m/d/yyyy">
                  <c:v>40422</c:v>
                </c:pt>
                <c:pt idx="27" formatCode="m/d/yyyy">
                  <c:v>40392</c:v>
                </c:pt>
                <c:pt idx="28" formatCode="m/d/yyyy">
                  <c:v>40360</c:v>
                </c:pt>
                <c:pt idx="29" formatCode="m/d/yyyy">
                  <c:v>40330</c:v>
                </c:pt>
                <c:pt idx="30" formatCode="m/d/yyyy">
                  <c:v>40301</c:v>
                </c:pt>
                <c:pt idx="31" formatCode="m/d/yyyy">
                  <c:v>40269</c:v>
                </c:pt>
                <c:pt idx="32" formatCode="m/d/yyyy">
                  <c:v>40238</c:v>
                </c:pt>
                <c:pt idx="33" formatCode="m/d/yyyy">
                  <c:v>40210</c:v>
                </c:pt>
                <c:pt idx="34" formatCode="m/d/yyyy">
                  <c:v>40182</c:v>
                </c:pt>
                <c:pt idx="35" formatCode="m/d/yyyy">
                  <c:v>40148</c:v>
                </c:pt>
                <c:pt idx="36" formatCode="m/d/yyyy">
                  <c:v>40119</c:v>
                </c:pt>
                <c:pt idx="37" formatCode="m/d/yyyy">
                  <c:v>40087</c:v>
                </c:pt>
                <c:pt idx="38" formatCode="m/d/yyyy">
                  <c:v>40057</c:v>
                </c:pt>
                <c:pt idx="39" formatCode="m/d/yyyy">
                  <c:v>40028</c:v>
                </c:pt>
                <c:pt idx="40" formatCode="m/d/yyyy">
                  <c:v>39995</c:v>
                </c:pt>
                <c:pt idx="41" formatCode="m/d/yyyy">
                  <c:v>39965</c:v>
                </c:pt>
                <c:pt idx="42" formatCode="m/d/yyyy">
                  <c:v>39934</c:v>
                </c:pt>
                <c:pt idx="43" formatCode="m/d/yyyy">
                  <c:v>39904</c:v>
                </c:pt>
                <c:pt idx="44" formatCode="m/d/yyyy">
                  <c:v>39874</c:v>
                </c:pt>
                <c:pt idx="45" formatCode="m/d/yyyy">
                  <c:v>39846</c:v>
                </c:pt>
                <c:pt idx="46" formatCode="m/d/yyyy">
                  <c:v>39815</c:v>
                </c:pt>
                <c:pt idx="47" formatCode="m/d/yyyy">
                  <c:v>39783</c:v>
                </c:pt>
                <c:pt idx="48" formatCode="m/d/yyyy">
                  <c:v>39755</c:v>
                </c:pt>
                <c:pt idx="49" formatCode="m/d/yyyy">
                  <c:v>39722</c:v>
                </c:pt>
                <c:pt idx="50" formatCode="m/d/yyyy">
                  <c:v>39693</c:v>
                </c:pt>
                <c:pt idx="51" formatCode="m/d/yyyy">
                  <c:v>39661</c:v>
                </c:pt>
                <c:pt idx="52" formatCode="m/d/yyyy">
                  <c:v>39630</c:v>
                </c:pt>
                <c:pt idx="53" formatCode="m/d/yyyy">
                  <c:v>39601</c:v>
                </c:pt>
                <c:pt idx="54" formatCode="m/d/yyyy">
                  <c:v>39569</c:v>
                </c:pt>
                <c:pt idx="55" formatCode="m/d/yyyy">
                  <c:v>39539</c:v>
                </c:pt>
                <c:pt idx="56" formatCode="m/d/yyyy">
                  <c:v>39510</c:v>
                </c:pt>
                <c:pt idx="57" formatCode="m/d/yyyy">
                  <c:v>39479</c:v>
                </c:pt>
                <c:pt idx="58" formatCode="m/d/yyyy">
                  <c:v>39449</c:v>
                </c:pt>
                <c:pt idx="59" formatCode="m/d/yyyy">
                  <c:v>39419</c:v>
                </c:pt>
                <c:pt idx="60" formatCode="m/d/yyyy">
                  <c:v>39387</c:v>
                </c:pt>
                <c:pt idx="61" formatCode="m/d/yyyy">
                  <c:v>39356</c:v>
                </c:pt>
                <c:pt idx="62" formatCode="m/d/yyyy">
                  <c:v>39329</c:v>
                </c:pt>
                <c:pt idx="63" formatCode="m/d/yyyy">
                  <c:v>39295</c:v>
                </c:pt>
                <c:pt idx="64" formatCode="m/d/yyyy">
                  <c:v>39265</c:v>
                </c:pt>
                <c:pt idx="65" formatCode="m/d/yyyy">
                  <c:v>39234</c:v>
                </c:pt>
                <c:pt idx="66" formatCode="m/d/yyyy">
                  <c:v>39203</c:v>
                </c:pt>
                <c:pt idx="67" formatCode="m/d/yyyy">
                  <c:v>39174</c:v>
                </c:pt>
                <c:pt idx="68" formatCode="m/d/yyyy">
                  <c:v>39142</c:v>
                </c:pt>
                <c:pt idx="69" formatCode="m/d/yyyy">
                  <c:v>39114</c:v>
                </c:pt>
                <c:pt idx="70" formatCode="m/d/yyyy">
                  <c:v>39085</c:v>
                </c:pt>
                <c:pt idx="71" formatCode="m/d/yyyy">
                  <c:v>39052</c:v>
                </c:pt>
                <c:pt idx="72" formatCode="m/d/yyyy">
                  <c:v>39022</c:v>
                </c:pt>
                <c:pt idx="73" formatCode="m/d/yyyy">
                  <c:v>38992</c:v>
                </c:pt>
                <c:pt idx="74" formatCode="m/d/yyyy">
                  <c:v>38961</c:v>
                </c:pt>
                <c:pt idx="75" formatCode="m/d/yyyy">
                  <c:v>38930</c:v>
                </c:pt>
                <c:pt idx="76" formatCode="m/d/yyyy">
                  <c:v>38901</c:v>
                </c:pt>
                <c:pt idx="77" formatCode="m/d/yyyy">
                  <c:v>38869</c:v>
                </c:pt>
                <c:pt idx="78" formatCode="m/d/yyyy">
                  <c:v>38838</c:v>
                </c:pt>
                <c:pt idx="79" formatCode="m/d/yyyy">
                  <c:v>38810</c:v>
                </c:pt>
                <c:pt idx="80" formatCode="m/d/yyyy">
                  <c:v>38777</c:v>
                </c:pt>
                <c:pt idx="81" formatCode="m/d/yyyy">
                  <c:v>38749</c:v>
                </c:pt>
                <c:pt idx="82" formatCode="m/d/yyyy">
                  <c:v>38720</c:v>
                </c:pt>
                <c:pt idx="83" formatCode="m/d/yyyy">
                  <c:v>38687</c:v>
                </c:pt>
                <c:pt idx="84" formatCode="m/d/yyyy">
                  <c:v>38657</c:v>
                </c:pt>
                <c:pt idx="85" formatCode="m/d/yyyy">
                  <c:v>38628</c:v>
                </c:pt>
                <c:pt idx="86" formatCode="m/d/yyyy">
                  <c:v>38596</c:v>
                </c:pt>
                <c:pt idx="87" formatCode="m/d/yyyy">
                  <c:v>38565</c:v>
                </c:pt>
                <c:pt idx="88" formatCode="m/d/yyyy">
                  <c:v>38534</c:v>
                </c:pt>
                <c:pt idx="89" formatCode="m/d/yyyy">
                  <c:v>38504</c:v>
                </c:pt>
                <c:pt idx="90" formatCode="m/d/yyyy">
                  <c:v>38474</c:v>
                </c:pt>
                <c:pt idx="91" formatCode="m/d/yyyy">
                  <c:v>38443</c:v>
                </c:pt>
                <c:pt idx="92" formatCode="m/d/yyyy">
                  <c:v>38412</c:v>
                </c:pt>
                <c:pt idx="93" formatCode="m/d/yyyy">
                  <c:v>38384</c:v>
                </c:pt>
                <c:pt idx="94" formatCode="m/d/yyyy">
                  <c:v>38355</c:v>
                </c:pt>
                <c:pt idx="95" formatCode="m/d/yyyy">
                  <c:v>38322</c:v>
                </c:pt>
                <c:pt idx="96" formatCode="m/d/yyyy">
                  <c:v>38292</c:v>
                </c:pt>
                <c:pt idx="97" formatCode="m/d/yyyy">
                  <c:v>38261</c:v>
                </c:pt>
                <c:pt idx="98" formatCode="m/d/yyyy">
                  <c:v>38231</c:v>
                </c:pt>
                <c:pt idx="99" formatCode="m/d/yyyy">
                  <c:v>38201</c:v>
                </c:pt>
                <c:pt idx="100" formatCode="m/d/yyyy">
                  <c:v>38169</c:v>
                </c:pt>
                <c:pt idx="101" formatCode="m/d/yyyy">
                  <c:v>38139</c:v>
                </c:pt>
                <c:pt idx="102" formatCode="m/d/yyyy">
                  <c:v>38110</c:v>
                </c:pt>
                <c:pt idx="103" formatCode="m/d/yyyy">
                  <c:v>38078</c:v>
                </c:pt>
                <c:pt idx="104" formatCode="m/d/yyyy">
                  <c:v>38047</c:v>
                </c:pt>
                <c:pt idx="105" formatCode="m/d/yyyy">
                  <c:v>38019</c:v>
                </c:pt>
                <c:pt idx="106" formatCode="m/d/yyyy">
                  <c:v>37988</c:v>
                </c:pt>
                <c:pt idx="107" formatCode="m/d/yyyy">
                  <c:v>37956</c:v>
                </c:pt>
                <c:pt idx="108" formatCode="m/d/yyyy">
                  <c:v>37928</c:v>
                </c:pt>
                <c:pt idx="109" formatCode="m/d/yyyy">
                  <c:v>37895</c:v>
                </c:pt>
                <c:pt idx="110" formatCode="m/d/yyyy">
                  <c:v>37866</c:v>
                </c:pt>
                <c:pt idx="111" formatCode="m/d/yyyy">
                  <c:v>37834</c:v>
                </c:pt>
                <c:pt idx="112" formatCode="m/d/yyyy">
                  <c:v>37803</c:v>
                </c:pt>
                <c:pt idx="113" formatCode="m/d/yyyy">
                  <c:v>37774</c:v>
                </c:pt>
                <c:pt idx="114" formatCode="m/d/yyyy">
                  <c:v>37742</c:v>
                </c:pt>
                <c:pt idx="115" formatCode="m/d/yyyy">
                  <c:v>37712</c:v>
                </c:pt>
                <c:pt idx="116" formatCode="m/d/yyyy">
                  <c:v>37683</c:v>
                </c:pt>
                <c:pt idx="117" formatCode="m/d/yyyy">
                  <c:v>37655</c:v>
                </c:pt>
                <c:pt idx="118" formatCode="m/d/yyyy">
                  <c:v>37623</c:v>
                </c:pt>
                <c:pt idx="119" formatCode="m/d/yyyy">
                  <c:v>37592</c:v>
                </c:pt>
                <c:pt idx="120" formatCode="m/d/yyyy">
                  <c:v>37561</c:v>
                </c:pt>
                <c:pt idx="121" formatCode="m/d/yyyy">
                  <c:v>37530</c:v>
                </c:pt>
                <c:pt idx="122" formatCode="m/d/yyyy">
                  <c:v>37502</c:v>
                </c:pt>
                <c:pt idx="123" formatCode="m/d/yyyy">
                  <c:v>37469</c:v>
                </c:pt>
                <c:pt idx="124" formatCode="m/d/yyyy">
                  <c:v>37438</c:v>
                </c:pt>
                <c:pt idx="125" formatCode="m/d/yyyy">
                  <c:v>37410</c:v>
                </c:pt>
                <c:pt idx="126" formatCode="m/d/yyyy">
                  <c:v>37377</c:v>
                </c:pt>
                <c:pt idx="127" formatCode="m/d/yyyy">
                  <c:v>37347</c:v>
                </c:pt>
                <c:pt idx="128" formatCode="m/d/yyyy">
                  <c:v>37316</c:v>
                </c:pt>
                <c:pt idx="129" formatCode="m/d/yyyy">
                  <c:v>37288</c:v>
                </c:pt>
                <c:pt idx="130" formatCode="m/d/yyyy">
                  <c:v>37258</c:v>
                </c:pt>
                <c:pt idx="131" formatCode="m/d/yyyy">
                  <c:v>37228</c:v>
                </c:pt>
                <c:pt idx="132" formatCode="m/d/yyyy">
                  <c:v>37196</c:v>
                </c:pt>
                <c:pt idx="133" formatCode="m/d/yyyy">
                  <c:v>37165</c:v>
                </c:pt>
                <c:pt idx="134" formatCode="m/d/yyyy">
                  <c:v>37138</c:v>
                </c:pt>
                <c:pt idx="135" formatCode="m/d/yyyy">
                  <c:v>37104</c:v>
                </c:pt>
                <c:pt idx="136" formatCode="m/d/yyyy">
                  <c:v>37074</c:v>
                </c:pt>
                <c:pt idx="137" formatCode="m/d/yyyy">
                  <c:v>37043</c:v>
                </c:pt>
                <c:pt idx="138" formatCode="m/d/yyyy">
                  <c:v>37012</c:v>
                </c:pt>
                <c:pt idx="139" formatCode="m/d/yyyy">
                  <c:v>36983</c:v>
                </c:pt>
                <c:pt idx="140" formatCode="m/d/yyyy">
                  <c:v>36951</c:v>
                </c:pt>
                <c:pt idx="141" formatCode="m/d/yyyy">
                  <c:v>36923</c:v>
                </c:pt>
                <c:pt idx="142" formatCode="m/d/yyyy">
                  <c:v>36893</c:v>
                </c:pt>
                <c:pt idx="143" formatCode="m/d/yyyy">
                  <c:v>36861</c:v>
                </c:pt>
                <c:pt idx="144" formatCode="m/d/yyyy">
                  <c:v>36831</c:v>
                </c:pt>
                <c:pt idx="145" formatCode="m/d/yyyy">
                  <c:v>36801</c:v>
                </c:pt>
                <c:pt idx="146" formatCode="m/d/yyyy">
                  <c:v>36770</c:v>
                </c:pt>
                <c:pt idx="147" formatCode="m/d/yyyy">
                  <c:v>36739</c:v>
                </c:pt>
                <c:pt idx="148" formatCode="m/d/yyyy">
                  <c:v>36710</c:v>
                </c:pt>
                <c:pt idx="149" formatCode="m/d/yyyy">
                  <c:v>36678</c:v>
                </c:pt>
                <c:pt idx="150" formatCode="m/d/yyyy">
                  <c:v>36647</c:v>
                </c:pt>
                <c:pt idx="151" formatCode="m/d/yyyy">
                  <c:v>36619</c:v>
                </c:pt>
                <c:pt idx="152" formatCode="m/d/yyyy">
                  <c:v>36586</c:v>
                </c:pt>
                <c:pt idx="153" formatCode="m/d/yyyy">
                  <c:v>36557</c:v>
                </c:pt>
                <c:pt idx="154" formatCode="m/d/yyyy">
                  <c:v>36528</c:v>
                </c:pt>
              </c:numCache>
            </c:numRef>
          </c:cat>
          <c:val>
            <c:numRef>
              <c:f>DOW!$B$3:$B$160</c:f>
              <c:numCache>
                <c:formatCode>#,##0.00</c:formatCode>
                <c:ptCount val="158"/>
                <c:pt idx="0">
                  <c:v>12588.31</c:v>
                </c:pt>
                <c:pt idx="1">
                  <c:v>13096.46</c:v>
                </c:pt>
                <c:pt idx="2">
                  <c:v>13437.13</c:v>
                </c:pt>
                <c:pt idx="3">
                  <c:v>13090.84</c:v>
                </c:pt>
                <c:pt idx="4">
                  <c:v>13008.68</c:v>
                </c:pt>
                <c:pt idx="5">
                  <c:v>12880.09</c:v>
                </c:pt>
                <c:pt idx="6">
                  <c:v>12393.45</c:v>
                </c:pt>
                <c:pt idx="7">
                  <c:v>13213.63</c:v>
                </c:pt>
                <c:pt idx="8">
                  <c:v>13212.04</c:v>
                </c:pt>
                <c:pt idx="9">
                  <c:v>12952.07</c:v>
                </c:pt>
                <c:pt idx="10">
                  <c:v>12632.91</c:v>
                </c:pt>
                <c:pt idx="11">
                  <c:v>12217.56</c:v>
                </c:pt>
                <c:pt idx="12">
                  <c:v>12045.68</c:v>
                </c:pt>
                <c:pt idx="13">
                  <c:v>11955.01</c:v>
                </c:pt>
                <c:pt idx="14">
                  <c:v>10913.38</c:v>
                </c:pt>
                <c:pt idx="15">
                  <c:v>11613.53</c:v>
                </c:pt>
                <c:pt idx="16">
                  <c:v>12143.24</c:v>
                </c:pt>
                <c:pt idx="17">
                  <c:v>12414.34</c:v>
                </c:pt>
                <c:pt idx="18" formatCode="General">
                  <c:v>12595.75</c:v>
                </c:pt>
                <c:pt idx="19" formatCode="General">
                  <c:v>12810.54</c:v>
                </c:pt>
                <c:pt idx="20" formatCode="General">
                  <c:v>12319.73</c:v>
                </c:pt>
                <c:pt idx="21" formatCode="General">
                  <c:v>12226.34</c:v>
                </c:pt>
                <c:pt idx="22" formatCode="General">
                  <c:v>11891.93</c:v>
                </c:pt>
                <c:pt idx="23" formatCode="General">
                  <c:v>11577.51</c:v>
                </c:pt>
                <c:pt idx="24" formatCode="General">
                  <c:v>11006.02</c:v>
                </c:pt>
                <c:pt idx="25" formatCode="General">
                  <c:v>11118.4</c:v>
                </c:pt>
                <c:pt idx="26" formatCode="General">
                  <c:v>10788.05</c:v>
                </c:pt>
                <c:pt idx="27" formatCode="General">
                  <c:v>10014.719999999999</c:v>
                </c:pt>
                <c:pt idx="28" formatCode="General">
                  <c:v>10465.94</c:v>
                </c:pt>
                <c:pt idx="29" formatCode="General">
                  <c:v>9774.02</c:v>
                </c:pt>
                <c:pt idx="30" formatCode="General">
                  <c:v>10136.629999999999</c:v>
                </c:pt>
                <c:pt idx="31" formatCode="General">
                  <c:v>11008.61</c:v>
                </c:pt>
                <c:pt idx="32" formatCode="General">
                  <c:v>10856.63</c:v>
                </c:pt>
                <c:pt idx="33" formatCode="General">
                  <c:v>10325.26</c:v>
                </c:pt>
                <c:pt idx="34" formatCode="General">
                  <c:v>10067.33</c:v>
                </c:pt>
                <c:pt idx="35" formatCode="General">
                  <c:v>10428.049999999999</c:v>
                </c:pt>
                <c:pt idx="36" formatCode="General">
                  <c:v>10344.84</c:v>
                </c:pt>
                <c:pt idx="37" formatCode="General">
                  <c:v>9712.73</c:v>
                </c:pt>
                <c:pt idx="38" formatCode="General">
                  <c:v>9712.2800000000007</c:v>
                </c:pt>
                <c:pt idx="39" formatCode="General">
                  <c:v>9496.2800000000007</c:v>
                </c:pt>
                <c:pt idx="40" formatCode="General">
                  <c:v>9171.61</c:v>
                </c:pt>
                <c:pt idx="41" formatCode="General">
                  <c:v>8447</c:v>
                </c:pt>
                <c:pt idx="42" formatCode="General">
                  <c:v>8500.33</c:v>
                </c:pt>
                <c:pt idx="43" formatCode="General">
                  <c:v>8168.12</c:v>
                </c:pt>
                <c:pt idx="44" formatCode="General">
                  <c:v>7608.92</c:v>
                </c:pt>
                <c:pt idx="45" formatCode="General">
                  <c:v>7062.93</c:v>
                </c:pt>
                <c:pt idx="46" formatCode="General">
                  <c:v>8000.86</c:v>
                </c:pt>
                <c:pt idx="47" formatCode="General">
                  <c:v>8776.39</c:v>
                </c:pt>
                <c:pt idx="48" formatCode="General">
                  <c:v>8829.0400000000009</c:v>
                </c:pt>
                <c:pt idx="49" formatCode="General">
                  <c:v>9325.01</c:v>
                </c:pt>
                <c:pt idx="50" formatCode="General">
                  <c:v>10850.66</c:v>
                </c:pt>
                <c:pt idx="51" formatCode="General">
                  <c:v>11543.55</c:v>
                </c:pt>
                <c:pt idx="52" formatCode="General">
                  <c:v>11378.02</c:v>
                </c:pt>
                <c:pt idx="53" formatCode="General">
                  <c:v>11350.01</c:v>
                </c:pt>
                <c:pt idx="54" formatCode="General">
                  <c:v>12638.32</c:v>
                </c:pt>
                <c:pt idx="55" formatCode="General">
                  <c:v>12820.13</c:v>
                </c:pt>
                <c:pt idx="56" formatCode="General">
                  <c:v>12262.89</c:v>
                </c:pt>
                <c:pt idx="57" formatCode="General">
                  <c:v>12266.39</c:v>
                </c:pt>
                <c:pt idx="58" formatCode="General">
                  <c:v>12650.36</c:v>
                </c:pt>
                <c:pt idx="59" formatCode="General">
                  <c:v>13264.82</c:v>
                </c:pt>
                <c:pt idx="60" formatCode="General">
                  <c:v>13371.72</c:v>
                </c:pt>
                <c:pt idx="61" formatCode="General">
                  <c:v>13930.01</c:v>
                </c:pt>
                <c:pt idx="62" formatCode="General">
                  <c:v>13895.63</c:v>
                </c:pt>
                <c:pt idx="63" formatCode="General">
                  <c:v>13357.74</c:v>
                </c:pt>
                <c:pt idx="64" formatCode="General">
                  <c:v>13211.99</c:v>
                </c:pt>
                <c:pt idx="65" formatCode="General">
                  <c:v>13408.62</c:v>
                </c:pt>
                <c:pt idx="66" formatCode="General">
                  <c:v>13627.64</c:v>
                </c:pt>
                <c:pt idx="67" formatCode="General">
                  <c:v>13062.91</c:v>
                </c:pt>
                <c:pt idx="68" formatCode="General">
                  <c:v>12354.35</c:v>
                </c:pt>
                <c:pt idx="69" formatCode="General">
                  <c:v>12268.63</c:v>
                </c:pt>
                <c:pt idx="70" formatCode="General">
                  <c:v>12621.69</c:v>
                </c:pt>
                <c:pt idx="71" formatCode="General">
                  <c:v>12463.15</c:v>
                </c:pt>
                <c:pt idx="72" formatCode="General">
                  <c:v>12221.93</c:v>
                </c:pt>
                <c:pt idx="73" formatCode="General">
                  <c:v>12080.73</c:v>
                </c:pt>
                <c:pt idx="74" formatCode="General">
                  <c:v>11679.07</c:v>
                </c:pt>
                <c:pt idx="75" formatCode="General">
                  <c:v>11381.15</c:v>
                </c:pt>
                <c:pt idx="76" formatCode="General">
                  <c:v>11185.68</c:v>
                </c:pt>
                <c:pt idx="77" formatCode="General">
                  <c:v>11150.22</c:v>
                </c:pt>
                <c:pt idx="78" formatCode="General">
                  <c:v>11168.31</c:v>
                </c:pt>
                <c:pt idx="79" formatCode="General">
                  <c:v>11367.14</c:v>
                </c:pt>
                <c:pt idx="80" formatCode="General">
                  <c:v>11109.32</c:v>
                </c:pt>
                <c:pt idx="81" formatCode="General">
                  <c:v>10993.41</c:v>
                </c:pt>
                <c:pt idx="82" formatCode="General">
                  <c:v>10864.86</c:v>
                </c:pt>
                <c:pt idx="83" formatCode="General">
                  <c:v>10717.5</c:v>
                </c:pt>
                <c:pt idx="84" formatCode="General">
                  <c:v>10805.87</c:v>
                </c:pt>
                <c:pt idx="85" formatCode="General">
                  <c:v>10440.07</c:v>
                </c:pt>
                <c:pt idx="86" formatCode="General">
                  <c:v>10568.7</c:v>
                </c:pt>
                <c:pt idx="87" formatCode="General">
                  <c:v>10481.6</c:v>
                </c:pt>
                <c:pt idx="88" formatCode="General">
                  <c:v>10640.91</c:v>
                </c:pt>
                <c:pt idx="89" formatCode="General">
                  <c:v>10274.969999999999</c:v>
                </c:pt>
                <c:pt idx="90" formatCode="General">
                  <c:v>10467.48</c:v>
                </c:pt>
                <c:pt idx="91" formatCode="General">
                  <c:v>10192.51</c:v>
                </c:pt>
                <c:pt idx="92" formatCode="General">
                  <c:v>10503.76</c:v>
                </c:pt>
                <c:pt idx="93" formatCode="General">
                  <c:v>10766.23</c:v>
                </c:pt>
                <c:pt idx="94" formatCode="General">
                  <c:v>10489.94</c:v>
                </c:pt>
                <c:pt idx="95" formatCode="General">
                  <c:v>10783.01</c:v>
                </c:pt>
                <c:pt idx="96" formatCode="General">
                  <c:v>10428.02</c:v>
                </c:pt>
                <c:pt idx="97" formatCode="General">
                  <c:v>10027.469999999999</c:v>
                </c:pt>
                <c:pt idx="98" formatCode="General">
                  <c:v>10080.27</c:v>
                </c:pt>
                <c:pt idx="99" formatCode="General">
                  <c:v>10173.92</c:v>
                </c:pt>
                <c:pt idx="100" formatCode="General">
                  <c:v>10139.709999999999</c:v>
                </c:pt>
                <c:pt idx="101" formatCode="General">
                  <c:v>10435.48</c:v>
                </c:pt>
                <c:pt idx="102" formatCode="General">
                  <c:v>10188.450000000001</c:v>
                </c:pt>
                <c:pt idx="103" formatCode="General">
                  <c:v>10225.57</c:v>
                </c:pt>
                <c:pt idx="104" formatCode="General">
                  <c:v>10357.700000000001</c:v>
                </c:pt>
                <c:pt idx="105" formatCode="General">
                  <c:v>10583.92</c:v>
                </c:pt>
                <c:pt idx="106" formatCode="General">
                  <c:v>10488.07</c:v>
                </c:pt>
                <c:pt idx="107" formatCode="General">
                  <c:v>10453.92</c:v>
                </c:pt>
                <c:pt idx="108" formatCode="General">
                  <c:v>9782.4599999999991</c:v>
                </c:pt>
                <c:pt idx="109" formatCode="General">
                  <c:v>9801.1200000000008</c:v>
                </c:pt>
                <c:pt idx="110" formatCode="General">
                  <c:v>9275.06</c:v>
                </c:pt>
                <c:pt idx="111" formatCode="General">
                  <c:v>9415.82</c:v>
                </c:pt>
                <c:pt idx="112" formatCode="General">
                  <c:v>9233.7999999999993</c:v>
                </c:pt>
                <c:pt idx="113" formatCode="General">
                  <c:v>8985.44</c:v>
                </c:pt>
                <c:pt idx="114" formatCode="General">
                  <c:v>8850.26</c:v>
                </c:pt>
                <c:pt idx="115" formatCode="General">
                  <c:v>8480.09</c:v>
                </c:pt>
                <c:pt idx="116" formatCode="General">
                  <c:v>7992.13</c:v>
                </c:pt>
                <c:pt idx="117" formatCode="General">
                  <c:v>7891.08</c:v>
                </c:pt>
                <c:pt idx="118" formatCode="General">
                  <c:v>8053.81</c:v>
                </c:pt>
                <c:pt idx="119" formatCode="General">
                  <c:v>8341.6299999999992</c:v>
                </c:pt>
                <c:pt idx="120" formatCode="General">
                  <c:v>8896.09</c:v>
                </c:pt>
                <c:pt idx="121" formatCode="General">
                  <c:v>8397.0300000000007</c:v>
                </c:pt>
                <c:pt idx="122" formatCode="General">
                  <c:v>7591.93</c:v>
                </c:pt>
                <c:pt idx="123" formatCode="General">
                  <c:v>8663.5</c:v>
                </c:pt>
                <c:pt idx="124" formatCode="General">
                  <c:v>8736.59</c:v>
                </c:pt>
                <c:pt idx="125" formatCode="General">
                  <c:v>9243.26</c:v>
                </c:pt>
                <c:pt idx="126" formatCode="General">
                  <c:v>9925.25</c:v>
                </c:pt>
                <c:pt idx="127" formatCode="General">
                  <c:v>9946.2199999999993</c:v>
                </c:pt>
                <c:pt idx="128" formatCode="General">
                  <c:v>10403.94</c:v>
                </c:pt>
                <c:pt idx="129" formatCode="General">
                  <c:v>10106.129999999999</c:v>
                </c:pt>
                <c:pt idx="130" formatCode="General">
                  <c:v>9920</c:v>
                </c:pt>
                <c:pt idx="131" formatCode="General">
                  <c:v>10021.57</c:v>
                </c:pt>
                <c:pt idx="132" formatCode="General">
                  <c:v>9851.56</c:v>
                </c:pt>
                <c:pt idx="133" formatCode="General">
                  <c:v>9075.14</c:v>
                </c:pt>
                <c:pt idx="134" formatCode="General">
                  <c:v>8847.56</c:v>
                </c:pt>
                <c:pt idx="135" formatCode="General">
                  <c:v>9949.75</c:v>
                </c:pt>
                <c:pt idx="136" formatCode="General">
                  <c:v>10522.81</c:v>
                </c:pt>
                <c:pt idx="137" formatCode="General">
                  <c:v>10502.4</c:v>
                </c:pt>
                <c:pt idx="138" formatCode="General">
                  <c:v>10911.94</c:v>
                </c:pt>
                <c:pt idx="139" formatCode="General">
                  <c:v>10734.97</c:v>
                </c:pt>
                <c:pt idx="140" formatCode="General">
                  <c:v>9878.7800000000007</c:v>
                </c:pt>
                <c:pt idx="141" formatCode="General">
                  <c:v>10495.28</c:v>
                </c:pt>
                <c:pt idx="142" formatCode="General">
                  <c:v>10887.36</c:v>
                </c:pt>
                <c:pt idx="143" formatCode="General">
                  <c:v>10787.99</c:v>
                </c:pt>
                <c:pt idx="144" formatCode="General">
                  <c:v>10414.49</c:v>
                </c:pt>
                <c:pt idx="145" formatCode="General">
                  <c:v>10971.14</c:v>
                </c:pt>
                <c:pt idx="146" formatCode="General">
                  <c:v>10650.92</c:v>
                </c:pt>
                <c:pt idx="147" formatCode="General">
                  <c:v>11215.1</c:v>
                </c:pt>
                <c:pt idx="148" formatCode="General">
                  <c:v>10521.98</c:v>
                </c:pt>
                <c:pt idx="149" formatCode="General">
                  <c:v>10447.89</c:v>
                </c:pt>
                <c:pt idx="150" formatCode="General">
                  <c:v>10522.33</c:v>
                </c:pt>
                <c:pt idx="151" formatCode="General">
                  <c:v>10733.91</c:v>
                </c:pt>
                <c:pt idx="152" formatCode="General">
                  <c:v>10921.92</c:v>
                </c:pt>
                <c:pt idx="153" formatCode="General">
                  <c:v>10128.31</c:v>
                </c:pt>
                <c:pt idx="154" formatCode="General">
                  <c:v>10940.53</c:v>
                </c:pt>
                <c:pt idx="155" formatCode="General">
                  <c:v>11497.12</c:v>
                </c:pt>
                <c:pt idx="156" formatCode="General">
                  <c:v>10877.81</c:v>
                </c:pt>
                <c:pt idx="157" formatCode="General">
                  <c:v>10729.86</c:v>
                </c:pt>
              </c:numCache>
            </c:numRef>
          </c:val>
          <c:smooth val="0"/>
        </c:ser>
        <c:ser>
          <c:idx val="1"/>
          <c:order val="1"/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DOW!$A$3:$A$157</c:f>
              <c:numCache>
                <c:formatCode>d\-mmm\-yy</c:formatCode>
                <c:ptCount val="155"/>
                <c:pt idx="0">
                  <c:v>41214</c:v>
                </c:pt>
                <c:pt idx="1">
                  <c:v>41183</c:v>
                </c:pt>
                <c:pt idx="2">
                  <c:v>41156</c:v>
                </c:pt>
                <c:pt idx="3">
                  <c:v>41122</c:v>
                </c:pt>
                <c:pt idx="4">
                  <c:v>41092</c:v>
                </c:pt>
                <c:pt idx="5">
                  <c:v>41061</c:v>
                </c:pt>
                <c:pt idx="6">
                  <c:v>41030</c:v>
                </c:pt>
                <c:pt idx="7">
                  <c:v>41001</c:v>
                </c:pt>
                <c:pt idx="8">
                  <c:v>40969</c:v>
                </c:pt>
                <c:pt idx="9">
                  <c:v>40940</c:v>
                </c:pt>
                <c:pt idx="10">
                  <c:v>40911</c:v>
                </c:pt>
                <c:pt idx="11">
                  <c:v>40878</c:v>
                </c:pt>
                <c:pt idx="12">
                  <c:v>40848</c:v>
                </c:pt>
                <c:pt idx="13">
                  <c:v>40819</c:v>
                </c:pt>
                <c:pt idx="14">
                  <c:v>40787</c:v>
                </c:pt>
                <c:pt idx="15">
                  <c:v>40756</c:v>
                </c:pt>
                <c:pt idx="16" formatCode="m/d/yyyy">
                  <c:v>40725</c:v>
                </c:pt>
                <c:pt idx="17" formatCode="m/d/yyyy">
                  <c:v>40695</c:v>
                </c:pt>
                <c:pt idx="18" formatCode="m/d/yyyy">
                  <c:v>40665</c:v>
                </c:pt>
                <c:pt idx="19" formatCode="m/d/yyyy">
                  <c:v>40634</c:v>
                </c:pt>
                <c:pt idx="20" formatCode="m/d/yyyy">
                  <c:v>40603</c:v>
                </c:pt>
                <c:pt idx="21" formatCode="m/d/yyyy">
                  <c:v>40575</c:v>
                </c:pt>
                <c:pt idx="22" formatCode="m/d/yyyy">
                  <c:v>40546</c:v>
                </c:pt>
                <c:pt idx="23" formatCode="m/d/yyyy">
                  <c:v>40513</c:v>
                </c:pt>
                <c:pt idx="24" formatCode="m/d/yyyy">
                  <c:v>40483</c:v>
                </c:pt>
                <c:pt idx="25" formatCode="m/d/yyyy">
                  <c:v>40452</c:v>
                </c:pt>
                <c:pt idx="26" formatCode="m/d/yyyy">
                  <c:v>40422</c:v>
                </c:pt>
                <c:pt idx="27" formatCode="m/d/yyyy">
                  <c:v>40392</c:v>
                </c:pt>
                <c:pt idx="28" formatCode="m/d/yyyy">
                  <c:v>40360</c:v>
                </c:pt>
                <c:pt idx="29" formatCode="m/d/yyyy">
                  <c:v>40330</c:v>
                </c:pt>
                <c:pt idx="30" formatCode="m/d/yyyy">
                  <c:v>40301</c:v>
                </c:pt>
                <c:pt idx="31" formatCode="m/d/yyyy">
                  <c:v>40269</c:v>
                </c:pt>
                <c:pt idx="32" formatCode="m/d/yyyy">
                  <c:v>40238</c:v>
                </c:pt>
                <c:pt idx="33" formatCode="m/d/yyyy">
                  <c:v>40210</c:v>
                </c:pt>
                <c:pt idx="34" formatCode="m/d/yyyy">
                  <c:v>40182</c:v>
                </c:pt>
                <c:pt idx="35" formatCode="m/d/yyyy">
                  <c:v>40148</c:v>
                </c:pt>
                <c:pt idx="36" formatCode="m/d/yyyy">
                  <c:v>40119</c:v>
                </c:pt>
                <c:pt idx="37" formatCode="m/d/yyyy">
                  <c:v>40087</c:v>
                </c:pt>
                <c:pt idx="38" formatCode="m/d/yyyy">
                  <c:v>40057</c:v>
                </c:pt>
                <c:pt idx="39" formatCode="m/d/yyyy">
                  <c:v>40028</c:v>
                </c:pt>
                <c:pt idx="40" formatCode="m/d/yyyy">
                  <c:v>39995</c:v>
                </c:pt>
                <c:pt idx="41" formatCode="m/d/yyyy">
                  <c:v>39965</c:v>
                </c:pt>
                <c:pt idx="42" formatCode="m/d/yyyy">
                  <c:v>39934</c:v>
                </c:pt>
                <c:pt idx="43" formatCode="m/d/yyyy">
                  <c:v>39904</c:v>
                </c:pt>
                <c:pt idx="44" formatCode="m/d/yyyy">
                  <c:v>39874</c:v>
                </c:pt>
                <c:pt idx="45" formatCode="m/d/yyyy">
                  <c:v>39846</c:v>
                </c:pt>
                <c:pt idx="46" formatCode="m/d/yyyy">
                  <c:v>39815</c:v>
                </c:pt>
                <c:pt idx="47" formatCode="m/d/yyyy">
                  <c:v>39783</c:v>
                </c:pt>
                <c:pt idx="48" formatCode="m/d/yyyy">
                  <c:v>39755</c:v>
                </c:pt>
                <c:pt idx="49" formatCode="m/d/yyyy">
                  <c:v>39722</c:v>
                </c:pt>
                <c:pt idx="50" formatCode="m/d/yyyy">
                  <c:v>39693</c:v>
                </c:pt>
                <c:pt idx="51" formatCode="m/d/yyyy">
                  <c:v>39661</c:v>
                </c:pt>
                <c:pt idx="52" formatCode="m/d/yyyy">
                  <c:v>39630</c:v>
                </c:pt>
                <c:pt idx="53" formatCode="m/d/yyyy">
                  <c:v>39601</c:v>
                </c:pt>
                <c:pt idx="54" formatCode="m/d/yyyy">
                  <c:v>39569</c:v>
                </c:pt>
                <c:pt idx="55" formatCode="m/d/yyyy">
                  <c:v>39539</c:v>
                </c:pt>
                <c:pt idx="56" formatCode="m/d/yyyy">
                  <c:v>39510</c:v>
                </c:pt>
                <c:pt idx="57" formatCode="m/d/yyyy">
                  <c:v>39479</c:v>
                </c:pt>
                <c:pt idx="58" formatCode="m/d/yyyy">
                  <c:v>39449</c:v>
                </c:pt>
                <c:pt idx="59" formatCode="m/d/yyyy">
                  <c:v>39419</c:v>
                </c:pt>
                <c:pt idx="60" formatCode="m/d/yyyy">
                  <c:v>39387</c:v>
                </c:pt>
                <c:pt idx="61" formatCode="m/d/yyyy">
                  <c:v>39356</c:v>
                </c:pt>
                <c:pt idx="62" formatCode="m/d/yyyy">
                  <c:v>39329</c:v>
                </c:pt>
                <c:pt idx="63" formatCode="m/d/yyyy">
                  <c:v>39295</c:v>
                </c:pt>
                <c:pt idx="64" formatCode="m/d/yyyy">
                  <c:v>39265</c:v>
                </c:pt>
                <c:pt idx="65" formatCode="m/d/yyyy">
                  <c:v>39234</c:v>
                </c:pt>
                <c:pt idx="66" formatCode="m/d/yyyy">
                  <c:v>39203</c:v>
                </c:pt>
                <c:pt idx="67" formatCode="m/d/yyyy">
                  <c:v>39174</c:v>
                </c:pt>
                <c:pt idx="68" formatCode="m/d/yyyy">
                  <c:v>39142</c:v>
                </c:pt>
                <c:pt idx="69" formatCode="m/d/yyyy">
                  <c:v>39114</c:v>
                </c:pt>
                <c:pt idx="70" formatCode="m/d/yyyy">
                  <c:v>39085</c:v>
                </c:pt>
                <c:pt idx="71" formatCode="m/d/yyyy">
                  <c:v>39052</c:v>
                </c:pt>
                <c:pt idx="72" formatCode="m/d/yyyy">
                  <c:v>39022</c:v>
                </c:pt>
                <c:pt idx="73" formatCode="m/d/yyyy">
                  <c:v>38992</c:v>
                </c:pt>
                <c:pt idx="74" formatCode="m/d/yyyy">
                  <c:v>38961</c:v>
                </c:pt>
                <c:pt idx="75" formatCode="m/d/yyyy">
                  <c:v>38930</c:v>
                </c:pt>
                <c:pt idx="76" formatCode="m/d/yyyy">
                  <c:v>38901</c:v>
                </c:pt>
                <c:pt idx="77" formatCode="m/d/yyyy">
                  <c:v>38869</c:v>
                </c:pt>
                <c:pt idx="78" formatCode="m/d/yyyy">
                  <c:v>38838</c:v>
                </c:pt>
                <c:pt idx="79" formatCode="m/d/yyyy">
                  <c:v>38810</c:v>
                </c:pt>
                <c:pt idx="80" formatCode="m/d/yyyy">
                  <c:v>38777</c:v>
                </c:pt>
                <c:pt idx="81" formatCode="m/d/yyyy">
                  <c:v>38749</c:v>
                </c:pt>
                <c:pt idx="82" formatCode="m/d/yyyy">
                  <c:v>38720</c:v>
                </c:pt>
                <c:pt idx="83" formatCode="m/d/yyyy">
                  <c:v>38687</c:v>
                </c:pt>
                <c:pt idx="84" formatCode="m/d/yyyy">
                  <c:v>38657</c:v>
                </c:pt>
                <c:pt idx="85" formatCode="m/d/yyyy">
                  <c:v>38628</c:v>
                </c:pt>
                <c:pt idx="86" formatCode="m/d/yyyy">
                  <c:v>38596</c:v>
                </c:pt>
                <c:pt idx="87" formatCode="m/d/yyyy">
                  <c:v>38565</c:v>
                </c:pt>
                <c:pt idx="88" formatCode="m/d/yyyy">
                  <c:v>38534</c:v>
                </c:pt>
                <c:pt idx="89" formatCode="m/d/yyyy">
                  <c:v>38504</c:v>
                </c:pt>
                <c:pt idx="90" formatCode="m/d/yyyy">
                  <c:v>38474</c:v>
                </c:pt>
                <c:pt idx="91" formatCode="m/d/yyyy">
                  <c:v>38443</c:v>
                </c:pt>
                <c:pt idx="92" formatCode="m/d/yyyy">
                  <c:v>38412</c:v>
                </c:pt>
                <c:pt idx="93" formatCode="m/d/yyyy">
                  <c:v>38384</c:v>
                </c:pt>
                <c:pt idx="94" formatCode="m/d/yyyy">
                  <c:v>38355</c:v>
                </c:pt>
                <c:pt idx="95" formatCode="m/d/yyyy">
                  <c:v>38322</c:v>
                </c:pt>
                <c:pt idx="96" formatCode="m/d/yyyy">
                  <c:v>38292</c:v>
                </c:pt>
                <c:pt idx="97" formatCode="m/d/yyyy">
                  <c:v>38261</c:v>
                </c:pt>
                <c:pt idx="98" formatCode="m/d/yyyy">
                  <c:v>38231</c:v>
                </c:pt>
                <c:pt idx="99" formatCode="m/d/yyyy">
                  <c:v>38201</c:v>
                </c:pt>
                <c:pt idx="100" formatCode="m/d/yyyy">
                  <c:v>38169</c:v>
                </c:pt>
                <c:pt idx="101" formatCode="m/d/yyyy">
                  <c:v>38139</c:v>
                </c:pt>
                <c:pt idx="102" formatCode="m/d/yyyy">
                  <c:v>38110</c:v>
                </c:pt>
                <c:pt idx="103" formatCode="m/d/yyyy">
                  <c:v>38078</c:v>
                </c:pt>
                <c:pt idx="104" formatCode="m/d/yyyy">
                  <c:v>38047</c:v>
                </c:pt>
                <c:pt idx="105" formatCode="m/d/yyyy">
                  <c:v>38019</c:v>
                </c:pt>
                <c:pt idx="106" formatCode="m/d/yyyy">
                  <c:v>37988</c:v>
                </c:pt>
                <c:pt idx="107" formatCode="m/d/yyyy">
                  <c:v>37956</c:v>
                </c:pt>
                <c:pt idx="108" formatCode="m/d/yyyy">
                  <c:v>37928</c:v>
                </c:pt>
                <c:pt idx="109" formatCode="m/d/yyyy">
                  <c:v>37895</c:v>
                </c:pt>
                <c:pt idx="110" formatCode="m/d/yyyy">
                  <c:v>37866</c:v>
                </c:pt>
                <c:pt idx="111" formatCode="m/d/yyyy">
                  <c:v>37834</c:v>
                </c:pt>
                <c:pt idx="112" formatCode="m/d/yyyy">
                  <c:v>37803</c:v>
                </c:pt>
                <c:pt idx="113" formatCode="m/d/yyyy">
                  <c:v>37774</c:v>
                </c:pt>
                <c:pt idx="114" formatCode="m/d/yyyy">
                  <c:v>37742</c:v>
                </c:pt>
                <c:pt idx="115" formatCode="m/d/yyyy">
                  <c:v>37712</c:v>
                </c:pt>
                <c:pt idx="116" formatCode="m/d/yyyy">
                  <c:v>37683</c:v>
                </c:pt>
                <c:pt idx="117" formatCode="m/d/yyyy">
                  <c:v>37655</c:v>
                </c:pt>
                <c:pt idx="118" formatCode="m/d/yyyy">
                  <c:v>37623</c:v>
                </c:pt>
                <c:pt idx="119" formatCode="m/d/yyyy">
                  <c:v>37592</c:v>
                </c:pt>
                <c:pt idx="120" formatCode="m/d/yyyy">
                  <c:v>37561</c:v>
                </c:pt>
                <c:pt idx="121" formatCode="m/d/yyyy">
                  <c:v>37530</c:v>
                </c:pt>
                <c:pt idx="122" formatCode="m/d/yyyy">
                  <c:v>37502</c:v>
                </c:pt>
                <c:pt idx="123" formatCode="m/d/yyyy">
                  <c:v>37469</c:v>
                </c:pt>
                <c:pt idx="124" formatCode="m/d/yyyy">
                  <c:v>37438</c:v>
                </c:pt>
                <c:pt idx="125" formatCode="m/d/yyyy">
                  <c:v>37410</c:v>
                </c:pt>
                <c:pt idx="126" formatCode="m/d/yyyy">
                  <c:v>37377</c:v>
                </c:pt>
                <c:pt idx="127" formatCode="m/d/yyyy">
                  <c:v>37347</c:v>
                </c:pt>
                <c:pt idx="128" formatCode="m/d/yyyy">
                  <c:v>37316</c:v>
                </c:pt>
                <c:pt idx="129" formatCode="m/d/yyyy">
                  <c:v>37288</c:v>
                </c:pt>
                <c:pt idx="130" formatCode="m/d/yyyy">
                  <c:v>37258</c:v>
                </c:pt>
                <c:pt idx="131" formatCode="m/d/yyyy">
                  <c:v>37228</c:v>
                </c:pt>
                <c:pt idx="132" formatCode="m/d/yyyy">
                  <c:v>37196</c:v>
                </c:pt>
                <c:pt idx="133" formatCode="m/d/yyyy">
                  <c:v>37165</c:v>
                </c:pt>
                <c:pt idx="134" formatCode="m/d/yyyy">
                  <c:v>37138</c:v>
                </c:pt>
                <c:pt idx="135" formatCode="m/d/yyyy">
                  <c:v>37104</c:v>
                </c:pt>
                <c:pt idx="136" formatCode="m/d/yyyy">
                  <c:v>37074</c:v>
                </c:pt>
                <c:pt idx="137" formatCode="m/d/yyyy">
                  <c:v>37043</c:v>
                </c:pt>
                <c:pt idx="138" formatCode="m/d/yyyy">
                  <c:v>37012</c:v>
                </c:pt>
                <c:pt idx="139" formatCode="m/d/yyyy">
                  <c:v>36983</c:v>
                </c:pt>
                <c:pt idx="140" formatCode="m/d/yyyy">
                  <c:v>36951</c:v>
                </c:pt>
                <c:pt idx="141" formatCode="m/d/yyyy">
                  <c:v>36923</c:v>
                </c:pt>
                <c:pt idx="142" formatCode="m/d/yyyy">
                  <c:v>36893</c:v>
                </c:pt>
                <c:pt idx="143" formatCode="m/d/yyyy">
                  <c:v>36861</c:v>
                </c:pt>
                <c:pt idx="144" formatCode="m/d/yyyy">
                  <c:v>36831</c:v>
                </c:pt>
                <c:pt idx="145" formatCode="m/d/yyyy">
                  <c:v>36801</c:v>
                </c:pt>
                <c:pt idx="146" formatCode="m/d/yyyy">
                  <c:v>36770</c:v>
                </c:pt>
                <c:pt idx="147" formatCode="m/d/yyyy">
                  <c:v>36739</c:v>
                </c:pt>
                <c:pt idx="148" formatCode="m/d/yyyy">
                  <c:v>36710</c:v>
                </c:pt>
                <c:pt idx="149" formatCode="m/d/yyyy">
                  <c:v>36678</c:v>
                </c:pt>
                <c:pt idx="150" formatCode="m/d/yyyy">
                  <c:v>36647</c:v>
                </c:pt>
                <c:pt idx="151" formatCode="m/d/yyyy">
                  <c:v>36619</c:v>
                </c:pt>
                <c:pt idx="152" formatCode="m/d/yyyy">
                  <c:v>36586</c:v>
                </c:pt>
                <c:pt idx="153" formatCode="m/d/yyyy">
                  <c:v>36557</c:v>
                </c:pt>
                <c:pt idx="154" formatCode="m/d/yyyy">
                  <c:v>36528</c:v>
                </c:pt>
              </c:numCache>
            </c:numRef>
          </c:cat>
          <c:val>
            <c:numRef>
              <c:f>DOW!$C$3:$C$160</c:f>
              <c:numCache>
                <c:formatCode>0</c:formatCode>
                <c:ptCount val="158"/>
                <c:pt idx="0">
                  <c:v>10956.962196102302</c:v>
                </c:pt>
                <c:pt idx="1">
                  <c:v>10900.990987088877</c:v>
                </c:pt>
                <c:pt idx="2">
                  <c:v>10852.474878795945</c:v>
                </c:pt>
                <c:pt idx="3">
                  <c:v>10791.687556666266</c:v>
                </c:pt>
                <c:pt idx="4">
                  <c:v>10738.334501626689</c:v>
                </c:pt>
                <c:pt idx="5">
                  <c:v>10683.480103656744</c:v>
                </c:pt>
                <c:pt idx="6">
                  <c:v>10628.905917201555</c:v>
                </c:pt>
                <c:pt idx="7">
                  <c:v>10578.105055347838</c:v>
                </c:pt>
                <c:pt idx="8">
                  <c:v>10522.330663652097</c:v>
                </c:pt>
                <c:pt idx="9">
                  <c:v>10472.039178283107</c:v>
                </c:pt>
                <c:pt idx="10">
                  <c:v>10421.988061096934</c:v>
                </c:pt>
                <c:pt idx="11">
                  <c:v>10365.324266100919</c:v>
                </c:pt>
                <c:pt idx="12">
                  <c:v>10314.079109755492</c:v>
                </c:pt>
                <c:pt idx="13">
                  <c:v>10264.782962806348</c:v>
                </c:pt>
                <c:pt idx="14">
                  <c:v>10210.66060132064</c:v>
                </c:pt>
                <c:pt idx="15">
                  <c:v>10158.501708330668</c:v>
                </c:pt>
                <c:pt idx="16">
                  <c:v>10106.609257466644</c:v>
                </c:pt>
                <c:pt idx="17">
                  <c:v>10056.643162993862</c:v>
                </c:pt>
                <c:pt idx="18">
                  <c:v>10006.924096038743</c:v>
                </c:pt>
                <c:pt idx="19">
                  <c:v>9955.8059457579911</c:v>
                </c:pt>
                <c:pt idx="20">
                  <c:v>9904.9489212000935</c:v>
                </c:pt>
                <c:pt idx="21">
                  <c:v>9859.236877638441</c:v>
                </c:pt>
                <c:pt idx="22">
                  <c:v>9812.1146493954184</c:v>
                </c:pt>
                <c:pt idx="23">
                  <c:v>9758.7667037144856</c:v>
                </c:pt>
                <c:pt idx="24">
                  <c:v>9710.5203090400901</c:v>
                </c:pt>
                <c:pt idx="25">
                  <c:v>9660.9162717057516</c:v>
                </c:pt>
                <c:pt idx="26">
                  <c:v>9613.1536400625973</c:v>
                </c:pt>
                <c:pt idx="27">
                  <c:v>9565.6271422309073</c:v>
                </c:pt>
                <c:pt idx="28">
                  <c:v>9515.1911678995239</c:v>
                </c:pt>
                <c:pt idx="29">
                  <c:v>9468.1489870147143</c:v>
                </c:pt>
                <c:pt idx="30">
                  <c:v>9422.8959635665233</c:v>
                </c:pt>
                <c:pt idx="31">
                  <c:v>9373.2125573581052</c:v>
                </c:pt>
                <c:pt idx="32">
                  <c:v>9325.3315817933835</c:v>
                </c:pt>
                <c:pt idx="33">
                  <c:v>9282.2945134667207</c:v>
                </c:pt>
                <c:pt idx="34">
                  <c:v>9239.456064270531</c:v>
                </c:pt>
                <c:pt idx="35">
                  <c:v>9187.7036484986038</c:v>
                </c:pt>
                <c:pt idx="36">
                  <c:v>9143.7910137047529</c:v>
                </c:pt>
                <c:pt idx="37">
                  <c:v>9095.5792235103891</c:v>
                </c:pt>
                <c:pt idx="38">
                  <c:v>9050.6115633200207</c:v>
                </c:pt>
                <c:pt idx="39">
                  <c:v>9007.3541602249588</c:v>
                </c:pt>
                <c:pt idx="40">
                  <c:v>8958.3816545379996</c:v>
                </c:pt>
                <c:pt idx="41">
                  <c:v>8914.0922858020731</c:v>
                </c:pt>
                <c:pt idx="42">
                  <c:v>8868.556624223258</c:v>
                </c:pt>
                <c:pt idx="43">
                  <c:v>8824.7113417121363</c:v>
                </c:pt>
                <c:pt idx="44">
                  <c:v>8781.0828260188773</c:v>
                </c:pt>
                <c:pt idx="45">
                  <c:v>8740.5575043988629</c:v>
                </c:pt>
                <c:pt idx="46">
                  <c:v>8695.908306727395</c:v>
                </c:pt>
                <c:pt idx="47">
                  <c:v>8650.0580345366816</c:v>
                </c:pt>
                <c:pt idx="48">
                  <c:v>8610.1374016458612</c:v>
                </c:pt>
                <c:pt idx="49">
                  <c:v>8563.3245423569952</c:v>
                </c:pt>
                <c:pt idx="50">
                  <c:v>8522.3961278547285</c:v>
                </c:pt>
                <c:pt idx="51">
                  <c:v>8477.460720488838</c:v>
                </c:pt>
                <c:pt idx="52">
                  <c:v>8434.1554943324154</c:v>
                </c:pt>
                <c:pt idx="53">
                  <c:v>8393.8444433683708</c:v>
                </c:pt>
                <c:pt idx="54">
                  <c:v>8349.5868409558425</c:v>
                </c:pt>
                <c:pt idx="55">
                  <c:v>8308.3072946435441</c:v>
                </c:pt>
                <c:pt idx="56">
                  <c:v>8268.5977352212194</c:v>
                </c:pt>
                <c:pt idx="57">
                  <c:v>8226.3594392589821</c:v>
                </c:pt>
                <c:pt idx="58">
                  <c:v>8185.6891172510941</c:v>
                </c:pt>
                <c:pt idx="59">
                  <c:v>8145.2198653647392</c:v>
                </c:pt>
                <c:pt idx="60">
                  <c:v>8102.2731673652606</c:v>
                </c:pt>
                <c:pt idx="61">
                  <c:v>8060.8845035350805</c:v>
                </c:pt>
                <c:pt idx="62">
                  <c:v>8025.0086142720293</c:v>
                </c:pt>
                <c:pt idx="63">
                  <c:v>7980.0586107772197</c:v>
                </c:pt>
                <c:pt idx="64">
                  <c:v>7940.6059761411425</c:v>
                </c:pt>
                <c:pt idx="65">
                  <c:v>7900.0431532683979</c:v>
                </c:pt>
                <c:pt idx="66">
                  <c:v>7859.6875365716496</c:v>
                </c:pt>
                <c:pt idx="67">
                  <c:v>7822.1221555372222</c:v>
                </c:pt>
                <c:pt idx="68">
                  <c:v>7780.8790309215992</c:v>
                </c:pt>
                <c:pt idx="69">
                  <c:v>7744.9697209353408</c:v>
                </c:pt>
                <c:pt idx="70">
                  <c:v>7707.952633765748</c:v>
                </c:pt>
                <c:pt idx="71">
                  <c:v>7666.0449050945717</c:v>
                </c:pt>
                <c:pt idx="72">
                  <c:v>7628.1447237179591</c:v>
                </c:pt>
                <c:pt idx="73">
                  <c:v>7590.4319171566731</c:v>
                </c:pt>
                <c:pt idx="74">
                  <c:v>7551.657880728174</c:v>
                </c:pt>
                <c:pt idx="75">
                  <c:v>7513.0819128572184</c:v>
                </c:pt>
                <c:pt idx="76">
                  <c:v>7477.1731335977247</c:v>
                </c:pt>
                <c:pt idx="77">
                  <c:v>7437.7487961622301</c:v>
                </c:pt>
                <c:pt idx="78">
                  <c:v>7399.7547075627972</c:v>
                </c:pt>
                <c:pt idx="79">
                  <c:v>7365.6043134286429</c:v>
                </c:pt>
                <c:pt idx="80">
                  <c:v>7325.5579143739551</c:v>
                </c:pt>
                <c:pt idx="81">
                  <c:v>7291.7499437161223</c:v>
                </c:pt>
                <c:pt idx="82">
                  <c:v>7256.8990207285478</c:v>
                </c:pt>
                <c:pt idx="83">
                  <c:v>7217.4436465708786</c:v>
                </c:pt>
                <c:pt idx="84">
                  <c:v>7181.7613062419387</c:v>
                </c:pt>
                <c:pt idx="85">
                  <c:v>7147.4360740094926</c:v>
                </c:pt>
                <c:pt idx="86">
                  <c:v>7109.7503167659934</c:v>
                </c:pt>
                <c:pt idx="87">
                  <c:v>7073.4317355852954</c:v>
                </c:pt>
                <c:pt idx="88">
                  <c:v>7037.2986798141001</c:v>
                </c:pt>
                <c:pt idx="89">
                  <c:v>7002.5069587025919</c:v>
                </c:pt>
                <c:pt idx="90">
                  <c:v>6967.8872444807967</c:v>
                </c:pt>
                <c:pt idx="91">
                  <c:v>6932.2933393123049</c:v>
                </c:pt>
                <c:pt idx="92">
                  <c:v>6896.8812577067802</c:v>
                </c:pt>
                <c:pt idx="93">
                  <c:v>6865.0516603004726</c:v>
                </c:pt>
                <c:pt idx="94">
                  <c:v>6832.2401420002552</c:v>
                </c:pt>
                <c:pt idx="95">
                  <c:v>6795.0936155889503</c:v>
                </c:pt>
                <c:pt idx="96">
                  <c:v>6761.4993327886059</c:v>
                </c:pt>
                <c:pt idx="97">
                  <c:v>6726.9597144503887</c:v>
                </c:pt>
                <c:pt idx="98">
                  <c:v>6693.7022790391502</c:v>
                </c:pt>
                <c:pt idx="99">
                  <c:v>6660.6092651581548</c:v>
                </c:pt>
                <c:pt idx="100">
                  <c:v>6625.4903636022091</c:v>
                </c:pt>
                <c:pt idx="101">
                  <c:v>6592.7345828054322</c:v>
                </c:pt>
                <c:pt idx="102">
                  <c:v>6561.2246041314002</c:v>
                </c:pt>
                <c:pt idx="103">
                  <c:v>6526.6297207227171</c:v>
                </c:pt>
                <c:pt idx="104">
                  <c:v>6493.2898816584047</c:v>
                </c:pt>
                <c:pt idx="105">
                  <c:v>6463.3228871498814</c:v>
                </c:pt>
                <c:pt idx="106">
                  <c:v>6430.3064369912227</c:v>
                </c:pt>
                <c:pt idx="107">
                  <c:v>6396.4018361138587</c:v>
                </c:pt>
                <c:pt idx="108">
                  <c:v>6366.8819868247374</c:v>
                </c:pt>
                <c:pt idx="109">
                  <c:v>6332.2655879620352</c:v>
                </c:pt>
                <c:pt idx="110">
                  <c:v>6302.0005209964411</c:v>
                </c:pt>
                <c:pt idx="111">
                  <c:v>6268.7724292271014</c:v>
                </c:pt>
                <c:pt idx="112">
                  <c:v>6236.7497968939642</c:v>
                </c:pt>
                <c:pt idx="113">
                  <c:v>6206.9412477059004</c:v>
                </c:pt>
                <c:pt idx="114">
                  <c:v>6174.2143679320052</c:v>
                </c:pt>
                <c:pt idx="115">
                  <c:v>6143.6896518235462</c:v>
                </c:pt>
                <c:pt idx="116">
                  <c:v>6114.3258836515752</c:v>
                </c:pt>
                <c:pt idx="117">
                  <c:v>6086.1078349400477</c:v>
                </c:pt>
                <c:pt idx="118">
                  <c:v>6054.0180645594019</c:v>
                </c:pt>
                <c:pt idx="119">
                  <c:v>6023.0924572242729</c:v>
                </c:pt>
                <c:pt idx="120">
                  <c:v>5992.3248264889571</c:v>
                </c:pt>
                <c:pt idx="121">
                  <c:v>5961.7143653650646</c:v>
                </c:pt>
                <c:pt idx="122">
                  <c:v>5934.2006296618547</c:v>
                </c:pt>
                <c:pt idx="123">
                  <c:v>5901.9366963342445</c:v>
                </c:pt>
                <c:pt idx="124">
                  <c:v>5871.7879629077443</c:v>
                </c:pt>
                <c:pt idx="125">
                  <c:v>5844.6892439460817</c:v>
                </c:pt>
                <c:pt idx="126">
                  <c:v>5812.9119792636739</c:v>
                </c:pt>
                <c:pt idx="127">
                  <c:v>5784.1735070700179</c:v>
                </c:pt>
                <c:pt idx="128">
                  <c:v>5754.6263407533079</c:v>
                </c:pt>
                <c:pt idx="129">
                  <c:v>5728.0683310086524</c:v>
                </c:pt>
                <c:pt idx="130">
                  <c:v>5699.7493175707605</c:v>
                </c:pt>
                <c:pt idx="131">
                  <c:v>5671.5703105845641</c:v>
                </c:pt>
                <c:pt idx="132">
                  <c:v>5641.6662415308583</c:v>
                </c:pt>
                <c:pt idx="133">
                  <c:v>5612.8470419445857</c:v>
                </c:pt>
                <c:pt idx="134">
                  <c:v>5587.8664236465638</c:v>
                </c:pt>
                <c:pt idx="135">
                  <c:v>5556.5674397645098</c:v>
                </c:pt>
                <c:pt idx="136">
                  <c:v>5529.0963100743484</c:v>
                </c:pt>
                <c:pt idx="137">
                  <c:v>5500.8521489932218</c:v>
                </c:pt>
                <c:pt idx="138">
                  <c:v>5472.7522669389809</c:v>
                </c:pt>
                <c:pt idx="139">
                  <c:v>5446.5952443782262</c:v>
                </c:pt>
                <c:pt idx="140">
                  <c:v>5417.8773847068924</c:v>
                </c:pt>
                <c:pt idx="141">
                  <c:v>5392.8734953388894</c:v>
                </c:pt>
                <c:pt idx="142">
                  <c:v>5366.2116526097079</c:v>
                </c:pt>
                <c:pt idx="143">
                  <c:v>5337.9176255539269</c:v>
                </c:pt>
                <c:pt idx="144">
                  <c:v>5311.5274793068747</c:v>
                </c:pt>
                <c:pt idx="145">
                  <c:v>5285.2678033794864</c:v>
                </c:pt>
                <c:pt idx="146">
                  <c:v>5258.269186096667</c:v>
                </c:pt>
                <c:pt idx="147">
                  <c:v>5231.4084852567421</c:v>
                </c:pt>
                <c:pt idx="148">
                  <c:v>5206.4049654372857</c:v>
                </c:pt>
                <c:pt idx="149">
                  <c:v>5178.953539274512</c:v>
                </c:pt>
                <c:pt idx="150">
                  <c:v>5152.4980048088855</c:v>
                </c:pt>
                <c:pt idx="151">
                  <c:v>5128.7188601488833</c:v>
                </c:pt>
                <c:pt idx="152">
                  <c:v>5100.8342883781224</c:v>
                </c:pt>
                <c:pt idx="153">
                  <c:v>5076.4548480066323</c:v>
                </c:pt>
                <c:pt idx="154">
                  <c:v>5052.1919291842114</c:v>
                </c:pt>
                <c:pt idx="155">
                  <c:v>5024.7234302684983</c:v>
                </c:pt>
                <c:pt idx="156">
                  <c:v>4999.8816857011097</c:v>
                </c:pt>
                <c:pt idx="157">
                  <c:v>4974.3409000468228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737808"/>
        <c:axId val="325738368"/>
      </c:lineChart>
      <c:dateAx>
        <c:axId val="32573780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5738368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325738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25737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 horizontalDpi="200" verticalDpi="2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i="1"/>
            </a:pPr>
            <a:r>
              <a:rPr lang="en-US" i="1"/>
              <a:t>DOW Line</a:t>
            </a:r>
          </a:p>
        </c:rich>
      </c:tx>
      <c:layout>
        <c:manualLayout>
          <c:xMode val="edge"/>
          <c:yMode val="edge"/>
          <c:x val="9.6751680702329299E-2"/>
          <c:y val="0.7714837393964376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8280669521110905E-2"/>
          <c:y val="5.4951508178285279E-2"/>
          <c:w val="0.94114462086213224"/>
          <c:h val="0.7941646403842398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trendline>
            <c:spPr>
              <a:ln>
                <a:gradFill>
                  <a:gsLst>
                    <a:gs pos="0">
                      <a:srgbClr val="FC9FCB"/>
                    </a:gs>
                    <a:gs pos="13000">
                      <a:srgbClr val="F8B049"/>
                    </a:gs>
                    <a:gs pos="21001">
                      <a:srgbClr val="F8B049"/>
                    </a:gs>
                    <a:gs pos="63000">
                      <a:srgbClr val="FEE7F2"/>
                    </a:gs>
                    <a:gs pos="67000">
                      <a:srgbClr val="F952A0"/>
                    </a:gs>
                    <a:gs pos="69000">
                      <a:srgbClr val="C50849"/>
                    </a:gs>
                    <a:gs pos="82001">
                      <a:srgbClr val="B43E85"/>
                    </a:gs>
                    <a:gs pos="100000">
                      <a:srgbClr val="F8B049"/>
                    </a:gs>
                  </a:gsLst>
                  <a:lin ang="5400000" scaled="0"/>
                </a:gradFill>
              </a:ln>
            </c:spPr>
            <c:trendlineType val="linear"/>
            <c:dispRSqr val="1"/>
            <c:dispEq val="1"/>
            <c:trendlineLbl>
              <c:layout>
                <c:manualLayout>
                  <c:x val="-7.5124588562523256E-2"/>
                  <c:y val="-0.14671889848920597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cat>
            <c:numRef>
              <c:f>DOW!$A$3:$A$160</c:f>
              <c:numCache>
                <c:formatCode>d\-mmm\-yy</c:formatCode>
                <c:ptCount val="158"/>
                <c:pt idx="0">
                  <c:v>41214</c:v>
                </c:pt>
                <c:pt idx="1">
                  <c:v>41183</c:v>
                </c:pt>
                <c:pt idx="2">
                  <c:v>41156</c:v>
                </c:pt>
                <c:pt idx="3">
                  <c:v>41122</c:v>
                </c:pt>
                <c:pt idx="4">
                  <c:v>41092</c:v>
                </c:pt>
                <c:pt idx="5">
                  <c:v>41061</c:v>
                </c:pt>
                <c:pt idx="6">
                  <c:v>41030</c:v>
                </c:pt>
                <c:pt idx="7">
                  <c:v>41001</c:v>
                </c:pt>
                <c:pt idx="8">
                  <c:v>40969</c:v>
                </c:pt>
                <c:pt idx="9">
                  <c:v>40940</c:v>
                </c:pt>
                <c:pt idx="10">
                  <c:v>40911</c:v>
                </c:pt>
                <c:pt idx="11">
                  <c:v>40878</c:v>
                </c:pt>
                <c:pt idx="12">
                  <c:v>40848</c:v>
                </c:pt>
                <c:pt idx="13">
                  <c:v>40819</c:v>
                </c:pt>
                <c:pt idx="14">
                  <c:v>40787</c:v>
                </c:pt>
                <c:pt idx="15">
                  <c:v>40756</c:v>
                </c:pt>
                <c:pt idx="16" formatCode="m/d/yyyy">
                  <c:v>40725</c:v>
                </c:pt>
                <c:pt idx="17" formatCode="m/d/yyyy">
                  <c:v>40695</c:v>
                </c:pt>
                <c:pt idx="18" formatCode="m/d/yyyy">
                  <c:v>40665</c:v>
                </c:pt>
                <c:pt idx="19" formatCode="m/d/yyyy">
                  <c:v>40634</c:v>
                </c:pt>
                <c:pt idx="20" formatCode="m/d/yyyy">
                  <c:v>40603</c:v>
                </c:pt>
                <c:pt idx="21" formatCode="m/d/yyyy">
                  <c:v>40575</c:v>
                </c:pt>
                <c:pt idx="22" formatCode="m/d/yyyy">
                  <c:v>40546</c:v>
                </c:pt>
                <c:pt idx="23" formatCode="m/d/yyyy">
                  <c:v>40513</c:v>
                </c:pt>
                <c:pt idx="24" formatCode="m/d/yyyy">
                  <c:v>40483</c:v>
                </c:pt>
                <c:pt idx="25" formatCode="m/d/yyyy">
                  <c:v>40452</c:v>
                </c:pt>
                <c:pt idx="26" formatCode="m/d/yyyy">
                  <c:v>40422</c:v>
                </c:pt>
                <c:pt idx="27" formatCode="m/d/yyyy">
                  <c:v>40392</c:v>
                </c:pt>
                <c:pt idx="28" formatCode="m/d/yyyy">
                  <c:v>40360</c:v>
                </c:pt>
                <c:pt idx="29" formatCode="m/d/yyyy">
                  <c:v>40330</c:v>
                </c:pt>
                <c:pt idx="30" formatCode="m/d/yyyy">
                  <c:v>40301</c:v>
                </c:pt>
                <c:pt idx="31" formatCode="m/d/yyyy">
                  <c:v>40269</c:v>
                </c:pt>
                <c:pt idx="32" formatCode="m/d/yyyy">
                  <c:v>40238</c:v>
                </c:pt>
                <c:pt idx="33" formatCode="m/d/yyyy">
                  <c:v>40210</c:v>
                </c:pt>
                <c:pt idx="34" formatCode="m/d/yyyy">
                  <c:v>40182</c:v>
                </c:pt>
                <c:pt idx="35" formatCode="m/d/yyyy">
                  <c:v>40148</c:v>
                </c:pt>
                <c:pt idx="36" formatCode="m/d/yyyy">
                  <c:v>40119</c:v>
                </c:pt>
                <c:pt idx="37" formatCode="m/d/yyyy">
                  <c:v>40087</c:v>
                </c:pt>
                <c:pt idx="38" formatCode="m/d/yyyy">
                  <c:v>40057</c:v>
                </c:pt>
                <c:pt idx="39" formatCode="m/d/yyyy">
                  <c:v>40028</c:v>
                </c:pt>
                <c:pt idx="40" formatCode="m/d/yyyy">
                  <c:v>39995</c:v>
                </c:pt>
                <c:pt idx="41" formatCode="m/d/yyyy">
                  <c:v>39965</c:v>
                </c:pt>
                <c:pt idx="42" formatCode="m/d/yyyy">
                  <c:v>39934</c:v>
                </c:pt>
                <c:pt idx="43" formatCode="m/d/yyyy">
                  <c:v>39904</c:v>
                </c:pt>
                <c:pt idx="44" formatCode="m/d/yyyy">
                  <c:v>39874</c:v>
                </c:pt>
                <c:pt idx="45" formatCode="m/d/yyyy">
                  <c:v>39846</c:v>
                </c:pt>
                <c:pt idx="46" formatCode="m/d/yyyy">
                  <c:v>39815</c:v>
                </c:pt>
                <c:pt idx="47" formatCode="m/d/yyyy">
                  <c:v>39783</c:v>
                </c:pt>
                <c:pt idx="48" formatCode="m/d/yyyy">
                  <c:v>39755</c:v>
                </c:pt>
                <c:pt idx="49" formatCode="m/d/yyyy">
                  <c:v>39722</c:v>
                </c:pt>
                <c:pt idx="50" formatCode="m/d/yyyy">
                  <c:v>39693</c:v>
                </c:pt>
                <c:pt idx="51" formatCode="m/d/yyyy">
                  <c:v>39661</c:v>
                </c:pt>
                <c:pt idx="52" formatCode="m/d/yyyy">
                  <c:v>39630</c:v>
                </c:pt>
                <c:pt idx="53" formatCode="m/d/yyyy">
                  <c:v>39601</c:v>
                </c:pt>
                <c:pt idx="54" formatCode="m/d/yyyy">
                  <c:v>39569</c:v>
                </c:pt>
                <c:pt idx="55" formatCode="m/d/yyyy">
                  <c:v>39539</c:v>
                </c:pt>
                <c:pt idx="56" formatCode="m/d/yyyy">
                  <c:v>39510</c:v>
                </c:pt>
                <c:pt idx="57" formatCode="m/d/yyyy">
                  <c:v>39479</c:v>
                </c:pt>
                <c:pt idx="58" formatCode="m/d/yyyy">
                  <c:v>39449</c:v>
                </c:pt>
                <c:pt idx="59" formatCode="m/d/yyyy">
                  <c:v>39419</c:v>
                </c:pt>
                <c:pt idx="60" formatCode="m/d/yyyy">
                  <c:v>39387</c:v>
                </c:pt>
                <c:pt idx="61" formatCode="m/d/yyyy">
                  <c:v>39356</c:v>
                </c:pt>
                <c:pt idx="62" formatCode="m/d/yyyy">
                  <c:v>39329</c:v>
                </c:pt>
                <c:pt idx="63" formatCode="m/d/yyyy">
                  <c:v>39295</c:v>
                </c:pt>
                <c:pt idx="64" formatCode="m/d/yyyy">
                  <c:v>39265</c:v>
                </c:pt>
                <c:pt idx="65" formatCode="m/d/yyyy">
                  <c:v>39234</c:v>
                </c:pt>
                <c:pt idx="66" formatCode="m/d/yyyy">
                  <c:v>39203</c:v>
                </c:pt>
                <c:pt idx="67" formatCode="m/d/yyyy">
                  <c:v>39174</c:v>
                </c:pt>
                <c:pt idx="68" formatCode="m/d/yyyy">
                  <c:v>39142</c:v>
                </c:pt>
                <c:pt idx="69" formatCode="m/d/yyyy">
                  <c:v>39114</c:v>
                </c:pt>
                <c:pt idx="70" formatCode="m/d/yyyy">
                  <c:v>39085</c:v>
                </c:pt>
                <c:pt idx="71" formatCode="m/d/yyyy">
                  <c:v>39052</c:v>
                </c:pt>
                <c:pt idx="72" formatCode="m/d/yyyy">
                  <c:v>39022</c:v>
                </c:pt>
                <c:pt idx="73" formatCode="m/d/yyyy">
                  <c:v>38992</c:v>
                </c:pt>
                <c:pt idx="74" formatCode="m/d/yyyy">
                  <c:v>38961</c:v>
                </c:pt>
                <c:pt idx="75" formatCode="m/d/yyyy">
                  <c:v>38930</c:v>
                </c:pt>
                <c:pt idx="76" formatCode="m/d/yyyy">
                  <c:v>38901</c:v>
                </c:pt>
                <c:pt idx="77" formatCode="m/d/yyyy">
                  <c:v>38869</c:v>
                </c:pt>
                <c:pt idx="78" formatCode="m/d/yyyy">
                  <c:v>38838</c:v>
                </c:pt>
                <c:pt idx="79" formatCode="m/d/yyyy">
                  <c:v>38810</c:v>
                </c:pt>
                <c:pt idx="80" formatCode="m/d/yyyy">
                  <c:v>38777</c:v>
                </c:pt>
                <c:pt idx="81" formatCode="m/d/yyyy">
                  <c:v>38749</c:v>
                </c:pt>
                <c:pt idx="82" formatCode="m/d/yyyy">
                  <c:v>38720</c:v>
                </c:pt>
                <c:pt idx="83" formatCode="m/d/yyyy">
                  <c:v>38687</c:v>
                </c:pt>
                <c:pt idx="84" formatCode="m/d/yyyy">
                  <c:v>38657</c:v>
                </c:pt>
                <c:pt idx="85" formatCode="m/d/yyyy">
                  <c:v>38628</c:v>
                </c:pt>
                <c:pt idx="86" formatCode="m/d/yyyy">
                  <c:v>38596</c:v>
                </c:pt>
                <c:pt idx="87" formatCode="m/d/yyyy">
                  <c:v>38565</c:v>
                </c:pt>
                <c:pt idx="88" formatCode="m/d/yyyy">
                  <c:v>38534</c:v>
                </c:pt>
                <c:pt idx="89" formatCode="m/d/yyyy">
                  <c:v>38504</c:v>
                </c:pt>
                <c:pt idx="90" formatCode="m/d/yyyy">
                  <c:v>38474</c:v>
                </c:pt>
                <c:pt idx="91" formatCode="m/d/yyyy">
                  <c:v>38443</c:v>
                </c:pt>
                <c:pt idx="92" formatCode="m/d/yyyy">
                  <c:v>38412</c:v>
                </c:pt>
                <c:pt idx="93" formatCode="m/d/yyyy">
                  <c:v>38384</c:v>
                </c:pt>
                <c:pt idx="94" formatCode="m/d/yyyy">
                  <c:v>38355</c:v>
                </c:pt>
                <c:pt idx="95" formatCode="m/d/yyyy">
                  <c:v>38322</c:v>
                </c:pt>
                <c:pt idx="96" formatCode="m/d/yyyy">
                  <c:v>38292</c:v>
                </c:pt>
                <c:pt idx="97" formatCode="m/d/yyyy">
                  <c:v>38261</c:v>
                </c:pt>
                <c:pt idx="98" formatCode="m/d/yyyy">
                  <c:v>38231</c:v>
                </c:pt>
                <c:pt idx="99" formatCode="m/d/yyyy">
                  <c:v>38201</c:v>
                </c:pt>
                <c:pt idx="100" formatCode="m/d/yyyy">
                  <c:v>38169</c:v>
                </c:pt>
                <c:pt idx="101" formatCode="m/d/yyyy">
                  <c:v>38139</c:v>
                </c:pt>
                <c:pt idx="102" formatCode="m/d/yyyy">
                  <c:v>38110</c:v>
                </c:pt>
                <c:pt idx="103" formatCode="m/d/yyyy">
                  <c:v>38078</c:v>
                </c:pt>
                <c:pt idx="104" formatCode="m/d/yyyy">
                  <c:v>38047</c:v>
                </c:pt>
                <c:pt idx="105" formatCode="m/d/yyyy">
                  <c:v>38019</c:v>
                </c:pt>
                <c:pt idx="106" formatCode="m/d/yyyy">
                  <c:v>37988</c:v>
                </c:pt>
                <c:pt idx="107" formatCode="m/d/yyyy">
                  <c:v>37956</c:v>
                </c:pt>
                <c:pt idx="108" formatCode="m/d/yyyy">
                  <c:v>37928</c:v>
                </c:pt>
                <c:pt idx="109" formatCode="m/d/yyyy">
                  <c:v>37895</c:v>
                </c:pt>
                <c:pt idx="110" formatCode="m/d/yyyy">
                  <c:v>37866</c:v>
                </c:pt>
                <c:pt idx="111" formatCode="m/d/yyyy">
                  <c:v>37834</c:v>
                </c:pt>
                <c:pt idx="112" formatCode="m/d/yyyy">
                  <c:v>37803</c:v>
                </c:pt>
                <c:pt idx="113" formatCode="m/d/yyyy">
                  <c:v>37774</c:v>
                </c:pt>
                <c:pt idx="114" formatCode="m/d/yyyy">
                  <c:v>37742</c:v>
                </c:pt>
                <c:pt idx="115" formatCode="m/d/yyyy">
                  <c:v>37712</c:v>
                </c:pt>
                <c:pt idx="116" formatCode="m/d/yyyy">
                  <c:v>37683</c:v>
                </c:pt>
                <c:pt idx="117" formatCode="m/d/yyyy">
                  <c:v>37655</c:v>
                </c:pt>
                <c:pt idx="118" formatCode="m/d/yyyy">
                  <c:v>37623</c:v>
                </c:pt>
                <c:pt idx="119" formatCode="m/d/yyyy">
                  <c:v>37592</c:v>
                </c:pt>
                <c:pt idx="120" formatCode="m/d/yyyy">
                  <c:v>37561</c:v>
                </c:pt>
                <c:pt idx="121" formatCode="m/d/yyyy">
                  <c:v>37530</c:v>
                </c:pt>
                <c:pt idx="122" formatCode="m/d/yyyy">
                  <c:v>37502</c:v>
                </c:pt>
                <c:pt idx="123" formatCode="m/d/yyyy">
                  <c:v>37469</c:v>
                </c:pt>
                <c:pt idx="124" formatCode="m/d/yyyy">
                  <c:v>37438</c:v>
                </c:pt>
                <c:pt idx="125" formatCode="m/d/yyyy">
                  <c:v>37410</c:v>
                </c:pt>
                <c:pt idx="126" formatCode="m/d/yyyy">
                  <c:v>37377</c:v>
                </c:pt>
                <c:pt idx="127" formatCode="m/d/yyyy">
                  <c:v>37347</c:v>
                </c:pt>
                <c:pt idx="128" formatCode="m/d/yyyy">
                  <c:v>37316</c:v>
                </c:pt>
                <c:pt idx="129" formatCode="m/d/yyyy">
                  <c:v>37288</c:v>
                </c:pt>
                <c:pt idx="130" formatCode="m/d/yyyy">
                  <c:v>37258</c:v>
                </c:pt>
                <c:pt idx="131" formatCode="m/d/yyyy">
                  <c:v>37228</c:v>
                </c:pt>
                <c:pt idx="132" formatCode="m/d/yyyy">
                  <c:v>37196</c:v>
                </c:pt>
                <c:pt idx="133" formatCode="m/d/yyyy">
                  <c:v>37165</c:v>
                </c:pt>
                <c:pt idx="134" formatCode="m/d/yyyy">
                  <c:v>37138</c:v>
                </c:pt>
                <c:pt idx="135" formatCode="m/d/yyyy">
                  <c:v>37104</c:v>
                </c:pt>
                <c:pt idx="136" formatCode="m/d/yyyy">
                  <c:v>37074</c:v>
                </c:pt>
                <c:pt idx="137" formatCode="m/d/yyyy">
                  <c:v>37043</c:v>
                </c:pt>
                <c:pt idx="138" formatCode="m/d/yyyy">
                  <c:v>37012</c:v>
                </c:pt>
                <c:pt idx="139" formatCode="m/d/yyyy">
                  <c:v>36983</c:v>
                </c:pt>
                <c:pt idx="140" formatCode="m/d/yyyy">
                  <c:v>36951</c:v>
                </c:pt>
                <c:pt idx="141" formatCode="m/d/yyyy">
                  <c:v>36923</c:v>
                </c:pt>
                <c:pt idx="142" formatCode="m/d/yyyy">
                  <c:v>36893</c:v>
                </c:pt>
                <c:pt idx="143" formatCode="m/d/yyyy">
                  <c:v>36861</c:v>
                </c:pt>
                <c:pt idx="144" formatCode="m/d/yyyy">
                  <c:v>36831</c:v>
                </c:pt>
                <c:pt idx="145" formatCode="m/d/yyyy">
                  <c:v>36801</c:v>
                </c:pt>
                <c:pt idx="146" formatCode="m/d/yyyy">
                  <c:v>36770</c:v>
                </c:pt>
                <c:pt idx="147" formatCode="m/d/yyyy">
                  <c:v>36739</c:v>
                </c:pt>
                <c:pt idx="148" formatCode="m/d/yyyy">
                  <c:v>36710</c:v>
                </c:pt>
                <c:pt idx="149" formatCode="m/d/yyyy">
                  <c:v>36678</c:v>
                </c:pt>
                <c:pt idx="150" formatCode="m/d/yyyy">
                  <c:v>36647</c:v>
                </c:pt>
                <c:pt idx="151" formatCode="m/d/yyyy">
                  <c:v>36619</c:v>
                </c:pt>
                <c:pt idx="152" formatCode="m/d/yyyy">
                  <c:v>36586</c:v>
                </c:pt>
                <c:pt idx="153" formatCode="m/d/yyyy">
                  <c:v>36557</c:v>
                </c:pt>
                <c:pt idx="154" formatCode="m/d/yyyy">
                  <c:v>36528</c:v>
                </c:pt>
                <c:pt idx="155" formatCode="m/d/yyyy">
                  <c:v>36495</c:v>
                </c:pt>
                <c:pt idx="156" formatCode="m/d/yyyy">
                  <c:v>36465</c:v>
                </c:pt>
                <c:pt idx="157" formatCode="m/d/yyyy">
                  <c:v>36434</c:v>
                </c:pt>
              </c:numCache>
            </c:numRef>
          </c:cat>
          <c:val>
            <c:numRef>
              <c:f>DOW!$B$3:$B$160</c:f>
              <c:numCache>
                <c:formatCode>#,##0.00</c:formatCode>
                <c:ptCount val="158"/>
                <c:pt idx="0">
                  <c:v>12588.31</c:v>
                </c:pt>
                <c:pt idx="1">
                  <c:v>13096.46</c:v>
                </c:pt>
                <c:pt idx="2">
                  <c:v>13437.13</c:v>
                </c:pt>
                <c:pt idx="3">
                  <c:v>13090.84</c:v>
                </c:pt>
                <c:pt idx="4">
                  <c:v>13008.68</c:v>
                </c:pt>
                <c:pt idx="5">
                  <c:v>12880.09</c:v>
                </c:pt>
                <c:pt idx="6">
                  <c:v>12393.45</c:v>
                </c:pt>
                <c:pt idx="7">
                  <c:v>13213.63</c:v>
                </c:pt>
                <c:pt idx="8">
                  <c:v>13212.04</c:v>
                </c:pt>
                <c:pt idx="9">
                  <c:v>12952.07</c:v>
                </c:pt>
                <c:pt idx="10">
                  <c:v>12632.91</c:v>
                </c:pt>
                <c:pt idx="11">
                  <c:v>12217.56</c:v>
                </c:pt>
                <c:pt idx="12">
                  <c:v>12045.68</c:v>
                </c:pt>
                <c:pt idx="13">
                  <c:v>11955.01</c:v>
                </c:pt>
                <c:pt idx="14">
                  <c:v>10913.38</c:v>
                </c:pt>
                <c:pt idx="15">
                  <c:v>11613.53</c:v>
                </c:pt>
                <c:pt idx="16">
                  <c:v>12143.24</c:v>
                </c:pt>
                <c:pt idx="17">
                  <c:v>12414.34</c:v>
                </c:pt>
                <c:pt idx="18" formatCode="General">
                  <c:v>12595.75</c:v>
                </c:pt>
                <c:pt idx="19" formatCode="General">
                  <c:v>12810.54</c:v>
                </c:pt>
                <c:pt idx="20" formatCode="General">
                  <c:v>12319.73</c:v>
                </c:pt>
                <c:pt idx="21" formatCode="General">
                  <c:v>12226.34</c:v>
                </c:pt>
                <c:pt idx="22" formatCode="General">
                  <c:v>11891.93</c:v>
                </c:pt>
                <c:pt idx="23" formatCode="General">
                  <c:v>11577.51</c:v>
                </c:pt>
                <c:pt idx="24" formatCode="General">
                  <c:v>11006.02</c:v>
                </c:pt>
                <c:pt idx="25" formatCode="General">
                  <c:v>11118.4</c:v>
                </c:pt>
                <c:pt idx="26" formatCode="General">
                  <c:v>10788.05</c:v>
                </c:pt>
                <c:pt idx="27" formatCode="General">
                  <c:v>10014.719999999999</c:v>
                </c:pt>
                <c:pt idx="28" formatCode="General">
                  <c:v>10465.94</c:v>
                </c:pt>
                <c:pt idx="29" formatCode="General">
                  <c:v>9774.02</c:v>
                </c:pt>
                <c:pt idx="30" formatCode="General">
                  <c:v>10136.629999999999</c:v>
                </c:pt>
                <c:pt idx="31" formatCode="General">
                  <c:v>11008.61</c:v>
                </c:pt>
                <c:pt idx="32" formatCode="General">
                  <c:v>10856.63</c:v>
                </c:pt>
                <c:pt idx="33" formatCode="General">
                  <c:v>10325.26</c:v>
                </c:pt>
                <c:pt idx="34" formatCode="General">
                  <c:v>10067.33</c:v>
                </c:pt>
                <c:pt idx="35" formatCode="General">
                  <c:v>10428.049999999999</c:v>
                </c:pt>
                <c:pt idx="36" formatCode="General">
                  <c:v>10344.84</c:v>
                </c:pt>
                <c:pt idx="37" formatCode="General">
                  <c:v>9712.73</c:v>
                </c:pt>
                <c:pt idx="38" formatCode="General">
                  <c:v>9712.2800000000007</c:v>
                </c:pt>
                <c:pt idx="39" formatCode="General">
                  <c:v>9496.2800000000007</c:v>
                </c:pt>
                <c:pt idx="40" formatCode="General">
                  <c:v>9171.61</c:v>
                </c:pt>
                <c:pt idx="41" formatCode="General">
                  <c:v>8447</c:v>
                </c:pt>
                <c:pt idx="42" formatCode="General">
                  <c:v>8500.33</c:v>
                </c:pt>
                <c:pt idx="43" formatCode="General">
                  <c:v>8168.12</c:v>
                </c:pt>
                <c:pt idx="44" formatCode="General">
                  <c:v>7608.92</c:v>
                </c:pt>
                <c:pt idx="45" formatCode="General">
                  <c:v>7062.93</c:v>
                </c:pt>
                <c:pt idx="46" formatCode="General">
                  <c:v>8000.86</c:v>
                </c:pt>
                <c:pt idx="47" formatCode="General">
                  <c:v>8776.39</c:v>
                </c:pt>
                <c:pt idx="48" formatCode="General">
                  <c:v>8829.0400000000009</c:v>
                </c:pt>
                <c:pt idx="49" formatCode="General">
                  <c:v>9325.01</c:v>
                </c:pt>
                <c:pt idx="50" formatCode="General">
                  <c:v>10850.66</c:v>
                </c:pt>
                <c:pt idx="51" formatCode="General">
                  <c:v>11543.55</c:v>
                </c:pt>
                <c:pt idx="52" formatCode="General">
                  <c:v>11378.02</c:v>
                </c:pt>
                <c:pt idx="53" formatCode="General">
                  <c:v>11350.01</c:v>
                </c:pt>
                <c:pt idx="54" formatCode="General">
                  <c:v>12638.32</c:v>
                </c:pt>
                <c:pt idx="55" formatCode="General">
                  <c:v>12820.13</c:v>
                </c:pt>
                <c:pt idx="56" formatCode="General">
                  <c:v>12262.89</c:v>
                </c:pt>
                <c:pt idx="57" formatCode="General">
                  <c:v>12266.39</c:v>
                </c:pt>
                <c:pt idx="58" formatCode="General">
                  <c:v>12650.36</c:v>
                </c:pt>
                <c:pt idx="59" formatCode="General">
                  <c:v>13264.82</c:v>
                </c:pt>
                <c:pt idx="60" formatCode="General">
                  <c:v>13371.72</c:v>
                </c:pt>
                <c:pt idx="61" formatCode="General">
                  <c:v>13930.01</c:v>
                </c:pt>
                <c:pt idx="62" formatCode="General">
                  <c:v>13895.63</c:v>
                </c:pt>
                <c:pt idx="63" formatCode="General">
                  <c:v>13357.74</c:v>
                </c:pt>
                <c:pt idx="64" formatCode="General">
                  <c:v>13211.99</c:v>
                </c:pt>
                <c:pt idx="65" formatCode="General">
                  <c:v>13408.62</c:v>
                </c:pt>
                <c:pt idx="66" formatCode="General">
                  <c:v>13627.64</c:v>
                </c:pt>
                <c:pt idx="67" formatCode="General">
                  <c:v>13062.91</c:v>
                </c:pt>
                <c:pt idx="68" formatCode="General">
                  <c:v>12354.35</c:v>
                </c:pt>
                <c:pt idx="69" formatCode="General">
                  <c:v>12268.63</c:v>
                </c:pt>
                <c:pt idx="70" formatCode="General">
                  <c:v>12621.69</c:v>
                </c:pt>
                <c:pt idx="71" formatCode="General">
                  <c:v>12463.15</c:v>
                </c:pt>
                <c:pt idx="72" formatCode="General">
                  <c:v>12221.93</c:v>
                </c:pt>
                <c:pt idx="73" formatCode="General">
                  <c:v>12080.73</c:v>
                </c:pt>
                <c:pt idx="74" formatCode="General">
                  <c:v>11679.07</c:v>
                </c:pt>
                <c:pt idx="75" formatCode="General">
                  <c:v>11381.15</c:v>
                </c:pt>
                <c:pt idx="76" formatCode="General">
                  <c:v>11185.68</c:v>
                </c:pt>
                <c:pt idx="77" formatCode="General">
                  <c:v>11150.22</c:v>
                </c:pt>
                <c:pt idx="78" formatCode="General">
                  <c:v>11168.31</c:v>
                </c:pt>
                <c:pt idx="79" formatCode="General">
                  <c:v>11367.14</c:v>
                </c:pt>
                <c:pt idx="80" formatCode="General">
                  <c:v>11109.32</c:v>
                </c:pt>
                <c:pt idx="81" formatCode="General">
                  <c:v>10993.41</c:v>
                </c:pt>
                <c:pt idx="82" formatCode="General">
                  <c:v>10864.86</c:v>
                </c:pt>
                <c:pt idx="83" formatCode="General">
                  <c:v>10717.5</c:v>
                </c:pt>
                <c:pt idx="84" formatCode="General">
                  <c:v>10805.87</c:v>
                </c:pt>
                <c:pt idx="85" formatCode="General">
                  <c:v>10440.07</c:v>
                </c:pt>
                <c:pt idx="86" formatCode="General">
                  <c:v>10568.7</c:v>
                </c:pt>
                <c:pt idx="87" formatCode="General">
                  <c:v>10481.6</c:v>
                </c:pt>
                <c:pt idx="88" formatCode="General">
                  <c:v>10640.91</c:v>
                </c:pt>
                <c:pt idx="89" formatCode="General">
                  <c:v>10274.969999999999</c:v>
                </c:pt>
                <c:pt idx="90" formatCode="General">
                  <c:v>10467.48</c:v>
                </c:pt>
                <c:pt idx="91" formatCode="General">
                  <c:v>10192.51</c:v>
                </c:pt>
                <c:pt idx="92" formatCode="General">
                  <c:v>10503.76</c:v>
                </c:pt>
                <c:pt idx="93" formatCode="General">
                  <c:v>10766.23</c:v>
                </c:pt>
                <c:pt idx="94" formatCode="General">
                  <c:v>10489.94</c:v>
                </c:pt>
                <c:pt idx="95" formatCode="General">
                  <c:v>10783.01</c:v>
                </c:pt>
                <c:pt idx="96" formatCode="General">
                  <c:v>10428.02</c:v>
                </c:pt>
                <c:pt idx="97" formatCode="General">
                  <c:v>10027.469999999999</c:v>
                </c:pt>
                <c:pt idx="98" formatCode="General">
                  <c:v>10080.27</c:v>
                </c:pt>
                <c:pt idx="99" formatCode="General">
                  <c:v>10173.92</c:v>
                </c:pt>
                <c:pt idx="100" formatCode="General">
                  <c:v>10139.709999999999</c:v>
                </c:pt>
                <c:pt idx="101" formatCode="General">
                  <c:v>10435.48</c:v>
                </c:pt>
                <c:pt idx="102" formatCode="General">
                  <c:v>10188.450000000001</c:v>
                </c:pt>
                <c:pt idx="103" formatCode="General">
                  <c:v>10225.57</c:v>
                </c:pt>
                <c:pt idx="104" formatCode="General">
                  <c:v>10357.700000000001</c:v>
                </c:pt>
                <c:pt idx="105" formatCode="General">
                  <c:v>10583.92</c:v>
                </c:pt>
                <c:pt idx="106" formatCode="General">
                  <c:v>10488.07</c:v>
                </c:pt>
                <c:pt idx="107" formatCode="General">
                  <c:v>10453.92</c:v>
                </c:pt>
                <c:pt idx="108" formatCode="General">
                  <c:v>9782.4599999999991</c:v>
                </c:pt>
                <c:pt idx="109" formatCode="General">
                  <c:v>9801.1200000000008</c:v>
                </c:pt>
                <c:pt idx="110" formatCode="General">
                  <c:v>9275.06</c:v>
                </c:pt>
                <c:pt idx="111" formatCode="General">
                  <c:v>9415.82</c:v>
                </c:pt>
                <c:pt idx="112" formatCode="General">
                  <c:v>9233.7999999999993</c:v>
                </c:pt>
                <c:pt idx="113" formatCode="General">
                  <c:v>8985.44</c:v>
                </c:pt>
                <c:pt idx="114" formatCode="General">
                  <c:v>8850.26</c:v>
                </c:pt>
                <c:pt idx="115" formatCode="General">
                  <c:v>8480.09</c:v>
                </c:pt>
                <c:pt idx="116" formatCode="General">
                  <c:v>7992.13</c:v>
                </c:pt>
                <c:pt idx="117" formatCode="General">
                  <c:v>7891.08</c:v>
                </c:pt>
                <c:pt idx="118" formatCode="General">
                  <c:v>8053.81</c:v>
                </c:pt>
                <c:pt idx="119" formatCode="General">
                  <c:v>8341.6299999999992</c:v>
                </c:pt>
                <c:pt idx="120" formatCode="General">
                  <c:v>8896.09</c:v>
                </c:pt>
                <c:pt idx="121" formatCode="General">
                  <c:v>8397.0300000000007</c:v>
                </c:pt>
                <c:pt idx="122" formatCode="General">
                  <c:v>7591.93</c:v>
                </c:pt>
                <c:pt idx="123" formatCode="General">
                  <c:v>8663.5</c:v>
                </c:pt>
                <c:pt idx="124" formatCode="General">
                  <c:v>8736.59</c:v>
                </c:pt>
                <c:pt idx="125" formatCode="General">
                  <c:v>9243.26</c:v>
                </c:pt>
                <c:pt idx="126" formatCode="General">
                  <c:v>9925.25</c:v>
                </c:pt>
                <c:pt idx="127" formatCode="General">
                  <c:v>9946.2199999999993</c:v>
                </c:pt>
                <c:pt idx="128" formatCode="General">
                  <c:v>10403.94</c:v>
                </c:pt>
                <c:pt idx="129" formatCode="General">
                  <c:v>10106.129999999999</c:v>
                </c:pt>
                <c:pt idx="130" formatCode="General">
                  <c:v>9920</c:v>
                </c:pt>
                <c:pt idx="131" formatCode="General">
                  <c:v>10021.57</c:v>
                </c:pt>
                <c:pt idx="132" formatCode="General">
                  <c:v>9851.56</c:v>
                </c:pt>
                <c:pt idx="133" formatCode="General">
                  <c:v>9075.14</c:v>
                </c:pt>
                <c:pt idx="134" formatCode="General">
                  <c:v>8847.56</c:v>
                </c:pt>
                <c:pt idx="135" formatCode="General">
                  <c:v>9949.75</c:v>
                </c:pt>
                <c:pt idx="136" formatCode="General">
                  <c:v>10522.81</c:v>
                </c:pt>
                <c:pt idx="137" formatCode="General">
                  <c:v>10502.4</c:v>
                </c:pt>
                <c:pt idx="138" formatCode="General">
                  <c:v>10911.94</c:v>
                </c:pt>
                <c:pt idx="139" formatCode="General">
                  <c:v>10734.97</c:v>
                </c:pt>
                <c:pt idx="140" formatCode="General">
                  <c:v>9878.7800000000007</c:v>
                </c:pt>
                <c:pt idx="141" formatCode="General">
                  <c:v>10495.28</c:v>
                </c:pt>
                <c:pt idx="142" formatCode="General">
                  <c:v>10887.36</c:v>
                </c:pt>
                <c:pt idx="143" formatCode="General">
                  <c:v>10787.99</c:v>
                </c:pt>
                <c:pt idx="144" formatCode="General">
                  <c:v>10414.49</c:v>
                </c:pt>
                <c:pt idx="145" formatCode="General">
                  <c:v>10971.14</c:v>
                </c:pt>
                <c:pt idx="146" formatCode="General">
                  <c:v>10650.92</c:v>
                </c:pt>
                <c:pt idx="147" formatCode="General">
                  <c:v>11215.1</c:v>
                </c:pt>
                <c:pt idx="148" formatCode="General">
                  <c:v>10521.98</c:v>
                </c:pt>
                <c:pt idx="149" formatCode="General">
                  <c:v>10447.89</c:v>
                </c:pt>
                <c:pt idx="150" formatCode="General">
                  <c:v>10522.33</c:v>
                </c:pt>
                <c:pt idx="151" formatCode="General">
                  <c:v>10733.91</c:v>
                </c:pt>
                <c:pt idx="152" formatCode="General">
                  <c:v>10921.92</c:v>
                </c:pt>
                <c:pt idx="153" formatCode="General">
                  <c:v>10128.31</c:v>
                </c:pt>
                <c:pt idx="154" formatCode="General">
                  <c:v>10940.53</c:v>
                </c:pt>
                <c:pt idx="155" formatCode="General">
                  <c:v>11497.12</c:v>
                </c:pt>
                <c:pt idx="156" formatCode="General">
                  <c:v>10877.81</c:v>
                </c:pt>
                <c:pt idx="157" formatCode="General">
                  <c:v>10729.86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DOW!$A$3:$A$160</c:f>
              <c:numCache>
                <c:formatCode>d\-mmm\-yy</c:formatCode>
                <c:ptCount val="158"/>
                <c:pt idx="0">
                  <c:v>41214</c:v>
                </c:pt>
                <c:pt idx="1">
                  <c:v>41183</c:v>
                </c:pt>
                <c:pt idx="2">
                  <c:v>41156</c:v>
                </c:pt>
                <c:pt idx="3">
                  <c:v>41122</c:v>
                </c:pt>
                <c:pt idx="4">
                  <c:v>41092</c:v>
                </c:pt>
                <c:pt idx="5">
                  <c:v>41061</c:v>
                </c:pt>
                <c:pt idx="6">
                  <c:v>41030</c:v>
                </c:pt>
                <c:pt idx="7">
                  <c:v>41001</c:v>
                </c:pt>
                <c:pt idx="8">
                  <c:v>40969</c:v>
                </c:pt>
                <c:pt idx="9">
                  <c:v>40940</c:v>
                </c:pt>
                <c:pt idx="10">
                  <c:v>40911</c:v>
                </c:pt>
                <c:pt idx="11">
                  <c:v>40878</c:v>
                </c:pt>
                <c:pt idx="12">
                  <c:v>40848</c:v>
                </c:pt>
                <c:pt idx="13">
                  <c:v>40819</c:v>
                </c:pt>
                <c:pt idx="14">
                  <c:v>40787</c:v>
                </c:pt>
                <c:pt idx="15">
                  <c:v>40756</c:v>
                </c:pt>
                <c:pt idx="16" formatCode="m/d/yyyy">
                  <c:v>40725</c:v>
                </c:pt>
                <c:pt idx="17" formatCode="m/d/yyyy">
                  <c:v>40695</c:v>
                </c:pt>
                <c:pt idx="18" formatCode="m/d/yyyy">
                  <c:v>40665</c:v>
                </c:pt>
                <c:pt idx="19" formatCode="m/d/yyyy">
                  <c:v>40634</c:v>
                </c:pt>
                <c:pt idx="20" formatCode="m/d/yyyy">
                  <c:v>40603</c:v>
                </c:pt>
                <c:pt idx="21" formatCode="m/d/yyyy">
                  <c:v>40575</c:v>
                </c:pt>
                <c:pt idx="22" formatCode="m/d/yyyy">
                  <c:v>40546</c:v>
                </c:pt>
                <c:pt idx="23" formatCode="m/d/yyyy">
                  <c:v>40513</c:v>
                </c:pt>
                <c:pt idx="24" formatCode="m/d/yyyy">
                  <c:v>40483</c:v>
                </c:pt>
                <c:pt idx="25" formatCode="m/d/yyyy">
                  <c:v>40452</c:v>
                </c:pt>
                <c:pt idx="26" formatCode="m/d/yyyy">
                  <c:v>40422</c:v>
                </c:pt>
                <c:pt idx="27" formatCode="m/d/yyyy">
                  <c:v>40392</c:v>
                </c:pt>
                <c:pt idx="28" formatCode="m/d/yyyy">
                  <c:v>40360</c:v>
                </c:pt>
                <c:pt idx="29" formatCode="m/d/yyyy">
                  <c:v>40330</c:v>
                </c:pt>
                <c:pt idx="30" formatCode="m/d/yyyy">
                  <c:v>40301</c:v>
                </c:pt>
                <c:pt idx="31" formatCode="m/d/yyyy">
                  <c:v>40269</c:v>
                </c:pt>
                <c:pt idx="32" formatCode="m/d/yyyy">
                  <c:v>40238</c:v>
                </c:pt>
                <c:pt idx="33" formatCode="m/d/yyyy">
                  <c:v>40210</c:v>
                </c:pt>
                <c:pt idx="34" formatCode="m/d/yyyy">
                  <c:v>40182</c:v>
                </c:pt>
                <c:pt idx="35" formatCode="m/d/yyyy">
                  <c:v>40148</c:v>
                </c:pt>
                <c:pt idx="36" formatCode="m/d/yyyy">
                  <c:v>40119</c:v>
                </c:pt>
                <c:pt idx="37" formatCode="m/d/yyyy">
                  <c:v>40087</c:v>
                </c:pt>
                <c:pt idx="38" formatCode="m/d/yyyy">
                  <c:v>40057</c:v>
                </c:pt>
                <c:pt idx="39" formatCode="m/d/yyyy">
                  <c:v>40028</c:v>
                </c:pt>
                <c:pt idx="40" formatCode="m/d/yyyy">
                  <c:v>39995</c:v>
                </c:pt>
                <c:pt idx="41" formatCode="m/d/yyyy">
                  <c:v>39965</c:v>
                </c:pt>
                <c:pt idx="42" formatCode="m/d/yyyy">
                  <c:v>39934</c:v>
                </c:pt>
                <c:pt idx="43" formatCode="m/d/yyyy">
                  <c:v>39904</c:v>
                </c:pt>
                <c:pt idx="44" formatCode="m/d/yyyy">
                  <c:v>39874</c:v>
                </c:pt>
                <c:pt idx="45" formatCode="m/d/yyyy">
                  <c:v>39846</c:v>
                </c:pt>
                <c:pt idx="46" formatCode="m/d/yyyy">
                  <c:v>39815</c:v>
                </c:pt>
                <c:pt idx="47" formatCode="m/d/yyyy">
                  <c:v>39783</c:v>
                </c:pt>
                <c:pt idx="48" formatCode="m/d/yyyy">
                  <c:v>39755</c:v>
                </c:pt>
                <c:pt idx="49" formatCode="m/d/yyyy">
                  <c:v>39722</c:v>
                </c:pt>
                <c:pt idx="50" formatCode="m/d/yyyy">
                  <c:v>39693</c:v>
                </c:pt>
                <c:pt idx="51" formatCode="m/d/yyyy">
                  <c:v>39661</c:v>
                </c:pt>
                <c:pt idx="52" formatCode="m/d/yyyy">
                  <c:v>39630</c:v>
                </c:pt>
                <c:pt idx="53" formatCode="m/d/yyyy">
                  <c:v>39601</c:v>
                </c:pt>
                <c:pt idx="54" formatCode="m/d/yyyy">
                  <c:v>39569</c:v>
                </c:pt>
                <c:pt idx="55" formatCode="m/d/yyyy">
                  <c:v>39539</c:v>
                </c:pt>
                <c:pt idx="56" formatCode="m/d/yyyy">
                  <c:v>39510</c:v>
                </c:pt>
                <c:pt idx="57" formatCode="m/d/yyyy">
                  <c:v>39479</c:v>
                </c:pt>
                <c:pt idx="58" formatCode="m/d/yyyy">
                  <c:v>39449</c:v>
                </c:pt>
                <c:pt idx="59" formatCode="m/d/yyyy">
                  <c:v>39419</c:v>
                </c:pt>
                <c:pt idx="60" formatCode="m/d/yyyy">
                  <c:v>39387</c:v>
                </c:pt>
                <c:pt idx="61" formatCode="m/d/yyyy">
                  <c:v>39356</c:v>
                </c:pt>
                <c:pt idx="62" formatCode="m/d/yyyy">
                  <c:v>39329</c:v>
                </c:pt>
                <c:pt idx="63" formatCode="m/d/yyyy">
                  <c:v>39295</c:v>
                </c:pt>
                <c:pt idx="64" formatCode="m/d/yyyy">
                  <c:v>39265</c:v>
                </c:pt>
                <c:pt idx="65" formatCode="m/d/yyyy">
                  <c:v>39234</c:v>
                </c:pt>
                <c:pt idx="66" formatCode="m/d/yyyy">
                  <c:v>39203</c:v>
                </c:pt>
                <c:pt idx="67" formatCode="m/d/yyyy">
                  <c:v>39174</c:v>
                </c:pt>
                <c:pt idx="68" formatCode="m/d/yyyy">
                  <c:v>39142</c:v>
                </c:pt>
                <c:pt idx="69" formatCode="m/d/yyyy">
                  <c:v>39114</c:v>
                </c:pt>
                <c:pt idx="70" formatCode="m/d/yyyy">
                  <c:v>39085</c:v>
                </c:pt>
                <c:pt idx="71" formatCode="m/d/yyyy">
                  <c:v>39052</c:v>
                </c:pt>
                <c:pt idx="72" formatCode="m/d/yyyy">
                  <c:v>39022</c:v>
                </c:pt>
                <c:pt idx="73" formatCode="m/d/yyyy">
                  <c:v>38992</c:v>
                </c:pt>
                <c:pt idx="74" formatCode="m/d/yyyy">
                  <c:v>38961</c:v>
                </c:pt>
                <c:pt idx="75" formatCode="m/d/yyyy">
                  <c:v>38930</c:v>
                </c:pt>
                <c:pt idx="76" formatCode="m/d/yyyy">
                  <c:v>38901</c:v>
                </c:pt>
                <c:pt idx="77" formatCode="m/d/yyyy">
                  <c:v>38869</c:v>
                </c:pt>
                <c:pt idx="78" formatCode="m/d/yyyy">
                  <c:v>38838</c:v>
                </c:pt>
                <c:pt idx="79" formatCode="m/d/yyyy">
                  <c:v>38810</c:v>
                </c:pt>
                <c:pt idx="80" formatCode="m/d/yyyy">
                  <c:v>38777</c:v>
                </c:pt>
                <c:pt idx="81" formatCode="m/d/yyyy">
                  <c:v>38749</c:v>
                </c:pt>
                <c:pt idx="82" formatCode="m/d/yyyy">
                  <c:v>38720</c:v>
                </c:pt>
                <c:pt idx="83" formatCode="m/d/yyyy">
                  <c:v>38687</c:v>
                </c:pt>
                <c:pt idx="84" formatCode="m/d/yyyy">
                  <c:v>38657</c:v>
                </c:pt>
                <c:pt idx="85" formatCode="m/d/yyyy">
                  <c:v>38628</c:v>
                </c:pt>
                <c:pt idx="86" formatCode="m/d/yyyy">
                  <c:v>38596</c:v>
                </c:pt>
                <c:pt idx="87" formatCode="m/d/yyyy">
                  <c:v>38565</c:v>
                </c:pt>
                <c:pt idx="88" formatCode="m/d/yyyy">
                  <c:v>38534</c:v>
                </c:pt>
                <c:pt idx="89" formatCode="m/d/yyyy">
                  <c:v>38504</c:v>
                </c:pt>
                <c:pt idx="90" formatCode="m/d/yyyy">
                  <c:v>38474</c:v>
                </c:pt>
                <c:pt idx="91" formatCode="m/d/yyyy">
                  <c:v>38443</c:v>
                </c:pt>
                <c:pt idx="92" formatCode="m/d/yyyy">
                  <c:v>38412</c:v>
                </c:pt>
                <c:pt idx="93" formatCode="m/d/yyyy">
                  <c:v>38384</c:v>
                </c:pt>
                <c:pt idx="94" formatCode="m/d/yyyy">
                  <c:v>38355</c:v>
                </c:pt>
                <c:pt idx="95" formatCode="m/d/yyyy">
                  <c:v>38322</c:v>
                </c:pt>
                <c:pt idx="96" formatCode="m/d/yyyy">
                  <c:v>38292</c:v>
                </c:pt>
                <c:pt idx="97" formatCode="m/d/yyyy">
                  <c:v>38261</c:v>
                </c:pt>
                <c:pt idx="98" formatCode="m/d/yyyy">
                  <c:v>38231</c:v>
                </c:pt>
                <c:pt idx="99" formatCode="m/d/yyyy">
                  <c:v>38201</c:v>
                </c:pt>
                <c:pt idx="100" formatCode="m/d/yyyy">
                  <c:v>38169</c:v>
                </c:pt>
                <c:pt idx="101" formatCode="m/d/yyyy">
                  <c:v>38139</c:v>
                </c:pt>
                <c:pt idx="102" formatCode="m/d/yyyy">
                  <c:v>38110</c:v>
                </c:pt>
                <c:pt idx="103" formatCode="m/d/yyyy">
                  <c:v>38078</c:v>
                </c:pt>
                <c:pt idx="104" formatCode="m/d/yyyy">
                  <c:v>38047</c:v>
                </c:pt>
                <c:pt idx="105" formatCode="m/d/yyyy">
                  <c:v>38019</c:v>
                </c:pt>
                <c:pt idx="106" formatCode="m/d/yyyy">
                  <c:v>37988</c:v>
                </c:pt>
                <c:pt idx="107" formatCode="m/d/yyyy">
                  <c:v>37956</c:v>
                </c:pt>
                <c:pt idx="108" formatCode="m/d/yyyy">
                  <c:v>37928</c:v>
                </c:pt>
                <c:pt idx="109" formatCode="m/d/yyyy">
                  <c:v>37895</c:v>
                </c:pt>
                <c:pt idx="110" formatCode="m/d/yyyy">
                  <c:v>37866</c:v>
                </c:pt>
                <c:pt idx="111" formatCode="m/d/yyyy">
                  <c:v>37834</c:v>
                </c:pt>
                <c:pt idx="112" formatCode="m/d/yyyy">
                  <c:v>37803</c:v>
                </c:pt>
                <c:pt idx="113" formatCode="m/d/yyyy">
                  <c:v>37774</c:v>
                </c:pt>
                <c:pt idx="114" formatCode="m/d/yyyy">
                  <c:v>37742</c:v>
                </c:pt>
                <c:pt idx="115" formatCode="m/d/yyyy">
                  <c:v>37712</c:v>
                </c:pt>
                <c:pt idx="116" formatCode="m/d/yyyy">
                  <c:v>37683</c:v>
                </c:pt>
                <c:pt idx="117" formatCode="m/d/yyyy">
                  <c:v>37655</c:v>
                </c:pt>
                <c:pt idx="118" formatCode="m/d/yyyy">
                  <c:v>37623</c:v>
                </c:pt>
                <c:pt idx="119" formatCode="m/d/yyyy">
                  <c:v>37592</c:v>
                </c:pt>
                <c:pt idx="120" formatCode="m/d/yyyy">
                  <c:v>37561</c:v>
                </c:pt>
                <c:pt idx="121" formatCode="m/d/yyyy">
                  <c:v>37530</c:v>
                </c:pt>
                <c:pt idx="122" formatCode="m/d/yyyy">
                  <c:v>37502</c:v>
                </c:pt>
                <c:pt idx="123" formatCode="m/d/yyyy">
                  <c:v>37469</c:v>
                </c:pt>
                <c:pt idx="124" formatCode="m/d/yyyy">
                  <c:v>37438</c:v>
                </c:pt>
                <c:pt idx="125" formatCode="m/d/yyyy">
                  <c:v>37410</c:v>
                </c:pt>
                <c:pt idx="126" formatCode="m/d/yyyy">
                  <c:v>37377</c:v>
                </c:pt>
                <c:pt idx="127" formatCode="m/d/yyyy">
                  <c:v>37347</c:v>
                </c:pt>
                <c:pt idx="128" formatCode="m/d/yyyy">
                  <c:v>37316</c:v>
                </c:pt>
                <c:pt idx="129" formatCode="m/d/yyyy">
                  <c:v>37288</c:v>
                </c:pt>
                <c:pt idx="130" formatCode="m/d/yyyy">
                  <c:v>37258</c:v>
                </c:pt>
                <c:pt idx="131" formatCode="m/d/yyyy">
                  <c:v>37228</c:v>
                </c:pt>
                <c:pt idx="132" formatCode="m/d/yyyy">
                  <c:v>37196</c:v>
                </c:pt>
                <c:pt idx="133" formatCode="m/d/yyyy">
                  <c:v>37165</c:v>
                </c:pt>
                <c:pt idx="134" formatCode="m/d/yyyy">
                  <c:v>37138</c:v>
                </c:pt>
                <c:pt idx="135" formatCode="m/d/yyyy">
                  <c:v>37104</c:v>
                </c:pt>
                <c:pt idx="136" formatCode="m/d/yyyy">
                  <c:v>37074</c:v>
                </c:pt>
                <c:pt idx="137" formatCode="m/d/yyyy">
                  <c:v>37043</c:v>
                </c:pt>
                <c:pt idx="138" formatCode="m/d/yyyy">
                  <c:v>37012</c:v>
                </c:pt>
                <c:pt idx="139" formatCode="m/d/yyyy">
                  <c:v>36983</c:v>
                </c:pt>
                <c:pt idx="140" formatCode="m/d/yyyy">
                  <c:v>36951</c:v>
                </c:pt>
                <c:pt idx="141" formatCode="m/d/yyyy">
                  <c:v>36923</c:v>
                </c:pt>
                <c:pt idx="142" formatCode="m/d/yyyy">
                  <c:v>36893</c:v>
                </c:pt>
                <c:pt idx="143" formatCode="m/d/yyyy">
                  <c:v>36861</c:v>
                </c:pt>
                <c:pt idx="144" formatCode="m/d/yyyy">
                  <c:v>36831</c:v>
                </c:pt>
                <c:pt idx="145" formatCode="m/d/yyyy">
                  <c:v>36801</c:v>
                </c:pt>
                <c:pt idx="146" formatCode="m/d/yyyy">
                  <c:v>36770</c:v>
                </c:pt>
                <c:pt idx="147" formatCode="m/d/yyyy">
                  <c:v>36739</c:v>
                </c:pt>
                <c:pt idx="148" formatCode="m/d/yyyy">
                  <c:v>36710</c:v>
                </c:pt>
                <c:pt idx="149" formatCode="m/d/yyyy">
                  <c:v>36678</c:v>
                </c:pt>
                <c:pt idx="150" formatCode="m/d/yyyy">
                  <c:v>36647</c:v>
                </c:pt>
                <c:pt idx="151" formatCode="m/d/yyyy">
                  <c:v>36619</c:v>
                </c:pt>
                <c:pt idx="152" formatCode="m/d/yyyy">
                  <c:v>36586</c:v>
                </c:pt>
                <c:pt idx="153" formatCode="m/d/yyyy">
                  <c:v>36557</c:v>
                </c:pt>
                <c:pt idx="154" formatCode="m/d/yyyy">
                  <c:v>36528</c:v>
                </c:pt>
                <c:pt idx="155" formatCode="m/d/yyyy">
                  <c:v>36495</c:v>
                </c:pt>
                <c:pt idx="156" formatCode="m/d/yyyy">
                  <c:v>36465</c:v>
                </c:pt>
                <c:pt idx="157" formatCode="m/d/yyyy">
                  <c:v>36434</c:v>
                </c:pt>
              </c:numCache>
            </c:numRef>
          </c:cat>
          <c:val>
            <c:numRef>
              <c:f>DOW!$C$3:$C$160</c:f>
              <c:numCache>
                <c:formatCode>0</c:formatCode>
                <c:ptCount val="158"/>
                <c:pt idx="0">
                  <c:v>10956.962196102302</c:v>
                </c:pt>
                <c:pt idx="1">
                  <c:v>10900.990987088877</c:v>
                </c:pt>
                <c:pt idx="2">
                  <c:v>10852.474878795945</c:v>
                </c:pt>
                <c:pt idx="3">
                  <c:v>10791.687556666266</c:v>
                </c:pt>
                <c:pt idx="4">
                  <c:v>10738.334501626689</c:v>
                </c:pt>
                <c:pt idx="5">
                  <c:v>10683.480103656744</c:v>
                </c:pt>
                <c:pt idx="6">
                  <c:v>10628.905917201555</c:v>
                </c:pt>
                <c:pt idx="7">
                  <c:v>10578.105055347838</c:v>
                </c:pt>
                <c:pt idx="8">
                  <c:v>10522.330663652097</c:v>
                </c:pt>
                <c:pt idx="9">
                  <c:v>10472.039178283107</c:v>
                </c:pt>
                <c:pt idx="10">
                  <c:v>10421.988061096934</c:v>
                </c:pt>
                <c:pt idx="11">
                  <c:v>10365.324266100919</c:v>
                </c:pt>
                <c:pt idx="12">
                  <c:v>10314.079109755492</c:v>
                </c:pt>
                <c:pt idx="13">
                  <c:v>10264.782962806348</c:v>
                </c:pt>
                <c:pt idx="14">
                  <c:v>10210.66060132064</c:v>
                </c:pt>
                <c:pt idx="15">
                  <c:v>10158.501708330668</c:v>
                </c:pt>
                <c:pt idx="16">
                  <c:v>10106.609257466644</c:v>
                </c:pt>
                <c:pt idx="17">
                  <c:v>10056.643162993862</c:v>
                </c:pt>
                <c:pt idx="18">
                  <c:v>10006.924096038743</c:v>
                </c:pt>
                <c:pt idx="19">
                  <c:v>9955.8059457579911</c:v>
                </c:pt>
                <c:pt idx="20">
                  <c:v>9904.9489212000935</c:v>
                </c:pt>
                <c:pt idx="21">
                  <c:v>9859.236877638441</c:v>
                </c:pt>
                <c:pt idx="22">
                  <c:v>9812.1146493954184</c:v>
                </c:pt>
                <c:pt idx="23">
                  <c:v>9758.7667037144856</c:v>
                </c:pt>
                <c:pt idx="24">
                  <c:v>9710.5203090400901</c:v>
                </c:pt>
                <c:pt idx="25">
                  <c:v>9660.9162717057516</c:v>
                </c:pt>
                <c:pt idx="26">
                  <c:v>9613.1536400625973</c:v>
                </c:pt>
                <c:pt idx="27">
                  <c:v>9565.6271422309073</c:v>
                </c:pt>
                <c:pt idx="28">
                  <c:v>9515.1911678995239</c:v>
                </c:pt>
                <c:pt idx="29">
                  <c:v>9468.1489870147143</c:v>
                </c:pt>
                <c:pt idx="30">
                  <c:v>9422.8959635665233</c:v>
                </c:pt>
                <c:pt idx="31">
                  <c:v>9373.2125573581052</c:v>
                </c:pt>
                <c:pt idx="32">
                  <c:v>9325.3315817933835</c:v>
                </c:pt>
                <c:pt idx="33">
                  <c:v>9282.2945134667207</c:v>
                </c:pt>
                <c:pt idx="34">
                  <c:v>9239.456064270531</c:v>
                </c:pt>
                <c:pt idx="35">
                  <c:v>9187.7036484986038</c:v>
                </c:pt>
                <c:pt idx="36">
                  <c:v>9143.7910137047529</c:v>
                </c:pt>
                <c:pt idx="37">
                  <c:v>9095.5792235103891</c:v>
                </c:pt>
                <c:pt idx="38">
                  <c:v>9050.6115633200207</c:v>
                </c:pt>
                <c:pt idx="39">
                  <c:v>9007.3541602249588</c:v>
                </c:pt>
                <c:pt idx="40">
                  <c:v>8958.3816545379996</c:v>
                </c:pt>
                <c:pt idx="41">
                  <c:v>8914.0922858020731</c:v>
                </c:pt>
                <c:pt idx="42">
                  <c:v>8868.556624223258</c:v>
                </c:pt>
                <c:pt idx="43">
                  <c:v>8824.7113417121363</c:v>
                </c:pt>
                <c:pt idx="44">
                  <c:v>8781.0828260188773</c:v>
                </c:pt>
                <c:pt idx="45">
                  <c:v>8740.5575043988629</c:v>
                </c:pt>
                <c:pt idx="46">
                  <c:v>8695.908306727395</c:v>
                </c:pt>
                <c:pt idx="47">
                  <c:v>8650.0580345366816</c:v>
                </c:pt>
                <c:pt idx="48">
                  <c:v>8610.1374016458612</c:v>
                </c:pt>
                <c:pt idx="49">
                  <c:v>8563.3245423569952</c:v>
                </c:pt>
                <c:pt idx="50">
                  <c:v>8522.3961278547285</c:v>
                </c:pt>
                <c:pt idx="51">
                  <c:v>8477.460720488838</c:v>
                </c:pt>
                <c:pt idx="52">
                  <c:v>8434.1554943324154</c:v>
                </c:pt>
                <c:pt idx="53">
                  <c:v>8393.8444433683708</c:v>
                </c:pt>
                <c:pt idx="54">
                  <c:v>8349.5868409558425</c:v>
                </c:pt>
                <c:pt idx="55">
                  <c:v>8308.3072946435441</c:v>
                </c:pt>
                <c:pt idx="56">
                  <c:v>8268.5977352212194</c:v>
                </c:pt>
                <c:pt idx="57">
                  <c:v>8226.3594392589821</c:v>
                </c:pt>
                <c:pt idx="58">
                  <c:v>8185.6891172510941</c:v>
                </c:pt>
                <c:pt idx="59">
                  <c:v>8145.2198653647392</c:v>
                </c:pt>
                <c:pt idx="60">
                  <c:v>8102.2731673652606</c:v>
                </c:pt>
                <c:pt idx="61">
                  <c:v>8060.8845035350805</c:v>
                </c:pt>
                <c:pt idx="62">
                  <c:v>8025.0086142720293</c:v>
                </c:pt>
                <c:pt idx="63">
                  <c:v>7980.0586107772197</c:v>
                </c:pt>
                <c:pt idx="64">
                  <c:v>7940.6059761411425</c:v>
                </c:pt>
                <c:pt idx="65">
                  <c:v>7900.0431532683979</c:v>
                </c:pt>
                <c:pt idx="66">
                  <c:v>7859.6875365716496</c:v>
                </c:pt>
                <c:pt idx="67">
                  <c:v>7822.1221555372222</c:v>
                </c:pt>
                <c:pt idx="68">
                  <c:v>7780.8790309215992</c:v>
                </c:pt>
                <c:pt idx="69">
                  <c:v>7744.9697209353408</c:v>
                </c:pt>
                <c:pt idx="70">
                  <c:v>7707.952633765748</c:v>
                </c:pt>
                <c:pt idx="71">
                  <c:v>7666.0449050945717</c:v>
                </c:pt>
                <c:pt idx="72">
                  <c:v>7628.1447237179591</c:v>
                </c:pt>
                <c:pt idx="73">
                  <c:v>7590.4319171566731</c:v>
                </c:pt>
                <c:pt idx="74">
                  <c:v>7551.657880728174</c:v>
                </c:pt>
                <c:pt idx="75">
                  <c:v>7513.0819128572184</c:v>
                </c:pt>
                <c:pt idx="76">
                  <c:v>7477.1731335977247</c:v>
                </c:pt>
                <c:pt idx="77">
                  <c:v>7437.7487961622301</c:v>
                </c:pt>
                <c:pt idx="78">
                  <c:v>7399.7547075627972</c:v>
                </c:pt>
                <c:pt idx="79">
                  <c:v>7365.6043134286429</c:v>
                </c:pt>
                <c:pt idx="80">
                  <c:v>7325.5579143739551</c:v>
                </c:pt>
                <c:pt idx="81">
                  <c:v>7291.7499437161223</c:v>
                </c:pt>
                <c:pt idx="82">
                  <c:v>7256.8990207285478</c:v>
                </c:pt>
                <c:pt idx="83">
                  <c:v>7217.4436465708786</c:v>
                </c:pt>
                <c:pt idx="84">
                  <c:v>7181.7613062419387</c:v>
                </c:pt>
                <c:pt idx="85">
                  <c:v>7147.4360740094926</c:v>
                </c:pt>
                <c:pt idx="86">
                  <c:v>7109.7503167659934</c:v>
                </c:pt>
                <c:pt idx="87">
                  <c:v>7073.4317355852954</c:v>
                </c:pt>
                <c:pt idx="88">
                  <c:v>7037.2986798141001</c:v>
                </c:pt>
                <c:pt idx="89">
                  <c:v>7002.5069587025919</c:v>
                </c:pt>
                <c:pt idx="90">
                  <c:v>6967.8872444807967</c:v>
                </c:pt>
                <c:pt idx="91">
                  <c:v>6932.2933393123049</c:v>
                </c:pt>
                <c:pt idx="92">
                  <c:v>6896.8812577067802</c:v>
                </c:pt>
                <c:pt idx="93">
                  <c:v>6865.0516603004726</c:v>
                </c:pt>
                <c:pt idx="94">
                  <c:v>6832.2401420002552</c:v>
                </c:pt>
                <c:pt idx="95">
                  <c:v>6795.0936155889503</c:v>
                </c:pt>
                <c:pt idx="96">
                  <c:v>6761.4993327886059</c:v>
                </c:pt>
                <c:pt idx="97">
                  <c:v>6726.9597144503887</c:v>
                </c:pt>
                <c:pt idx="98">
                  <c:v>6693.7022790391502</c:v>
                </c:pt>
                <c:pt idx="99">
                  <c:v>6660.6092651581548</c:v>
                </c:pt>
                <c:pt idx="100">
                  <c:v>6625.4903636022091</c:v>
                </c:pt>
                <c:pt idx="101">
                  <c:v>6592.7345828054322</c:v>
                </c:pt>
                <c:pt idx="102">
                  <c:v>6561.2246041314002</c:v>
                </c:pt>
                <c:pt idx="103">
                  <c:v>6526.6297207227171</c:v>
                </c:pt>
                <c:pt idx="104">
                  <c:v>6493.2898816584047</c:v>
                </c:pt>
                <c:pt idx="105">
                  <c:v>6463.3228871498814</c:v>
                </c:pt>
                <c:pt idx="106">
                  <c:v>6430.3064369912227</c:v>
                </c:pt>
                <c:pt idx="107">
                  <c:v>6396.4018361138587</c:v>
                </c:pt>
                <c:pt idx="108">
                  <c:v>6366.8819868247374</c:v>
                </c:pt>
                <c:pt idx="109">
                  <c:v>6332.2655879620352</c:v>
                </c:pt>
                <c:pt idx="110">
                  <c:v>6302.0005209964411</c:v>
                </c:pt>
                <c:pt idx="111">
                  <c:v>6268.7724292271014</c:v>
                </c:pt>
                <c:pt idx="112">
                  <c:v>6236.7497968939642</c:v>
                </c:pt>
                <c:pt idx="113">
                  <c:v>6206.9412477059004</c:v>
                </c:pt>
                <c:pt idx="114">
                  <c:v>6174.2143679320052</c:v>
                </c:pt>
                <c:pt idx="115">
                  <c:v>6143.6896518235462</c:v>
                </c:pt>
                <c:pt idx="116">
                  <c:v>6114.3258836515752</c:v>
                </c:pt>
                <c:pt idx="117">
                  <c:v>6086.1078349400477</c:v>
                </c:pt>
                <c:pt idx="118">
                  <c:v>6054.0180645594019</c:v>
                </c:pt>
                <c:pt idx="119">
                  <c:v>6023.0924572242729</c:v>
                </c:pt>
                <c:pt idx="120">
                  <c:v>5992.3248264889571</c:v>
                </c:pt>
                <c:pt idx="121">
                  <c:v>5961.7143653650646</c:v>
                </c:pt>
                <c:pt idx="122">
                  <c:v>5934.2006296618547</c:v>
                </c:pt>
                <c:pt idx="123">
                  <c:v>5901.9366963342445</c:v>
                </c:pt>
                <c:pt idx="124">
                  <c:v>5871.7879629077443</c:v>
                </c:pt>
                <c:pt idx="125">
                  <c:v>5844.6892439460817</c:v>
                </c:pt>
                <c:pt idx="126">
                  <c:v>5812.9119792636739</c:v>
                </c:pt>
                <c:pt idx="127">
                  <c:v>5784.1735070700179</c:v>
                </c:pt>
                <c:pt idx="128">
                  <c:v>5754.6263407533079</c:v>
                </c:pt>
                <c:pt idx="129">
                  <c:v>5728.0683310086524</c:v>
                </c:pt>
                <c:pt idx="130">
                  <c:v>5699.7493175707605</c:v>
                </c:pt>
                <c:pt idx="131">
                  <c:v>5671.5703105845641</c:v>
                </c:pt>
                <c:pt idx="132">
                  <c:v>5641.6662415308583</c:v>
                </c:pt>
                <c:pt idx="133">
                  <c:v>5612.8470419445857</c:v>
                </c:pt>
                <c:pt idx="134">
                  <c:v>5587.8664236465638</c:v>
                </c:pt>
                <c:pt idx="135">
                  <c:v>5556.5674397645098</c:v>
                </c:pt>
                <c:pt idx="136">
                  <c:v>5529.0963100743484</c:v>
                </c:pt>
                <c:pt idx="137">
                  <c:v>5500.8521489932218</c:v>
                </c:pt>
                <c:pt idx="138">
                  <c:v>5472.7522669389809</c:v>
                </c:pt>
                <c:pt idx="139">
                  <c:v>5446.5952443782262</c:v>
                </c:pt>
                <c:pt idx="140">
                  <c:v>5417.8773847068924</c:v>
                </c:pt>
                <c:pt idx="141">
                  <c:v>5392.8734953388894</c:v>
                </c:pt>
                <c:pt idx="142">
                  <c:v>5366.2116526097079</c:v>
                </c:pt>
                <c:pt idx="143">
                  <c:v>5337.9176255539269</c:v>
                </c:pt>
                <c:pt idx="144">
                  <c:v>5311.5274793068747</c:v>
                </c:pt>
                <c:pt idx="145">
                  <c:v>5285.2678033794864</c:v>
                </c:pt>
                <c:pt idx="146">
                  <c:v>5258.269186096667</c:v>
                </c:pt>
                <c:pt idx="147">
                  <c:v>5231.4084852567421</c:v>
                </c:pt>
                <c:pt idx="148">
                  <c:v>5206.4049654372857</c:v>
                </c:pt>
                <c:pt idx="149">
                  <c:v>5178.953539274512</c:v>
                </c:pt>
                <c:pt idx="150">
                  <c:v>5152.4980048088855</c:v>
                </c:pt>
                <c:pt idx="151">
                  <c:v>5128.7188601488833</c:v>
                </c:pt>
                <c:pt idx="152">
                  <c:v>5100.8342883781224</c:v>
                </c:pt>
                <c:pt idx="153">
                  <c:v>5076.4548480066323</c:v>
                </c:pt>
                <c:pt idx="154">
                  <c:v>5052.1919291842114</c:v>
                </c:pt>
                <c:pt idx="155">
                  <c:v>5024.7234302684983</c:v>
                </c:pt>
                <c:pt idx="156">
                  <c:v>4999.8816857011097</c:v>
                </c:pt>
                <c:pt idx="157">
                  <c:v>4974.3409000468228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543664"/>
        <c:axId val="325544224"/>
      </c:lineChart>
      <c:dateAx>
        <c:axId val="325543664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325544224"/>
        <c:crosses val="autoZero"/>
        <c:auto val="1"/>
        <c:lblOffset val="100"/>
        <c:baseTimeUnit val="days"/>
      </c:dateAx>
      <c:valAx>
        <c:axId val="32554422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#,##0.00" sourceLinked="1"/>
        <c:majorTickMark val="none"/>
        <c:minorTickMark val="none"/>
        <c:tickLblPos val="nextTo"/>
        <c:crossAx val="325543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10</xdr:row>
      <xdr:rowOff>114300</xdr:rowOff>
    </xdr:from>
    <xdr:to>
      <xdr:col>28</xdr:col>
      <xdr:colOff>390525</xdr:colOff>
      <xdr:row>33</xdr:row>
      <xdr:rowOff>66675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10</xdr:row>
      <xdr:rowOff>28575</xdr:rowOff>
    </xdr:from>
    <xdr:to>
      <xdr:col>29</xdr:col>
      <xdr:colOff>219075</xdr:colOff>
      <xdr:row>30</xdr:row>
      <xdr:rowOff>76200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114300</xdr:rowOff>
    </xdr:from>
    <xdr:to>
      <xdr:col>15</xdr:col>
      <xdr:colOff>28575</xdr:colOff>
      <xdr:row>27</xdr:row>
      <xdr:rowOff>9525</xdr:rowOff>
    </xdr:to>
    <xdr:graphicFrame macro="">
      <xdr:nvGraphicFramePr>
        <xdr:cNvPr id="61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0.54231</cdr:x>
      <cdr:y>0.5471</cdr:y>
    </cdr:from>
    <cdr:to>
      <cdr:x>0.5856</cdr:x>
      <cdr:y>0.6116</cdr:y>
    </cdr:to>
    <cdr:sp macro="" textlink="">
      <cdr:nvSpPr>
        <cdr:cNvPr id="716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982688" y="1545677"/>
          <a:ext cx="397550" cy="1818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Synth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40</xdr:row>
      <xdr:rowOff>66675</xdr:rowOff>
    </xdr:from>
    <xdr:to>
      <xdr:col>30</xdr:col>
      <xdr:colOff>276225</xdr:colOff>
      <xdr:row>63</xdr:row>
      <xdr:rowOff>85725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286710</xdr:colOff>
      <xdr:row>20</xdr:row>
      <xdr:rowOff>115455</xdr:rowOff>
    </xdr:from>
    <xdr:to>
      <xdr:col>26</xdr:col>
      <xdr:colOff>566689</xdr:colOff>
      <xdr:row>38</xdr:row>
      <xdr:rowOff>133734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7"/>
  <sheetViews>
    <sheetView topLeftCell="O1" workbookViewId="0">
      <selection activeCell="A11" sqref="A11"/>
    </sheetView>
  </sheetViews>
  <sheetFormatPr defaultRowHeight="12.75" x14ac:dyDescent="0.2"/>
  <cols>
    <col min="1" max="1" width="10.140625" bestFit="1" customWidth="1"/>
    <col min="4" max="4" width="10.140625" bestFit="1" customWidth="1"/>
    <col min="5" max="5" width="13.42578125" bestFit="1" customWidth="1"/>
    <col min="6" max="6" width="8.85546875" customWidth="1"/>
    <col min="9" max="9" width="14.42578125" bestFit="1" customWidth="1"/>
  </cols>
  <sheetData>
    <row r="1" spans="1:14" x14ac:dyDescent="0.2">
      <c r="A1" t="s">
        <v>0</v>
      </c>
      <c r="B1" t="s">
        <v>37</v>
      </c>
      <c r="C1" t="s">
        <v>68</v>
      </c>
    </row>
    <row r="2" spans="1:14" ht="13.5" thickBot="1" x14ac:dyDescent="0.25">
      <c r="E2" s="69" t="s">
        <v>65</v>
      </c>
    </row>
    <row r="3" spans="1:14" ht="13.5" thickBot="1" x14ac:dyDescent="0.25">
      <c r="A3" s="75">
        <v>40095</v>
      </c>
      <c r="B3" s="102">
        <v>15896.28</v>
      </c>
      <c r="C3" s="81">
        <f t="shared" ref="C3:C8" si="0">C4*(1+$F$8)^((A3-A4)/365)</f>
        <v>10562.32599652454</v>
      </c>
    </row>
    <row r="4" spans="1:14" ht="13.5" thickBot="1" x14ac:dyDescent="0.25">
      <c r="A4" s="75">
        <v>40065</v>
      </c>
      <c r="B4" s="102">
        <v>17126.84</v>
      </c>
      <c r="C4" s="81">
        <f t="shared" si="0"/>
        <v>10456.755553206007</v>
      </c>
      <c r="E4" s="4" t="s">
        <v>67</v>
      </c>
      <c r="K4" t="s">
        <v>64</v>
      </c>
    </row>
    <row r="5" spans="1:14" ht="13.5" thickBot="1" x14ac:dyDescent="0.25">
      <c r="A5" s="75">
        <v>40034</v>
      </c>
      <c r="B5" s="102">
        <v>15666.64</v>
      </c>
      <c r="C5" s="81">
        <f t="shared" si="0"/>
        <v>10348.774493270732</v>
      </c>
      <c r="D5" t="s">
        <v>60</v>
      </c>
      <c r="E5" s="64">
        <f>(D9-D7)/365</f>
        <v>12.282191780821918</v>
      </c>
    </row>
    <row r="6" spans="1:14" ht="13.5" thickBot="1" x14ac:dyDescent="0.25">
      <c r="A6" s="75">
        <v>40003</v>
      </c>
      <c r="B6" s="102">
        <v>15670.31</v>
      </c>
      <c r="C6" s="81">
        <f t="shared" si="0"/>
        <v>10241.908493283585</v>
      </c>
      <c r="H6" s="4" t="s">
        <v>63</v>
      </c>
      <c r="I6" s="69">
        <v>2.9</v>
      </c>
      <c r="K6" s="4" t="s">
        <v>71</v>
      </c>
      <c r="L6" s="71">
        <f>LN(B3/E7)/E5</f>
        <v>0.10600272915727839</v>
      </c>
    </row>
    <row r="7" spans="1:14" ht="13.5" thickBot="1" x14ac:dyDescent="0.25">
      <c r="A7" s="2">
        <v>39937</v>
      </c>
      <c r="B7" s="13">
        <v>11876.43</v>
      </c>
      <c r="C7" s="81">
        <f t="shared" si="0"/>
        <v>10018.04885658354</v>
      </c>
      <c r="D7" s="37">
        <f>A626</f>
        <v>35612</v>
      </c>
      <c r="E7">
        <f>B626</f>
        <v>4323.82</v>
      </c>
      <c r="F7" s="5">
        <f>B626</f>
        <v>4323.82</v>
      </c>
      <c r="H7" t="s">
        <v>58</v>
      </c>
      <c r="I7" s="73">
        <v>0.65</v>
      </c>
      <c r="L7" s="4" t="s">
        <v>69</v>
      </c>
      <c r="M7" s="4" t="s">
        <v>70</v>
      </c>
      <c r="N7" t="s">
        <v>72</v>
      </c>
    </row>
    <row r="8" spans="1:14" ht="13.5" thickBot="1" x14ac:dyDescent="0.25">
      <c r="A8" s="2">
        <v>39930</v>
      </c>
      <c r="B8" s="13">
        <v>11403.25</v>
      </c>
      <c r="C8" s="81">
        <f t="shared" si="0"/>
        <v>9994.5950512379641</v>
      </c>
      <c r="E8" s="55">
        <v>0.14000000000000001</v>
      </c>
      <c r="F8" s="80">
        <f>8%+5%</f>
        <v>0.13</v>
      </c>
      <c r="H8" s="37">
        <v>35612</v>
      </c>
      <c r="I8">
        <v>500</v>
      </c>
      <c r="K8" s="72" t="s">
        <v>66</v>
      </c>
      <c r="L8" s="79">
        <f>C3</f>
        <v>10562.32599652454</v>
      </c>
      <c r="M8" s="77">
        <f>I9</f>
        <v>13500.699999999999</v>
      </c>
      <c r="N8" s="78">
        <f>F9</f>
        <v>19399.352222240865</v>
      </c>
    </row>
    <row r="9" spans="1:14" x14ac:dyDescent="0.2">
      <c r="A9" s="2">
        <v>39923</v>
      </c>
      <c r="B9" s="13">
        <v>11134.99</v>
      </c>
      <c r="C9" s="81">
        <f t="shared" ref="C9:C22" si="1">C10*(1+$F$8)^((A9-A10)/365)</f>
        <v>9971.196154886451</v>
      </c>
      <c r="D9" s="70">
        <f>A3</f>
        <v>40095</v>
      </c>
      <c r="E9">
        <f>E7*(1+E8)^E5</f>
        <v>21616.426642527967</v>
      </c>
      <c r="F9" s="5">
        <f>F7*(1+F8)^E5</f>
        <v>19399.352222240865</v>
      </c>
      <c r="H9" s="74">
        <f>D9</f>
        <v>40095</v>
      </c>
      <c r="I9" s="56">
        <f>I6*(H9-H8)+I8</f>
        <v>13500.699999999999</v>
      </c>
    </row>
    <row r="10" spans="1:14" x14ac:dyDescent="0.2">
      <c r="A10" s="2">
        <v>39916</v>
      </c>
      <c r="B10" s="13">
        <v>11023.09</v>
      </c>
      <c r="C10" s="81">
        <f>C11*(1+$F$8)^((A10-A11)/365)</f>
        <v>9947.8520389785335</v>
      </c>
      <c r="D10" s="1">
        <f>D9+30</f>
        <v>40125</v>
      </c>
      <c r="F10" s="68">
        <f>F7*(1+F8)^((D10-D7)/365)</f>
        <v>19595.206299901347</v>
      </c>
      <c r="H10" s="65">
        <f>D10</f>
        <v>40125</v>
      </c>
      <c r="I10" s="64">
        <f>I6*(H10-H8)+I8</f>
        <v>13587.699999999999</v>
      </c>
    </row>
    <row r="11" spans="1:14" x14ac:dyDescent="0.2">
      <c r="A11" s="2">
        <v>39909</v>
      </c>
      <c r="B11" s="13">
        <v>10803.86</v>
      </c>
      <c r="C11" s="81">
        <f t="shared" si="1"/>
        <v>9924.5625752647011</v>
      </c>
    </row>
    <row r="12" spans="1:14" x14ac:dyDescent="0.2">
      <c r="A12" s="2">
        <v>39902</v>
      </c>
      <c r="B12" s="13">
        <v>10348.83</v>
      </c>
      <c r="C12" s="81">
        <f t="shared" si="1"/>
        <v>9901.3276357956966</v>
      </c>
    </row>
    <row r="13" spans="1:14" x14ac:dyDescent="0.2">
      <c r="A13" s="2">
        <v>39895</v>
      </c>
      <c r="B13" s="13">
        <v>10048.49</v>
      </c>
      <c r="C13" s="81">
        <f t="shared" si="1"/>
        <v>9878.1470929218103</v>
      </c>
    </row>
    <row r="14" spans="1:14" x14ac:dyDescent="0.2">
      <c r="A14" s="2">
        <v>39888</v>
      </c>
      <c r="B14" s="13">
        <v>8966.68</v>
      </c>
      <c r="C14" s="81">
        <f t="shared" si="1"/>
        <v>9855.02081929218</v>
      </c>
    </row>
    <row r="15" spans="1:14" x14ac:dyDescent="0.2">
      <c r="A15" s="2">
        <v>39881</v>
      </c>
      <c r="B15" s="13">
        <v>8756.61</v>
      </c>
      <c r="C15" s="81">
        <f t="shared" si="1"/>
        <v>9831.948687854092</v>
      </c>
    </row>
    <row r="16" spans="1:14" x14ac:dyDescent="0.2">
      <c r="A16" s="2">
        <v>39874</v>
      </c>
      <c r="B16" s="13">
        <v>8325.82</v>
      </c>
      <c r="C16" s="81">
        <f>C17*(1+$F$8)^((A16-A17)/365)</f>
        <v>9808.9305718522828</v>
      </c>
    </row>
    <row r="17" spans="1:3" x14ac:dyDescent="0.2">
      <c r="A17" s="2">
        <v>39868</v>
      </c>
      <c r="B17" s="13">
        <v>8891.61</v>
      </c>
      <c r="C17" s="81">
        <f t="shared" si="1"/>
        <v>9789.2436541485185</v>
      </c>
    </row>
    <row r="18" spans="1:3" x14ac:dyDescent="0.2">
      <c r="A18" s="2">
        <v>39860</v>
      </c>
      <c r="B18" s="13">
        <v>8843.2099999999991</v>
      </c>
      <c r="C18" s="81">
        <f t="shared" si="1"/>
        <v>9763.0558806195222</v>
      </c>
    </row>
    <row r="19" spans="1:3" x14ac:dyDescent="0.2">
      <c r="A19" s="2">
        <v>39853</v>
      </c>
      <c r="B19" s="13">
        <v>9634.74</v>
      </c>
      <c r="C19" s="81">
        <f t="shared" si="1"/>
        <v>9740.199053359036</v>
      </c>
    </row>
    <row r="20" spans="1:3" x14ac:dyDescent="0.2">
      <c r="A20" s="2">
        <v>39846</v>
      </c>
      <c r="B20" s="13">
        <v>9300.86</v>
      </c>
      <c r="C20" s="81">
        <f t="shared" si="1"/>
        <v>9717.395737474375</v>
      </c>
    </row>
    <row r="21" spans="1:3" x14ac:dyDescent="0.2">
      <c r="A21" s="2">
        <v>39840</v>
      </c>
      <c r="B21" s="13">
        <v>9424.24</v>
      </c>
      <c r="C21" s="81">
        <f t="shared" si="1"/>
        <v>9697.8925338603603</v>
      </c>
    </row>
    <row r="22" spans="1:3" ht="13.5" thickBot="1" x14ac:dyDescent="0.25">
      <c r="A22" s="2">
        <v>39832</v>
      </c>
      <c r="B22" s="13">
        <v>8674.35</v>
      </c>
      <c r="C22" s="81">
        <f t="shared" si="1"/>
        <v>9671.9491390121111</v>
      </c>
    </row>
    <row r="23" spans="1:3" ht="13.5" thickBot="1" x14ac:dyDescent="0.25">
      <c r="A23" s="75">
        <v>39832</v>
      </c>
      <c r="B23" s="82">
        <v>8779.17</v>
      </c>
      <c r="C23" s="81">
        <f>C24*(1+$F$8)^((A23-A24)/365)</f>
        <v>9671.9491390121111</v>
      </c>
    </row>
    <row r="24" spans="1:3" ht="13.5" thickBot="1" x14ac:dyDescent="0.25">
      <c r="A24" s="75">
        <v>39825</v>
      </c>
      <c r="B24" s="57">
        <v>9323.59</v>
      </c>
      <c r="C24" s="56">
        <f t="shared" ref="C24:C86" si="2">C25*(1+$F$8)^((A24-A25)/365)</f>
        <v>9649.3056067568632</v>
      </c>
    </row>
    <row r="25" spans="1:3" ht="13.5" thickBot="1" x14ac:dyDescent="0.25">
      <c r="A25" s="75">
        <v>39818</v>
      </c>
      <c r="B25" s="57">
        <v>9406.4699999999993</v>
      </c>
      <c r="C25" s="56">
        <f t="shared" si="2"/>
        <v>9626.7150865207659</v>
      </c>
    </row>
    <row r="26" spans="1:3" ht="13.5" thickBot="1" x14ac:dyDescent="0.25">
      <c r="A26" s="75">
        <v>39811</v>
      </c>
      <c r="B26" s="57">
        <v>9958.2199999999993</v>
      </c>
      <c r="C26" s="56">
        <f t="shared" si="2"/>
        <v>9604.1774541944669</v>
      </c>
    </row>
    <row r="27" spans="1:3" ht="13.5" thickBot="1" x14ac:dyDescent="0.25">
      <c r="A27" s="75">
        <v>39804</v>
      </c>
      <c r="B27" s="76">
        <v>9568.7199999999993</v>
      </c>
      <c r="C27" s="56">
        <f t="shared" si="2"/>
        <v>9581.6925859591702</v>
      </c>
    </row>
    <row r="28" spans="1:3" ht="13.5" thickBot="1" x14ac:dyDescent="0.25">
      <c r="A28" s="75">
        <v>39797</v>
      </c>
      <c r="B28" s="76">
        <v>10099.91</v>
      </c>
      <c r="C28" s="56">
        <f t="shared" si="2"/>
        <v>9559.2603582859592</v>
      </c>
    </row>
    <row r="29" spans="1:3" ht="13.5" thickBot="1" x14ac:dyDescent="0.25">
      <c r="A29" s="75">
        <v>39790</v>
      </c>
      <c r="B29" s="76">
        <v>9690.07</v>
      </c>
      <c r="C29" s="56">
        <f t="shared" si="2"/>
        <v>9536.8806479351169</v>
      </c>
    </row>
    <row r="30" spans="1:3" ht="13.5" thickBot="1" x14ac:dyDescent="0.25">
      <c r="A30" s="75">
        <v>39783</v>
      </c>
      <c r="B30" s="76">
        <v>8965.2000000000007</v>
      </c>
      <c r="C30" s="56">
        <f t="shared" si="2"/>
        <v>9514.5533319554524</v>
      </c>
    </row>
    <row r="31" spans="1:3" ht="13.5" thickBot="1" x14ac:dyDescent="0.25">
      <c r="A31" s="75">
        <v>39776</v>
      </c>
      <c r="B31" s="76">
        <v>9092.7199999999993</v>
      </c>
      <c r="C31" s="56">
        <f t="shared" si="2"/>
        <v>9492.2782876836191</v>
      </c>
    </row>
    <row r="32" spans="1:3" ht="13.5" thickBot="1" x14ac:dyDescent="0.25">
      <c r="A32" s="75">
        <v>39769</v>
      </c>
      <c r="B32" s="76">
        <v>8915.2099999999991</v>
      </c>
      <c r="C32" s="56">
        <f t="shared" si="2"/>
        <v>9470.0553927434466</v>
      </c>
    </row>
    <row r="33" spans="1:6" ht="13.5" thickBot="1" x14ac:dyDescent="0.25">
      <c r="A33" s="75">
        <v>39762</v>
      </c>
      <c r="B33" s="76">
        <v>9385.42</v>
      </c>
      <c r="C33" s="56">
        <f t="shared" si="2"/>
        <v>9447.884525045265</v>
      </c>
    </row>
    <row r="34" spans="1:6" ht="13.5" thickBot="1" x14ac:dyDescent="0.25">
      <c r="A34" s="75">
        <v>39755</v>
      </c>
      <c r="B34" s="76">
        <v>9964.2900000000009</v>
      </c>
      <c r="C34" s="56">
        <f t="shared" si="2"/>
        <v>9425.7655627852364</v>
      </c>
    </row>
    <row r="35" spans="1:6" ht="13.5" thickBot="1" x14ac:dyDescent="0.25">
      <c r="A35" s="75">
        <v>39748</v>
      </c>
      <c r="B35" s="76">
        <v>9788.06</v>
      </c>
      <c r="C35" s="56">
        <f t="shared" si="2"/>
        <v>9403.6983844446841</v>
      </c>
    </row>
    <row r="36" spans="1:6" ht="13.5" thickBot="1" x14ac:dyDescent="0.25">
      <c r="A36" s="75">
        <v>39741</v>
      </c>
      <c r="B36" s="76">
        <v>8701.07</v>
      </c>
      <c r="C36" s="56">
        <f t="shared" si="2"/>
        <v>9381.6828687894231</v>
      </c>
    </row>
    <row r="37" spans="1:6" ht="13.5" thickBot="1" x14ac:dyDescent="0.25">
      <c r="A37" s="75">
        <v>39734</v>
      </c>
      <c r="B37" s="76">
        <v>9975.35</v>
      </c>
      <c r="C37" s="56">
        <f t="shared" si="2"/>
        <v>9359.7188948691</v>
      </c>
    </row>
    <row r="38" spans="1:6" ht="13.5" thickBot="1" x14ac:dyDescent="0.25">
      <c r="A38" s="75">
        <v>39727</v>
      </c>
      <c r="B38" s="76">
        <v>10527.85</v>
      </c>
      <c r="C38" s="56">
        <f t="shared" si="2"/>
        <v>9337.8063420165236</v>
      </c>
      <c r="E38" s="101">
        <v>40095</v>
      </c>
      <c r="F38" s="102">
        <v>15896.28</v>
      </c>
    </row>
    <row r="39" spans="1:6" x14ac:dyDescent="0.2">
      <c r="A39" s="1">
        <v>39720</v>
      </c>
      <c r="B39">
        <v>12500</v>
      </c>
      <c r="C39" s="56">
        <f t="shared" si="2"/>
        <v>9315.9450898470041</v>
      </c>
      <c r="E39" s="101">
        <v>40065</v>
      </c>
      <c r="F39" s="102">
        <v>17126.84</v>
      </c>
    </row>
    <row r="40" spans="1:6" x14ac:dyDescent="0.2">
      <c r="A40" s="1">
        <v>39713</v>
      </c>
      <c r="B40">
        <v>14000</v>
      </c>
      <c r="C40" s="56">
        <f t="shared" si="2"/>
        <v>9294.135018257688</v>
      </c>
      <c r="E40" s="101">
        <v>40034</v>
      </c>
      <c r="F40" s="102">
        <v>15666.64</v>
      </c>
    </row>
    <row r="41" spans="1:6" x14ac:dyDescent="0.2">
      <c r="A41" s="2">
        <v>39706</v>
      </c>
      <c r="B41" s="13">
        <v>14042.32</v>
      </c>
      <c r="C41" s="56">
        <f t="shared" si="2"/>
        <v>9272.3760074269048</v>
      </c>
      <c r="E41" s="101">
        <v>40003</v>
      </c>
      <c r="F41" s="102">
        <v>15670.31</v>
      </c>
    </row>
    <row r="42" spans="1:6" x14ac:dyDescent="0.2">
      <c r="A42" s="2">
        <v>39699</v>
      </c>
      <c r="B42" s="13">
        <v>14000.81</v>
      </c>
      <c r="C42" s="56">
        <f t="shared" si="2"/>
        <v>9250.6679378135032</v>
      </c>
      <c r="E42" s="2"/>
    </row>
    <row r="43" spans="1:6" x14ac:dyDescent="0.2">
      <c r="A43" s="2">
        <v>39692</v>
      </c>
      <c r="B43" s="13">
        <v>14483.83</v>
      </c>
      <c r="C43" s="56">
        <f t="shared" si="2"/>
        <v>9229.0106901561958</v>
      </c>
      <c r="E43" s="2"/>
      <c r="F43" s="13"/>
    </row>
    <row r="44" spans="1:6" x14ac:dyDescent="0.2">
      <c r="A44" s="2">
        <v>39685</v>
      </c>
      <c r="B44" s="13">
        <v>14564.53</v>
      </c>
      <c r="C44" s="56">
        <f t="shared" si="2"/>
        <v>9207.4041454729049</v>
      </c>
      <c r="E44" s="2"/>
      <c r="F44" s="13"/>
    </row>
    <row r="45" spans="1:6" x14ac:dyDescent="0.2">
      <c r="A45" s="2">
        <v>39678</v>
      </c>
      <c r="B45" s="13">
        <v>14401.49</v>
      </c>
      <c r="C45" s="56">
        <f t="shared" si="2"/>
        <v>9185.8481850601092</v>
      </c>
      <c r="E45" s="2"/>
      <c r="F45" s="13"/>
    </row>
    <row r="46" spans="1:6" x14ac:dyDescent="0.2">
      <c r="A46" s="66">
        <v>39671</v>
      </c>
      <c r="B46" s="67">
        <v>15503.92</v>
      </c>
      <c r="C46" s="56">
        <f t="shared" si="2"/>
        <v>9164.3426904921889</v>
      </c>
      <c r="E46" s="2"/>
      <c r="F46" s="13"/>
    </row>
    <row r="47" spans="1:6" x14ac:dyDescent="0.2">
      <c r="A47" s="66">
        <v>39664</v>
      </c>
      <c r="B47" s="67">
        <v>15167.82</v>
      </c>
      <c r="C47" s="56">
        <f t="shared" si="2"/>
        <v>9142.8875436207782</v>
      </c>
      <c r="E47" s="2"/>
      <c r="F47" s="13"/>
    </row>
    <row r="48" spans="1:6" x14ac:dyDescent="0.2">
      <c r="A48" s="66">
        <v>39657</v>
      </c>
      <c r="B48" s="67">
        <v>14656.69</v>
      </c>
      <c r="C48" s="56">
        <f t="shared" si="2"/>
        <v>9121.4826265741158</v>
      </c>
      <c r="E48" s="2"/>
      <c r="F48" s="13"/>
    </row>
    <row r="49" spans="1:6" x14ac:dyDescent="0.2">
      <c r="A49" s="66">
        <v>39650</v>
      </c>
      <c r="B49" s="67">
        <v>14274.94</v>
      </c>
      <c r="C49" s="56">
        <f t="shared" si="2"/>
        <v>9100.1278217563959</v>
      </c>
      <c r="E49" s="2"/>
      <c r="F49" s="13"/>
    </row>
    <row r="50" spans="1:6" x14ac:dyDescent="0.2">
      <c r="A50" s="66">
        <v>39643</v>
      </c>
      <c r="B50" s="67">
        <v>13635.4</v>
      </c>
      <c r="C50" s="56">
        <f t="shared" si="2"/>
        <v>9078.823011847122</v>
      </c>
      <c r="E50" s="2"/>
      <c r="F50" s="13"/>
    </row>
    <row r="51" spans="1:6" x14ac:dyDescent="0.2">
      <c r="A51" s="66">
        <v>39636</v>
      </c>
      <c r="B51" s="67">
        <v>13469.85</v>
      </c>
      <c r="C51" s="56">
        <f t="shared" si="2"/>
        <v>9057.5680798004614</v>
      </c>
      <c r="E51" s="2"/>
      <c r="F51" s="13"/>
    </row>
    <row r="52" spans="1:6" x14ac:dyDescent="0.2">
      <c r="A52" s="66">
        <v>39629</v>
      </c>
      <c r="B52" s="67">
        <v>13454</v>
      </c>
      <c r="C52" s="56">
        <f t="shared" si="2"/>
        <v>9036.3629088446087</v>
      </c>
      <c r="E52" s="2"/>
      <c r="F52" s="13"/>
    </row>
    <row r="53" spans="1:6" x14ac:dyDescent="0.2">
      <c r="A53" s="1">
        <v>39622</v>
      </c>
      <c r="B53" s="54">
        <v>13802.22</v>
      </c>
      <c r="C53" s="56">
        <f t="shared" si="2"/>
        <v>9015.2073824811341</v>
      </c>
    </row>
    <row r="54" spans="1:6" x14ac:dyDescent="0.2">
      <c r="A54" s="1">
        <v>39615</v>
      </c>
      <c r="B54" s="54">
        <v>14571.29</v>
      </c>
      <c r="C54" s="56">
        <f t="shared" si="2"/>
        <v>8994.1013844843528</v>
      </c>
    </row>
    <row r="55" spans="1:6" x14ac:dyDescent="0.2">
      <c r="A55" s="66">
        <v>39608</v>
      </c>
      <c r="B55" s="67">
        <v>15189.62</v>
      </c>
      <c r="C55" s="56">
        <f t="shared" si="2"/>
        <v>8973.0447989006789</v>
      </c>
    </row>
    <row r="56" spans="1:6" x14ac:dyDescent="0.2">
      <c r="A56" s="66">
        <v>39601</v>
      </c>
      <c r="B56" s="67">
        <v>15572.18</v>
      </c>
      <c r="C56" s="56">
        <f t="shared" si="2"/>
        <v>8952.0375100479941</v>
      </c>
    </row>
    <row r="57" spans="1:6" x14ac:dyDescent="0.2">
      <c r="A57" s="66">
        <v>39594</v>
      </c>
      <c r="B57" s="67">
        <v>16415.57</v>
      </c>
      <c r="C57" s="56">
        <f t="shared" si="2"/>
        <v>8931.0794025150099</v>
      </c>
    </row>
    <row r="58" spans="1:6" x14ac:dyDescent="0.2">
      <c r="A58" s="66">
        <v>39588</v>
      </c>
      <c r="B58" s="67">
        <v>16649.64</v>
      </c>
      <c r="C58" s="56">
        <f t="shared" si="2"/>
        <v>8913.1543673732958</v>
      </c>
    </row>
    <row r="59" spans="1:6" x14ac:dyDescent="0.2">
      <c r="A59" s="66">
        <v>39580</v>
      </c>
      <c r="B59" s="67">
        <v>17434.939999999999</v>
      </c>
      <c r="C59" s="56">
        <f t="shared" si="2"/>
        <v>8889.3102711133324</v>
      </c>
    </row>
    <row r="60" spans="1:6" x14ac:dyDescent="0.2">
      <c r="A60" s="66">
        <v>39573</v>
      </c>
      <c r="B60" s="67">
        <v>16737.07</v>
      </c>
      <c r="C60" s="56">
        <f t="shared" si="2"/>
        <v>8868.4990177705113</v>
      </c>
    </row>
    <row r="61" spans="1:6" x14ac:dyDescent="0.2">
      <c r="A61" s="66">
        <v>39566</v>
      </c>
      <c r="B61" s="67">
        <v>17600.12</v>
      </c>
      <c r="C61" s="56">
        <f t="shared" si="2"/>
        <v>8847.7364867978722</v>
      </c>
    </row>
    <row r="62" spans="1:6" x14ac:dyDescent="0.2">
      <c r="A62" s="66">
        <v>39559</v>
      </c>
      <c r="B62" s="67">
        <v>17125.98</v>
      </c>
      <c r="C62" s="56">
        <f t="shared" si="2"/>
        <v>8827.0225641287943</v>
      </c>
    </row>
    <row r="63" spans="1:6" x14ac:dyDescent="0.2">
      <c r="A63" s="66">
        <v>39553</v>
      </c>
      <c r="B63" s="67">
        <v>16481.2</v>
      </c>
      <c r="C63" s="56">
        <f t="shared" si="2"/>
        <v>8809.3063752419093</v>
      </c>
    </row>
    <row r="64" spans="1:6" x14ac:dyDescent="0.2">
      <c r="A64" s="66">
        <v>39545</v>
      </c>
      <c r="B64" s="67">
        <v>15807.64</v>
      </c>
      <c r="C64" s="56">
        <f t="shared" si="2"/>
        <v>8785.7400887694494</v>
      </c>
    </row>
    <row r="65" spans="1:3" x14ac:dyDescent="0.2">
      <c r="A65" s="1">
        <v>39538</v>
      </c>
      <c r="B65" s="54">
        <v>15343.12</v>
      </c>
      <c r="C65" s="56">
        <f t="shared" si="2"/>
        <v>8765.1713092786795</v>
      </c>
    </row>
    <row r="66" spans="1:3" x14ac:dyDescent="0.2">
      <c r="A66" s="1">
        <v>39531</v>
      </c>
      <c r="B66" s="54">
        <v>16371.29</v>
      </c>
      <c r="C66" s="56">
        <f t="shared" si="2"/>
        <v>8744.6506844892174</v>
      </c>
    </row>
    <row r="67" spans="1:3" x14ac:dyDescent="0.2">
      <c r="A67" s="1">
        <v>39524</v>
      </c>
      <c r="B67" s="54">
        <v>14994.83</v>
      </c>
      <c r="C67" s="56">
        <f t="shared" si="2"/>
        <v>8724.1781016634413</v>
      </c>
    </row>
    <row r="68" spans="1:3" x14ac:dyDescent="0.2">
      <c r="A68" s="1">
        <v>39517</v>
      </c>
      <c r="B68" s="54">
        <v>15760.52</v>
      </c>
      <c r="C68" s="56">
        <f t="shared" si="2"/>
        <v>8703.7534483276686</v>
      </c>
    </row>
    <row r="69" spans="1:3" x14ac:dyDescent="0.2">
      <c r="A69" s="1">
        <v>39510</v>
      </c>
      <c r="B69" s="54">
        <v>16542.080000000002</v>
      </c>
      <c r="C69" s="56">
        <f t="shared" si="2"/>
        <v>8683.3766122715315</v>
      </c>
    </row>
    <row r="70" spans="1:3" x14ac:dyDescent="0.2">
      <c r="A70" s="1">
        <v>39503</v>
      </c>
      <c r="B70" s="54">
        <v>17578.72</v>
      </c>
      <c r="C70" s="56">
        <f t="shared" si="2"/>
        <v>8663.0474815473681</v>
      </c>
    </row>
    <row r="71" spans="1:3" x14ac:dyDescent="0.2">
      <c r="A71" s="1">
        <v>39497</v>
      </c>
      <c r="B71" s="54">
        <v>17349.07</v>
      </c>
      <c r="C71" s="56">
        <f t="shared" si="2"/>
        <v>8645.6603972384601</v>
      </c>
    </row>
    <row r="72" spans="1:3" x14ac:dyDescent="0.2">
      <c r="A72" s="1">
        <v>39489</v>
      </c>
      <c r="B72" s="54">
        <v>18115.25</v>
      </c>
      <c r="C72" s="56">
        <f t="shared" si="2"/>
        <v>8622.5318896141198</v>
      </c>
    </row>
    <row r="73" spans="1:3" x14ac:dyDescent="0.2">
      <c r="A73" s="1">
        <v>39482</v>
      </c>
      <c r="B73" s="54">
        <v>17464.89</v>
      </c>
      <c r="C73" s="56">
        <f t="shared" si="2"/>
        <v>8602.3452058176899</v>
      </c>
    </row>
    <row r="74" spans="1:3" x14ac:dyDescent="0.2">
      <c r="A74" s="1">
        <v>39475</v>
      </c>
      <c r="B74" s="54">
        <v>18242.580000000002</v>
      </c>
      <c r="C74" s="56">
        <f t="shared" si="2"/>
        <v>8582.205782177316</v>
      </c>
    </row>
    <row r="75" spans="1:3" x14ac:dyDescent="0.2">
      <c r="A75" s="37">
        <v>39468</v>
      </c>
      <c r="B75">
        <v>16729.939999999999</v>
      </c>
      <c r="C75" s="56">
        <f t="shared" si="2"/>
        <v>8562.113508049646</v>
      </c>
    </row>
    <row r="76" spans="1:3" x14ac:dyDescent="0.2">
      <c r="A76" s="37">
        <v>39461</v>
      </c>
      <c r="B76">
        <v>19013.7</v>
      </c>
      <c r="C76" s="56">
        <f t="shared" si="2"/>
        <v>8542.0682730503613</v>
      </c>
    </row>
    <row r="77" spans="1:3" x14ac:dyDescent="0.2">
      <c r="A77" s="37">
        <v>39454</v>
      </c>
      <c r="B77">
        <v>20827.45</v>
      </c>
      <c r="C77" s="56">
        <f t="shared" si="2"/>
        <v>8522.0699670535723</v>
      </c>
    </row>
    <row r="78" spans="1:3" x14ac:dyDescent="0.2">
      <c r="A78" s="37">
        <v>39447</v>
      </c>
      <c r="B78">
        <v>20686.89</v>
      </c>
      <c r="C78" s="56">
        <f t="shared" si="2"/>
        <v>8502.1184801912077</v>
      </c>
    </row>
    <row r="79" spans="1:3" x14ac:dyDescent="0.2">
      <c r="A79" s="37">
        <v>39440</v>
      </c>
      <c r="B79">
        <v>20206.95</v>
      </c>
      <c r="C79" s="56">
        <f t="shared" si="2"/>
        <v>8482.2137028524157</v>
      </c>
    </row>
    <row r="80" spans="1:3" x14ac:dyDescent="0.2">
      <c r="A80" s="37">
        <v>39433</v>
      </c>
      <c r="B80">
        <v>19162.57</v>
      </c>
      <c r="C80" s="56">
        <f t="shared" si="2"/>
        <v>8462.3555256829623</v>
      </c>
    </row>
    <row r="81" spans="1:3" x14ac:dyDescent="0.2">
      <c r="A81" s="37">
        <v>39426</v>
      </c>
      <c r="B81">
        <v>20030.830000000002</v>
      </c>
      <c r="C81" s="56">
        <f t="shared" si="2"/>
        <v>8442.5438395846268</v>
      </c>
    </row>
    <row r="82" spans="1:3" x14ac:dyDescent="0.2">
      <c r="A82" s="37">
        <v>39419</v>
      </c>
      <c r="B82">
        <v>19966</v>
      </c>
      <c r="C82" s="56">
        <f t="shared" si="2"/>
        <v>8422.778535714604</v>
      </c>
    </row>
    <row r="83" spans="1:3" x14ac:dyDescent="0.2">
      <c r="A83" s="37">
        <v>39412</v>
      </c>
      <c r="B83">
        <v>19363.189999999999</v>
      </c>
      <c r="C83" s="56">
        <f t="shared" si="2"/>
        <v>8403.0595054849073</v>
      </c>
    </row>
    <row r="84" spans="1:3" x14ac:dyDescent="0.2">
      <c r="A84" s="37">
        <v>39405</v>
      </c>
      <c r="B84">
        <v>18852.87</v>
      </c>
      <c r="C84" s="56">
        <f t="shared" si="2"/>
        <v>8383.3866405617719</v>
      </c>
    </row>
    <row r="85" spans="1:3" x14ac:dyDescent="0.2">
      <c r="A85" s="37">
        <v>39398</v>
      </c>
      <c r="B85">
        <v>19698.36</v>
      </c>
      <c r="C85" s="56">
        <f t="shared" si="2"/>
        <v>8363.7598328650583</v>
      </c>
    </row>
    <row r="86" spans="1:3" x14ac:dyDescent="0.2">
      <c r="A86" s="37">
        <v>39391</v>
      </c>
      <c r="B86">
        <v>18907.599999999999</v>
      </c>
      <c r="C86" s="56">
        <f t="shared" si="2"/>
        <v>8344.1789745676615</v>
      </c>
    </row>
    <row r="87" spans="1:3" x14ac:dyDescent="0.2">
      <c r="A87" s="37">
        <v>39384</v>
      </c>
      <c r="B87">
        <v>19976.23</v>
      </c>
      <c r="C87" s="56">
        <f t="shared" ref="C87:C150" si="3">C88*(1+$F$8)^((A87-A88)/365)</f>
        <v>8324.6439580949136</v>
      </c>
    </row>
    <row r="88" spans="1:3" x14ac:dyDescent="0.2">
      <c r="A88" s="37">
        <v>39377</v>
      </c>
      <c r="B88">
        <v>19243.169999999998</v>
      </c>
      <c r="C88" s="56">
        <f t="shared" si="3"/>
        <v>8305.1546761239952</v>
      </c>
    </row>
    <row r="89" spans="1:3" x14ac:dyDescent="0.2">
      <c r="A89" s="37">
        <v>39370</v>
      </c>
      <c r="B89">
        <v>17559.98</v>
      </c>
      <c r="C89" s="56">
        <f t="shared" si="3"/>
        <v>8285.7110215833509</v>
      </c>
    </row>
    <row r="90" spans="1:3" x14ac:dyDescent="0.2">
      <c r="A90" s="37">
        <v>39363</v>
      </c>
      <c r="B90">
        <v>18419.04</v>
      </c>
      <c r="C90" s="56">
        <f t="shared" si="3"/>
        <v>8266.3128876520914</v>
      </c>
    </row>
    <row r="91" spans="1:3" x14ac:dyDescent="0.2">
      <c r="A91" s="37">
        <v>39356</v>
      </c>
      <c r="B91">
        <v>17773.36</v>
      </c>
      <c r="C91" s="56">
        <f t="shared" si="3"/>
        <v>8246.9601677594128</v>
      </c>
    </row>
    <row r="92" spans="1:3" x14ac:dyDescent="0.2">
      <c r="A92" s="37">
        <v>39349</v>
      </c>
      <c r="B92">
        <v>17291.099999999999</v>
      </c>
      <c r="C92" s="56">
        <f t="shared" si="3"/>
        <v>8227.652755584013</v>
      </c>
    </row>
    <row r="93" spans="1:3" x14ac:dyDescent="0.2">
      <c r="A93" s="37">
        <v>39342</v>
      </c>
      <c r="B93">
        <v>16564.23</v>
      </c>
      <c r="C93" s="56">
        <f t="shared" si="3"/>
        <v>8208.3905450535021</v>
      </c>
    </row>
    <row r="94" spans="1:3" x14ac:dyDescent="0.2">
      <c r="A94" s="37">
        <v>39335</v>
      </c>
      <c r="B94">
        <v>15603.8</v>
      </c>
      <c r="C94" s="56">
        <f t="shared" si="3"/>
        <v>8189.1734303438216</v>
      </c>
    </row>
    <row r="95" spans="1:3" x14ac:dyDescent="0.2">
      <c r="A95" s="37">
        <v>39328</v>
      </c>
      <c r="B95">
        <v>15590.42</v>
      </c>
      <c r="C95" s="56">
        <f t="shared" si="3"/>
        <v>8170.0013058786635</v>
      </c>
    </row>
    <row r="96" spans="1:3" x14ac:dyDescent="0.2">
      <c r="A96" s="37">
        <v>39321</v>
      </c>
      <c r="B96">
        <v>15318.6</v>
      </c>
      <c r="C96" s="56">
        <f t="shared" si="3"/>
        <v>8150.8740663288927</v>
      </c>
    </row>
    <row r="97" spans="1:3" x14ac:dyDescent="0.2">
      <c r="A97" s="37">
        <v>39314</v>
      </c>
      <c r="B97">
        <v>14424.87</v>
      </c>
      <c r="C97" s="56">
        <f t="shared" si="3"/>
        <v>8131.7916066119633</v>
      </c>
    </row>
    <row r="98" spans="1:3" x14ac:dyDescent="0.2">
      <c r="A98" s="37">
        <v>39307</v>
      </c>
      <c r="B98">
        <v>14141.52</v>
      </c>
      <c r="C98" s="56">
        <f t="shared" si="3"/>
        <v>8112.7538218913451</v>
      </c>
    </row>
    <row r="99" spans="1:3" x14ac:dyDescent="0.2">
      <c r="A99" s="37">
        <v>39300</v>
      </c>
      <c r="B99">
        <v>14868.25</v>
      </c>
      <c r="C99" s="56">
        <f t="shared" si="3"/>
        <v>8093.7606075759468</v>
      </c>
    </row>
    <row r="100" spans="1:3" x14ac:dyDescent="0.2">
      <c r="A100" s="37">
        <v>39293</v>
      </c>
      <c r="B100">
        <v>15138.4</v>
      </c>
      <c r="C100" s="56">
        <f t="shared" si="3"/>
        <v>8074.8118593195404</v>
      </c>
    </row>
    <row r="101" spans="1:3" x14ac:dyDescent="0.2">
      <c r="A101" s="37">
        <v>39286</v>
      </c>
      <c r="B101">
        <v>15234.57</v>
      </c>
      <c r="C101" s="56">
        <f t="shared" si="3"/>
        <v>8055.9074730201892</v>
      </c>
    </row>
    <row r="102" spans="1:3" x14ac:dyDescent="0.2">
      <c r="A102" s="37">
        <v>39279</v>
      </c>
      <c r="B102">
        <v>15565.55</v>
      </c>
      <c r="C102" s="56">
        <f t="shared" si="3"/>
        <v>8037.0473448196744</v>
      </c>
    </row>
    <row r="103" spans="1:3" x14ac:dyDescent="0.2">
      <c r="A103" s="37">
        <v>39272</v>
      </c>
      <c r="B103">
        <v>15272.72</v>
      </c>
      <c r="C103" s="56">
        <f t="shared" si="3"/>
        <v>8018.2313711029256</v>
      </c>
    </row>
    <row r="104" spans="1:3" x14ac:dyDescent="0.2">
      <c r="A104" s="37">
        <v>39265</v>
      </c>
      <c r="B104">
        <v>14964.12</v>
      </c>
      <c r="C104" s="56">
        <f t="shared" si="3"/>
        <v>7999.4594484974514</v>
      </c>
    </row>
    <row r="105" spans="1:3" x14ac:dyDescent="0.2">
      <c r="A105" s="37">
        <v>39258</v>
      </c>
      <c r="B105">
        <v>14650.51</v>
      </c>
      <c r="C105" s="56">
        <f t="shared" si="3"/>
        <v>7980.7314738727728</v>
      </c>
    </row>
    <row r="106" spans="1:3" x14ac:dyDescent="0.2">
      <c r="A106" s="37">
        <v>39251</v>
      </c>
      <c r="B106">
        <v>14467.36</v>
      </c>
      <c r="C106" s="56">
        <f t="shared" si="3"/>
        <v>7962.0473443398532</v>
      </c>
    </row>
    <row r="107" spans="1:3" x14ac:dyDescent="0.2">
      <c r="A107" s="37">
        <v>39244</v>
      </c>
      <c r="B107">
        <v>14162.71</v>
      </c>
      <c r="C107" s="56">
        <f t="shared" si="3"/>
        <v>7943.4069572505359</v>
      </c>
    </row>
    <row r="108" spans="1:3" x14ac:dyDescent="0.2">
      <c r="A108" s="37">
        <v>39237</v>
      </c>
      <c r="B108">
        <v>14063.81</v>
      </c>
      <c r="C108" s="56">
        <f t="shared" si="3"/>
        <v>7924.8102101969798</v>
      </c>
    </row>
    <row r="109" spans="1:3" x14ac:dyDescent="0.2">
      <c r="A109" s="37">
        <v>39230</v>
      </c>
      <c r="B109">
        <v>14570.75</v>
      </c>
      <c r="C109" s="56">
        <f t="shared" si="3"/>
        <v>7906.2570010110967</v>
      </c>
    </row>
    <row r="110" spans="1:3" x14ac:dyDescent="0.2">
      <c r="A110" s="37">
        <v>39223</v>
      </c>
      <c r="B110">
        <v>14338.45</v>
      </c>
      <c r="C110" s="56">
        <f t="shared" si="3"/>
        <v>7887.7472277639881</v>
      </c>
    </row>
    <row r="111" spans="1:3" x14ac:dyDescent="0.2">
      <c r="A111" s="37">
        <v>39216</v>
      </c>
      <c r="B111">
        <v>14303.41</v>
      </c>
      <c r="C111" s="56">
        <f t="shared" si="3"/>
        <v>7869.2807887653889</v>
      </c>
    </row>
    <row r="112" spans="1:3" x14ac:dyDescent="0.2">
      <c r="A112" s="37">
        <v>39209</v>
      </c>
      <c r="B112">
        <v>13796.16</v>
      </c>
      <c r="C112" s="56">
        <f t="shared" si="3"/>
        <v>7850.857582563106</v>
      </c>
    </row>
    <row r="113" spans="1:3" x14ac:dyDescent="0.2">
      <c r="A113" s="37">
        <v>39202</v>
      </c>
      <c r="B113">
        <v>13934.27</v>
      </c>
      <c r="C113" s="56">
        <f t="shared" si="3"/>
        <v>7832.4775079424608</v>
      </c>
    </row>
    <row r="114" spans="1:3" x14ac:dyDescent="0.2">
      <c r="A114" s="37">
        <v>39195</v>
      </c>
      <c r="B114">
        <v>13908.58</v>
      </c>
      <c r="C114" s="56">
        <f t="shared" si="3"/>
        <v>7814.1404639257344</v>
      </c>
    </row>
    <row r="115" spans="1:3" x14ac:dyDescent="0.2">
      <c r="A115" s="37">
        <v>39188</v>
      </c>
      <c r="B115">
        <v>13897.41</v>
      </c>
      <c r="C115" s="56">
        <f t="shared" si="3"/>
        <v>7795.8463497716129</v>
      </c>
    </row>
    <row r="116" spans="1:3" x14ac:dyDescent="0.2">
      <c r="A116" s="37">
        <v>39181</v>
      </c>
      <c r="B116">
        <v>13384.08</v>
      </c>
      <c r="C116" s="56">
        <f t="shared" si="3"/>
        <v>7777.5950649746328</v>
      </c>
    </row>
    <row r="117" spans="1:3" x14ac:dyDescent="0.2">
      <c r="A117" s="37">
        <v>39174</v>
      </c>
      <c r="B117">
        <v>12856.08</v>
      </c>
      <c r="C117" s="56">
        <f t="shared" si="3"/>
        <v>7759.3865092646301</v>
      </c>
    </row>
    <row r="118" spans="1:3" x14ac:dyDescent="0.2">
      <c r="A118" s="37">
        <v>39167</v>
      </c>
      <c r="B118">
        <v>13072.1</v>
      </c>
      <c r="C118" s="56">
        <f t="shared" si="3"/>
        <v>7741.2205826061881</v>
      </c>
    </row>
    <row r="119" spans="1:3" x14ac:dyDescent="0.2">
      <c r="A119" s="37">
        <v>39160</v>
      </c>
      <c r="B119">
        <v>13285.93</v>
      </c>
      <c r="C119" s="56">
        <f t="shared" si="3"/>
        <v>7723.0971851980894</v>
      </c>
    </row>
    <row r="120" spans="1:3" x14ac:dyDescent="0.2">
      <c r="A120" s="37">
        <v>39153</v>
      </c>
      <c r="B120">
        <v>12430.4</v>
      </c>
      <c r="C120" s="56">
        <f t="shared" si="3"/>
        <v>7705.0162174727657</v>
      </c>
    </row>
    <row r="121" spans="1:3" x14ac:dyDescent="0.2">
      <c r="A121" s="37">
        <v>39146</v>
      </c>
      <c r="B121">
        <v>12884.99</v>
      </c>
      <c r="C121" s="56">
        <f t="shared" si="3"/>
        <v>7686.9775800957523</v>
      </c>
    </row>
    <row r="122" spans="1:3" x14ac:dyDescent="0.2">
      <c r="A122" s="37">
        <v>39139</v>
      </c>
      <c r="B122">
        <v>12886.13</v>
      </c>
      <c r="C122" s="56">
        <f t="shared" si="3"/>
        <v>7668.9811739651414</v>
      </c>
    </row>
    <row r="123" spans="1:3" x14ac:dyDescent="0.2">
      <c r="A123" s="37">
        <v>39132</v>
      </c>
      <c r="B123">
        <v>13632.53</v>
      </c>
      <c r="C123" s="56">
        <f t="shared" si="3"/>
        <v>7651.0269002110399</v>
      </c>
    </row>
    <row r="124" spans="1:3" x14ac:dyDescent="0.2">
      <c r="A124" s="37">
        <v>39125</v>
      </c>
      <c r="B124">
        <v>14355.55</v>
      </c>
      <c r="C124" s="56">
        <f t="shared" si="3"/>
        <v>7633.1146601950222</v>
      </c>
    </row>
    <row r="125" spans="1:3" x14ac:dyDescent="0.2">
      <c r="A125" s="37">
        <v>39118</v>
      </c>
      <c r="B125">
        <v>14538.9</v>
      </c>
      <c r="C125" s="56">
        <f t="shared" si="3"/>
        <v>7615.2443555095915</v>
      </c>
    </row>
    <row r="126" spans="1:3" x14ac:dyDescent="0.2">
      <c r="A126" s="37">
        <v>39111</v>
      </c>
      <c r="B126">
        <v>14403.77</v>
      </c>
      <c r="C126" s="56">
        <f t="shared" si="3"/>
        <v>7597.4158879776387</v>
      </c>
    </row>
    <row r="127" spans="1:3" x14ac:dyDescent="0.2">
      <c r="A127" s="37">
        <v>39104</v>
      </c>
      <c r="B127">
        <v>14282.72</v>
      </c>
      <c r="C127" s="56">
        <f t="shared" si="3"/>
        <v>7579.6291596519013</v>
      </c>
    </row>
    <row r="128" spans="1:3" x14ac:dyDescent="0.2">
      <c r="A128" s="37">
        <v>39097</v>
      </c>
      <c r="B128">
        <v>14182.71</v>
      </c>
      <c r="C128" s="56">
        <f t="shared" si="3"/>
        <v>7561.8840728144278</v>
      </c>
    </row>
    <row r="129" spans="1:3" x14ac:dyDescent="0.2">
      <c r="A129" s="37">
        <v>39090</v>
      </c>
      <c r="B129">
        <v>14056.53</v>
      </c>
      <c r="C129" s="56">
        <f t="shared" si="3"/>
        <v>7544.1805299760381</v>
      </c>
    </row>
    <row r="130" spans="1:3" x14ac:dyDescent="0.2">
      <c r="A130" s="37">
        <v>39084</v>
      </c>
      <c r="B130">
        <v>13860.52</v>
      </c>
      <c r="C130" s="56">
        <f t="shared" si="3"/>
        <v>7529.0390565862508</v>
      </c>
    </row>
    <row r="131" spans="1:3" x14ac:dyDescent="0.2">
      <c r="A131" s="37">
        <v>39077</v>
      </c>
      <c r="B131">
        <v>13786.91</v>
      </c>
      <c r="C131" s="56">
        <f t="shared" si="3"/>
        <v>7511.4124090224022</v>
      </c>
    </row>
    <row r="132" spans="1:3" x14ac:dyDescent="0.2">
      <c r="A132" s="37">
        <v>39069</v>
      </c>
      <c r="B132">
        <v>13471.74</v>
      </c>
      <c r="C132" s="56">
        <f t="shared" si="3"/>
        <v>7491.3181939839387</v>
      </c>
    </row>
    <row r="133" spans="1:3" x14ac:dyDescent="0.2">
      <c r="A133" s="37">
        <v>39062</v>
      </c>
      <c r="B133">
        <v>13614.52</v>
      </c>
      <c r="C133" s="56">
        <f t="shared" si="3"/>
        <v>7473.7798568068338</v>
      </c>
    </row>
    <row r="134" spans="1:3" x14ac:dyDescent="0.2">
      <c r="A134" s="37">
        <v>39055</v>
      </c>
      <c r="B134">
        <v>13799.49</v>
      </c>
      <c r="C134" s="56">
        <f t="shared" si="3"/>
        <v>7456.2825795958088</v>
      </c>
    </row>
    <row r="135" spans="1:3" x14ac:dyDescent="0.2">
      <c r="A135" s="37">
        <v>39048</v>
      </c>
      <c r="B135">
        <v>13844.78</v>
      </c>
      <c r="C135" s="56">
        <f t="shared" si="3"/>
        <v>7438.8262662231173</v>
      </c>
    </row>
    <row r="136" spans="1:3" x14ac:dyDescent="0.2">
      <c r="A136" s="37">
        <v>39041</v>
      </c>
      <c r="B136">
        <v>13703.33</v>
      </c>
      <c r="C136" s="56">
        <f t="shared" si="3"/>
        <v>7421.4108207860645</v>
      </c>
    </row>
    <row r="137" spans="1:3" x14ac:dyDescent="0.2">
      <c r="A137" s="37">
        <v>39034</v>
      </c>
      <c r="B137">
        <v>13429.48</v>
      </c>
      <c r="C137" s="56">
        <f t="shared" si="3"/>
        <v>7404.0361476064782</v>
      </c>
    </row>
    <row r="138" spans="1:3" x14ac:dyDescent="0.2">
      <c r="A138" s="37">
        <v>39027</v>
      </c>
      <c r="B138">
        <v>13282.91</v>
      </c>
      <c r="C138" s="56">
        <f t="shared" si="3"/>
        <v>7386.7021512301826</v>
      </c>
    </row>
    <row r="139" spans="1:3" x14ac:dyDescent="0.2">
      <c r="A139" s="37">
        <v>39020</v>
      </c>
      <c r="B139">
        <v>13130.79</v>
      </c>
      <c r="C139" s="56">
        <f t="shared" si="3"/>
        <v>7369.4087364264751</v>
      </c>
    </row>
    <row r="140" spans="1:3" x14ac:dyDescent="0.2">
      <c r="A140" s="37">
        <v>39013</v>
      </c>
      <c r="B140">
        <v>12906.81</v>
      </c>
      <c r="C140" s="56">
        <f t="shared" si="3"/>
        <v>7352.1558081876046</v>
      </c>
    </row>
    <row r="141" spans="1:3" x14ac:dyDescent="0.2">
      <c r="A141" s="37">
        <v>39006</v>
      </c>
      <c r="B141">
        <v>12709.4</v>
      </c>
      <c r="C141" s="56">
        <f t="shared" si="3"/>
        <v>7334.9432717282461</v>
      </c>
    </row>
    <row r="142" spans="1:3" x14ac:dyDescent="0.2">
      <c r="A142" s="37">
        <v>38999</v>
      </c>
      <c r="B142">
        <v>12736.42</v>
      </c>
      <c r="C142" s="56">
        <f t="shared" si="3"/>
        <v>7317.7710324849822</v>
      </c>
    </row>
    <row r="143" spans="1:3" x14ac:dyDescent="0.2">
      <c r="A143" s="37">
        <v>38993</v>
      </c>
      <c r="B143">
        <v>12372.81</v>
      </c>
      <c r="C143" s="56">
        <f t="shared" si="3"/>
        <v>7303.0839720520207</v>
      </c>
    </row>
    <row r="144" spans="1:3" x14ac:dyDescent="0.2">
      <c r="A144" s="37">
        <v>38985</v>
      </c>
      <c r="B144">
        <v>12454.42</v>
      </c>
      <c r="C144" s="56">
        <f t="shared" si="3"/>
        <v>7283.547068499488</v>
      </c>
    </row>
    <row r="145" spans="1:3" x14ac:dyDescent="0.2">
      <c r="A145" s="37">
        <v>38978</v>
      </c>
      <c r="B145">
        <v>12236.78</v>
      </c>
      <c r="C145" s="56">
        <f t="shared" si="3"/>
        <v>7266.4951557352906</v>
      </c>
    </row>
    <row r="146" spans="1:3" x14ac:dyDescent="0.2">
      <c r="A146" s="37">
        <v>38971</v>
      </c>
      <c r="B146">
        <v>12009.59</v>
      </c>
      <c r="C146" s="56">
        <f t="shared" si="3"/>
        <v>7249.4831641422179</v>
      </c>
    </row>
    <row r="147" spans="1:3" x14ac:dyDescent="0.2">
      <c r="A147" s="37">
        <v>38964</v>
      </c>
      <c r="B147">
        <v>11918.65</v>
      </c>
      <c r="C147" s="56">
        <f t="shared" si="3"/>
        <v>7232.5110002586198</v>
      </c>
    </row>
    <row r="148" spans="1:3" x14ac:dyDescent="0.2">
      <c r="A148" s="37">
        <v>38957</v>
      </c>
      <c r="B148">
        <v>11778.02</v>
      </c>
      <c r="C148" s="56">
        <f t="shared" si="3"/>
        <v>7215.5785708416552</v>
      </c>
    </row>
    <row r="149" spans="1:3" x14ac:dyDescent="0.2">
      <c r="A149" s="37">
        <v>38950</v>
      </c>
      <c r="B149">
        <v>11572.2</v>
      </c>
      <c r="C149" s="56">
        <f t="shared" si="3"/>
        <v>7198.6857828667771</v>
      </c>
    </row>
    <row r="150" spans="1:3" x14ac:dyDescent="0.2">
      <c r="A150" s="37">
        <v>38943</v>
      </c>
      <c r="B150">
        <v>11465.72</v>
      </c>
      <c r="C150" s="56">
        <f t="shared" si="3"/>
        <v>7181.8325435272254</v>
      </c>
    </row>
    <row r="151" spans="1:3" x14ac:dyDescent="0.2">
      <c r="A151" s="37">
        <v>38936</v>
      </c>
      <c r="B151">
        <v>11192.46</v>
      </c>
      <c r="C151" s="56">
        <f t="shared" ref="C151:C214" si="4">C152*(1+$F$8)^((A151-A152)/365)</f>
        <v>7165.0187602335136</v>
      </c>
    </row>
    <row r="152" spans="1:3" x14ac:dyDescent="0.2">
      <c r="A152" s="37">
        <v>38929</v>
      </c>
      <c r="B152">
        <v>10866.51</v>
      </c>
      <c r="C152" s="56">
        <f t="shared" si="4"/>
        <v>7148.2443406129223</v>
      </c>
    </row>
    <row r="153" spans="1:3" x14ac:dyDescent="0.2">
      <c r="A153" s="37">
        <v>38922</v>
      </c>
      <c r="B153">
        <v>10680.23</v>
      </c>
      <c r="C153" s="56">
        <f t="shared" si="4"/>
        <v>7131.5091925089901</v>
      </c>
    </row>
    <row r="154" spans="1:3" x14ac:dyDescent="0.2">
      <c r="A154" s="37">
        <v>38915</v>
      </c>
      <c r="B154">
        <v>10085.91</v>
      </c>
      <c r="C154" s="56">
        <f t="shared" si="4"/>
        <v>7114.8132239810093</v>
      </c>
    </row>
    <row r="155" spans="1:3" x14ac:dyDescent="0.2">
      <c r="A155" s="37">
        <v>38908</v>
      </c>
      <c r="B155">
        <v>10678.22</v>
      </c>
      <c r="C155" s="56">
        <f t="shared" si="4"/>
        <v>7098.156343303519</v>
      </c>
    </row>
    <row r="156" spans="1:3" x14ac:dyDescent="0.2">
      <c r="A156" s="37">
        <v>38901</v>
      </c>
      <c r="B156">
        <v>10509.53</v>
      </c>
      <c r="C156" s="56">
        <f t="shared" si="4"/>
        <v>7081.5384589658015</v>
      </c>
    </row>
    <row r="157" spans="1:3" x14ac:dyDescent="0.2">
      <c r="A157" s="37">
        <v>38894</v>
      </c>
      <c r="B157">
        <v>10609.25</v>
      </c>
      <c r="C157" s="56">
        <f t="shared" si="4"/>
        <v>7064.9594796713809</v>
      </c>
    </row>
    <row r="158" spans="1:3" x14ac:dyDescent="0.2">
      <c r="A158" s="37">
        <v>38887</v>
      </c>
      <c r="B158">
        <v>10401.299999999999</v>
      </c>
      <c r="C158" s="56">
        <f t="shared" si="4"/>
        <v>7048.4193143375187</v>
      </c>
    </row>
    <row r="159" spans="1:3" x14ac:dyDescent="0.2">
      <c r="A159" s="37">
        <v>38880</v>
      </c>
      <c r="B159">
        <v>9884.51</v>
      </c>
      <c r="C159" s="56">
        <f t="shared" si="4"/>
        <v>7031.9178720947175</v>
      </c>
    </row>
    <row r="160" spans="1:3" x14ac:dyDescent="0.2">
      <c r="A160" s="37">
        <v>38873</v>
      </c>
      <c r="B160">
        <v>9810.4599999999991</v>
      </c>
      <c r="C160" s="56">
        <f t="shared" si="4"/>
        <v>7015.455062286218</v>
      </c>
    </row>
    <row r="161" spans="1:3" x14ac:dyDescent="0.2">
      <c r="A161" s="37">
        <v>38866</v>
      </c>
      <c r="B161">
        <v>10451.33</v>
      </c>
      <c r="C161" s="56">
        <f t="shared" si="4"/>
        <v>6999.0307944675033</v>
      </c>
    </row>
    <row r="162" spans="1:3" x14ac:dyDescent="0.2">
      <c r="A162" s="37">
        <v>38859</v>
      </c>
      <c r="B162">
        <v>10809.35</v>
      </c>
      <c r="C162" s="56">
        <f t="shared" si="4"/>
        <v>6982.6449784057995</v>
      </c>
    </row>
    <row r="163" spans="1:3" x14ac:dyDescent="0.2">
      <c r="A163" s="37">
        <v>38852</v>
      </c>
      <c r="B163">
        <v>10938.61</v>
      </c>
      <c r="C163" s="56">
        <f t="shared" si="4"/>
        <v>6966.297524079584</v>
      </c>
    </row>
    <row r="164" spans="1:3" x14ac:dyDescent="0.2">
      <c r="A164" s="37">
        <v>38845</v>
      </c>
      <c r="B164">
        <v>12285.11</v>
      </c>
      <c r="C164" s="56">
        <f t="shared" si="4"/>
        <v>6949.9883416780867</v>
      </c>
    </row>
    <row r="165" spans="1:3" x14ac:dyDescent="0.2">
      <c r="A165" s="37">
        <v>38839</v>
      </c>
      <c r="B165">
        <v>12359.7</v>
      </c>
      <c r="C165" s="56">
        <f t="shared" si="4"/>
        <v>6936.039435880205</v>
      </c>
    </row>
    <row r="166" spans="1:3" x14ac:dyDescent="0.2">
      <c r="A166" s="37">
        <v>38831</v>
      </c>
      <c r="B166">
        <v>11851.93</v>
      </c>
      <c r="C166" s="56">
        <f t="shared" si="4"/>
        <v>6917.4844344569801</v>
      </c>
    </row>
    <row r="167" spans="1:3" x14ac:dyDescent="0.2">
      <c r="A167" s="37">
        <v>38824</v>
      </c>
      <c r="B167">
        <v>12030.3</v>
      </c>
      <c r="C167" s="56">
        <f t="shared" si="4"/>
        <v>6901.2895310651693</v>
      </c>
    </row>
    <row r="168" spans="1:3" x14ac:dyDescent="0.2">
      <c r="A168" s="37">
        <v>38817</v>
      </c>
      <c r="B168">
        <v>11237.23</v>
      </c>
      <c r="C168" s="56">
        <f t="shared" si="4"/>
        <v>6885.1325424526913</v>
      </c>
    </row>
    <row r="169" spans="1:3" x14ac:dyDescent="0.2">
      <c r="A169" s="37">
        <v>38810</v>
      </c>
      <c r="B169">
        <v>11589.44</v>
      </c>
      <c r="C169" s="56">
        <f t="shared" si="4"/>
        <v>6869.0133798551706</v>
      </c>
    </row>
    <row r="170" spans="1:3" x14ac:dyDescent="0.2">
      <c r="A170" s="37">
        <v>38803</v>
      </c>
      <c r="B170">
        <v>11279.96</v>
      </c>
      <c r="C170" s="56">
        <f t="shared" si="4"/>
        <v>6852.9319547160421</v>
      </c>
    </row>
    <row r="171" spans="1:3" x14ac:dyDescent="0.2">
      <c r="A171" s="37">
        <v>38796</v>
      </c>
      <c r="B171">
        <v>10950.3</v>
      </c>
      <c r="C171" s="56">
        <f t="shared" si="4"/>
        <v>6836.8881786860657</v>
      </c>
    </row>
    <row r="172" spans="1:3" x14ac:dyDescent="0.2">
      <c r="A172" s="37">
        <v>38789</v>
      </c>
      <c r="B172">
        <v>10860.04</v>
      </c>
      <c r="C172" s="56">
        <f t="shared" si="4"/>
        <v>6820.88196362284</v>
      </c>
    </row>
    <row r="173" spans="1:3" x14ac:dyDescent="0.2">
      <c r="A173" s="37">
        <v>38782</v>
      </c>
      <c r="B173">
        <v>10765.16</v>
      </c>
      <c r="C173" s="56">
        <f t="shared" si="4"/>
        <v>6804.9132215903201</v>
      </c>
    </row>
    <row r="174" spans="1:3" x14ac:dyDescent="0.2">
      <c r="A174" s="37">
        <v>38775</v>
      </c>
      <c r="B174">
        <v>10595.43</v>
      </c>
      <c r="C174" s="56">
        <f t="shared" si="4"/>
        <v>6788.9818648583323</v>
      </c>
    </row>
    <row r="175" spans="1:3" x14ac:dyDescent="0.2">
      <c r="A175" s="37">
        <v>38768</v>
      </c>
      <c r="B175">
        <v>10200.76</v>
      </c>
      <c r="C175" s="56">
        <f t="shared" si="4"/>
        <v>6773.0878059020915</v>
      </c>
    </row>
    <row r="176" spans="1:3" x14ac:dyDescent="0.2">
      <c r="A176" s="37">
        <v>38761</v>
      </c>
      <c r="B176">
        <v>9981.11</v>
      </c>
      <c r="C176" s="56">
        <f t="shared" si="4"/>
        <v>6757.2309574017245</v>
      </c>
    </row>
    <row r="177" spans="1:3" x14ac:dyDescent="0.2">
      <c r="A177" s="37">
        <v>38754</v>
      </c>
      <c r="B177">
        <v>10110.969999999999</v>
      </c>
      <c r="C177" s="56">
        <f t="shared" si="4"/>
        <v>6741.4112322417841</v>
      </c>
    </row>
    <row r="178" spans="1:3" x14ac:dyDescent="0.2">
      <c r="A178" s="37">
        <v>38747</v>
      </c>
      <c r="B178">
        <v>9742.58</v>
      </c>
      <c r="C178" s="56">
        <f t="shared" si="4"/>
        <v>6725.6285435107766</v>
      </c>
    </row>
    <row r="179" spans="1:3" x14ac:dyDescent="0.2">
      <c r="A179" s="37">
        <v>38740</v>
      </c>
      <c r="B179">
        <v>9870.7900000000009</v>
      </c>
      <c r="C179" s="56">
        <f t="shared" si="4"/>
        <v>6709.8828045006803</v>
      </c>
    </row>
    <row r="180" spans="1:3" x14ac:dyDescent="0.2">
      <c r="A180" s="37">
        <v>38733</v>
      </c>
      <c r="B180">
        <v>9520.9599999999991</v>
      </c>
      <c r="C180" s="56">
        <f t="shared" si="4"/>
        <v>6694.1739287064711</v>
      </c>
    </row>
    <row r="181" spans="1:3" x14ac:dyDescent="0.2">
      <c r="A181" s="37">
        <v>38726</v>
      </c>
      <c r="B181">
        <v>9374.19</v>
      </c>
      <c r="C181" s="56">
        <f t="shared" si="4"/>
        <v>6678.5018298256464</v>
      </c>
    </row>
    <row r="182" spans="1:3" x14ac:dyDescent="0.2">
      <c r="A182" s="37">
        <v>38719</v>
      </c>
      <c r="B182">
        <v>9640.2900000000009</v>
      </c>
      <c r="C182" s="56">
        <f t="shared" si="4"/>
        <v>6662.8664217577498</v>
      </c>
    </row>
    <row r="183" spans="1:3" x14ac:dyDescent="0.2">
      <c r="A183" s="37">
        <v>38712</v>
      </c>
      <c r="B183">
        <v>9397.93</v>
      </c>
      <c r="C183" s="56">
        <f t="shared" si="4"/>
        <v>6647.2676186039016</v>
      </c>
    </row>
    <row r="184" spans="1:3" x14ac:dyDescent="0.2">
      <c r="A184" s="37">
        <v>38705</v>
      </c>
      <c r="B184">
        <v>9256.91</v>
      </c>
      <c r="C184" s="56">
        <f t="shared" si="4"/>
        <v>6631.7053346663233</v>
      </c>
    </row>
    <row r="185" spans="1:3" x14ac:dyDescent="0.2">
      <c r="A185" s="37">
        <v>38698</v>
      </c>
      <c r="B185">
        <v>9284.4599999999991</v>
      </c>
      <c r="C185" s="56">
        <f t="shared" si="4"/>
        <v>6616.1794844478682</v>
      </c>
    </row>
    <row r="186" spans="1:3" x14ac:dyDescent="0.2">
      <c r="A186" s="37">
        <v>38691</v>
      </c>
      <c r="B186">
        <v>9067.2800000000007</v>
      </c>
      <c r="C186" s="56">
        <f t="shared" si="4"/>
        <v>6600.6899826515519</v>
      </c>
    </row>
    <row r="187" spans="1:3" x14ac:dyDescent="0.2">
      <c r="A187" s="37">
        <v>38684</v>
      </c>
      <c r="B187">
        <v>8961.61</v>
      </c>
      <c r="C187" s="56">
        <f t="shared" si="4"/>
        <v>6585.2367441800834</v>
      </c>
    </row>
    <row r="188" spans="1:3" x14ac:dyDescent="0.2">
      <c r="A188" s="37">
        <v>38677</v>
      </c>
      <c r="B188">
        <v>8853.2099999999991</v>
      </c>
      <c r="C188" s="56">
        <f t="shared" si="4"/>
        <v>6569.8196841353983</v>
      </c>
    </row>
    <row r="189" spans="1:3" x14ac:dyDescent="0.2">
      <c r="A189" s="37">
        <v>38670</v>
      </c>
      <c r="B189">
        <v>8686.65</v>
      </c>
      <c r="C189" s="56">
        <f t="shared" si="4"/>
        <v>6554.4387178181914</v>
      </c>
    </row>
    <row r="190" spans="1:3" x14ac:dyDescent="0.2">
      <c r="A190" s="37">
        <v>38663</v>
      </c>
      <c r="B190">
        <v>8471.0400000000009</v>
      </c>
      <c r="C190" s="56">
        <f t="shared" si="4"/>
        <v>6539.0937607274509</v>
      </c>
    </row>
    <row r="191" spans="1:3" x14ac:dyDescent="0.2">
      <c r="A191" s="37">
        <v>38656</v>
      </c>
      <c r="B191">
        <v>8072.75</v>
      </c>
      <c r="C191" s="56">
        <f t="shared" si="4"/>
        <v>6523.7847285599955</v>
      </c>
    </row>
    <row r="192" spans="1:3" x14ac:dyDescent="0.2">
      <c r="A192" s="37">
        <v>38649</v>
      </c>
      <c r="B192">
        <v>7685.64</v>
      </c>
      <c r="C192" s="56">
        <f t="shared" si="4"/>
        <v>6508.5115372100117</v>
      </c>
    </row>
    <row r="193" spans="1:3" x14ac:dyDescent="0.2">
      <c r="A193" s="37">
        <v>38642</v>
      </c>
      <c r="B193">
        <v>8068.95</v>
      </c>
      <c r="C193" s="56">
        <f t="shared" si="4"/>
        <v>6493.2741027685888</v>
      </c>
    </row>
    <row r="194" spans="1:3" x14ac:dyDescent="0.2">
      <c r="A194" s="37">
        <v>38635</v>
      </c>
      <c r="B194">
        <v>8201.73</v>
      </c>
      <c r="C194" s="56">
        <f t="shared" si="4"/>
        <v>6478.0723415232615</v>
      </c>
    </row>
    <row r="195" spans="1:3" x14ac:dyDescent="0.2">
      <c r="A195" s="37">
        <v>38628</v>
      </c>
      <c r="B195">
        <v>8491.56</v>
      </c>
      <c r="C195" s="56">
        <f t="shared" si="4"/>
        <v>6462.9061699575477</v>
      </c>
    </row>
    <row r="196" spans="1:3" x14ac:dyDescent="0.2">
      <c r="A196" s="37">
        <v>38621</v>
      </c>
      <c r="B196">
        <v>8634.48</v>
      </c>
      <c r="C196" s="56">
        <f t="shared" si="4"/>
        <v>6447.7755047504907</v>
      </c>
    </row>
    <row r="197" spans="1:3" x14ac:dyDescent="0.2">
      <c r="A197" s="37">
        <v>38614</v>
      </c>
      <c r="B197">
        <v>8222.59</v>
      </c>
      <c r="C197" s="56">
        <f t="shared" si="4"/>
        <v>6432.6802627761999</v>
      </c>
    </row>
    <row r="198" spans="1:3" x14ac:dyDescent="0.2">
      <c r="A198" s="37">
        <v>38607</v>
      </c>
      <c r="B198">
        <v>8380.9599999999991</v>
      </c>
      <c r="C198" s="56">
        <f t="shared" si="4"/>
        <v>6417.620361103397</v>
      </c>
    </row>
    <row r="199" spans="1:3" x14ac:dyDescent="0.2">
      <c r="A199" s="37">
        <v>38600</v>
      </c>
      <c r="B199">
        <v>8060.01</v>
      </c>
      <c r="C199" s="56">
        <f t="shared" si="4"/>
        <v>6402.5957169949579</v>
      </c>
    </row>
    <row r="200" spans="1:3" x14ac:dyDescent="0.2">
      <c r="A200" s="37">
        <v>38593</v>
      </c>
      <c r="B200">
        <v>7899.77</v>
      </c>
      <c r="C200" s="56">
        <f t="shared" si="4"/>
        <v>6387.6062479074581</v>
      </c>
    </row>
    <row r="201" spans="1:3" x14ac:dyDescent="0.2">
      <c r="A201" s="37">
        <v>38586</v>
      </c>
      <c r="B201">
        <v>7680.22</v>
      </c>
      <c r="C201" s="56">
        <f t="shared" si="4"/>
        <v>6372.6518714907215</v>
      </c>
    </row>
    <row r="202" spans="1:3" x14ac:dyDescent="0.2">
      <c r="A202" s="37">
        <v>38580</v>
      </c>
      <c r="B202">
        <v>7780.76</v>
      </c>
      <c r="C202" s="56">
        <f t="shared" si="4"/>
        <v>6359.8617031813656</v>
      </c>
    </row>
    <row r="203" spans="1:3" x14ac:dyDescent="0.2">
      <c r="A203" s="37">
        <v>38572</v>
      </c>
      <c r="B203">
        <v>7767.49</v>
      </c>
      <c r="C203" s="56">
        <f t="shared" si="4"/>
        <v>6342.8480682323498</v>
      </c>
    </row>
    <row r="204" spans="1:3" x14ac:dyDescent="0.2">
      <c r="A204" s="37">
        <v>38565</v>
      </c>
      <c r="B204">
        <v>7754</v>
      </c>
      <c r="C204" s="56">
        <f t="shared" si="4"/>
        <v>6327.9984776525307</v>
      </c>
    </row>
    <row r="205" spans="1:3" x14ac:dyDescent="0.2">
      <c r="A205" s="37">
        <v>38558</v>
      </c>
      <c r="B205">
        <v>7635.42</v>
      </c>
      <c r="C205" s="56">
        <f t="shared" si="4"/>
        <v>6313.1836522662052</v>
      </c>
    </row>
    <row r="206" spans="1:3" x14ac:dyDescent="0.2">
      <c r="A206" s="37">
        <v>38551</v>
      </c>
      <c r="B206">
        <v>7423.25</v>
      </c>
      <c r="C206" s="56">
        <f t="shared" si="4"/>
        <v>6298.403510682665</v>
      </c>
    </row>
    <row r="207" spans="1:3" x14ac:dyDescent="0.2">
      <c r="A207" s="37">
        <v>38544</v>
      </c>
      <c r="B207">
        <v>7271.54</v>
      </c>
      <c r="C207" s="56">
        <f t="shared" si="4"/>
        <v>6283.6579717017521</v>
      </c>
    </row>
    <row r="208" spans="1:3" x14ac:dyDescent="0.2">
      <c r="A208" s="37">
        <v>38537</v>
      </c>
      <c r="B208">
        <v>7212.08</v>
      </c>
      <c r="C208" s="56">
        <f t="shared" si="4"/>
        <v>6268.9469543134092</v>
      </c>
    </row>
    <row r="209" spans="1:3" x14ac:dyDescent="0.2">
      <c r="A209" s="37">
        <v>38530</v>
      </c>
      <c r="B209">
        <v>7210.77</v>
      </c>
      <c r="C209" s="56">
        <f t="shared" si="4"/>
        <v>6254.2703776972367</v>
      </c>
    </row>
    <row r="210" spans="1:3" x14ac:dyDescent="0.2">
      <c r="A210" s="37">
        <v>38523</v>
      </c>
      <c r="B210">
        <v>7148.62</v>
      </c>
      <c r="C210" s="56">
        <f t="shared" si="4"/>
        <v>6239.6281612220473</v>
      </c>
    </row>
    <row r="211" spans="1:3" x14ac:dyDescent="0.2">
      <c r="A211" s="37">
        <v>38516</v>
      </c>
      <c r="B211">
        <v>6906.52</v>
      </c>
      <c r="C211" s="56">
        <f t="shared" si="4"/>
        <v>6225.0202244454258</v>
      </c>
    </row>
    <row r="212" spans="1:3" x14ac:dyDescent="0.2">
      <c r="A212" s="37">
        <v>38509</v>
      </c>
      <c r="B212">
        <v>6781.99</v>
      </c>
      <c r="C212" s="56">
        <f t="shared" si="4"/>
        <v>6210.4464871132832</v>
      </c>
    </row>
    <row r="213" spans="1:3" x14ac:dyDescent="0.2">
      <c r="A213" s="37">
        <v>38502</v>
      </c>
      <c r="B213">
        <v>6748.85</v>
      </c>
      <c r="C213" s="56">
        <f t="shared" si="4"/>
        <v>6195.9068691594184</v>
      </c>
    </row>
    <row r="214" spans="1:3" x14ac:dyDescent="0.2">
      <c r="A214" s="37">
        <v>38495</v>
      </c>
      <c r="B214">
        <v>6707.72</v>
      </c>
      <c r="C214" s="56">
        <f t="shared" si="4"/>
        <v>6181.4012907050783</v>
      </c>
    </row>
    <row r="215" spans="1:3" x14ac:dyDescent="0.2">
      <c r="A215" s="37">
        <v>38488</v>
      </c>
      <c r="B215">
        <v>6499.5</v>
      </c>
      <c r="C215" s="56">
        <f t="shared" ref="C215:C278" si="5">C216*(1+$F$8)^((A215-A216)/365)</f>
        <v>6166.9296720585171</v>
      </c>
    </row>
    <row r="216" spans="1:3" x14ac:dyDescent="0.2">
      <c r="A216" s="37">
        <v>38481</v>
      </c>
      <c r="B216">
        <v>6451.54</v>
      </c>
      <c r="C216" s="56">
        <f t="shared" si="5"/>
        <v>6152.4919337145611</v>
      </c>
    </row>
    <row r="217" spans="1:3" x14ac:dyDescent="0.2">
      <c r="A217" s="37">
        <v>38474</v>
      </c>
      <c r="B217">
        <v>6388.48</v>
      </c>
      <c r="C217" s="56">
        <f t="shared" si="5"/>
        <v>6138.0879963541702</v>
      </c>
    </row>
    <row r="218" spans="1:3" x14ac:dyDescent="0.2">
      <c r="A218" s="37">
        <v>38467</v>
      </c>
      <c r="B218">
        <v>6154.44</v>
      </c>
      <c r="C218" s="56">
        <f t="shared" si="5"/>
        <v>6123.717780844001</v>
      </c>
    </row>
    <row r="219" spans="1:3" x14ac:dyDescent="0.2">
      <c r="A219" s="37">
        <v>38460</v>
      </c>
      <c r="B219">
        <v>6346.57</v>
      </c>
      <c r="C219" s="56">
        <f t="shared" si="5"/>
        <v>6109.3812082359755</v>
      </c>
    </row>
    <row r="220" spans="1:3" x14ac:dyDescent="0.2">
      <c r="A220" s="37">
        <v>38453</v>
      </c>
      <c r="B220">
        <v>6248.34</v>
      </c>
      <c r="C220" s="56">
        <f t="shared" si="5"/>
        <v>6095.0781997668437</v>
      </c>
    </row>
    <row r="221" spans="1:3" x14ac:dyDescent="0.2">
      <c r="A221" s="37">
        <v>38446</v>
      </c>
      <c r="B221">
        <v>6479.54</v>
      </c>
      <c r="C221" s="56">
        <f t="shared" si="5"/>
        <v>6080.8086768577541</v>
      </c>
    </row>
    <row r="222" spans="1:3" x14ac:dyDescent="0.2">
      <c r="A222" s="37">
        <v>38439</v>
      </c>
      <c r="B222">
        <v>6605.04</v>
      </c>
      <c r="C222" s="56">
        <f t="shared" si="5"/>
        <v>6066.5725611138196</v>
      </c>
    </row>
    <row r="223" spans="1:3" x14ac:dyDescent="0.2">
      <c r="A223" s="37">
        <v>38432</v>
      </c>
      <c r="B223">
        <v>6442.87</v>
      </c>
      <c r="C223" s="56">
        <f t="shared" si="5"/>
        <v>6052.369774323688</v>
      </c>
    </row>
    <row r="224" spans="1:3" x14ac:dyDescent="0.2">
      <c r="A224" s="37">
        <v>38425</v>
      </c>
      <c r="B224">
        <v>6700.34</v>
      </c>
      <c r="C224" s="56">
        <f t="shared" si="5"/>
        <v>6038.2002384591115</v>
      </c>
    </row>
    <row r="225" spans="1:3" x14ac:dyDescent="0.2">
      <c r="A225" s="37">
        <v>38418</v>
      </c>
      <c r="B225">
        <v>6853.73</v>
      </c>
      <c r="C225" s="56">
        <f t="shared" si="5"/>
        <v>6024.0638756745193</v>
      </c>
    </row>
    <row r="226" spans="1:3" x14ac:dyDescent="0.2">
      <c r="A226" s="37">
        <v>38411</v>
      </c>
      <c r="B226">
        <v>6849.48</v>
      </c>
      <c r="C226" s="56">
        <f t="shared" si="5"/>
        <v>6009.9606083065892</v>
      </c>
    </row>
    <row r="227" spans="1:3" x14ac:dyDescent="0.2">
      <c r="A227" s="37">
        <v>38404</v>
      </c>
      <c r="B227">
        <v>6569.72</v>
      </c>
      <c r="C227" s="56">
        <f t="shared" si="5"/>
        <v>5995.8903588738194</v>
      </c>
    </row>
    <row r="228" spans="1:3" x14ac:dyDescent="0.2">
      <c r="A228" s="37">
        <v>38397</v>
      </c>
      <c r="B228">
        <v>6584.32</v>
      </c>
      <c r="C228" s="56">
        <f t="shared" si="5"/>
        <v>5981.8530500761062</v>
      </c>
    </row>
    <row r="229" spans="1:3" x14ac:dyDescent="0.2">
      <c r="A229" s="37">
        <v>38390</v>
      </c>
      <c r="B229">
        <v>6633.76</v>
      </c>
      <c r="C229" s="56">
        <f t="shared" si="5"/>
        <v>5967.8486047943161</v>
      </c>
    </row>
    <row r="230" spans="1:3" x14ac:dyDescent="0.2">
      <c r="A230" s="37">
        <v>38383</v>
      </c>
      <c r="B230">
        <v>6618.23</v>
      </c>
      <c r="C230" s="56">
        <f t="shared" si="5"/>
        <v>5953.8769460898638</v>
      </c>
    </row>
    <row r="231" spans="1:3" x14ac:dyDescent="0.2">
      <c r="A231" s="37">
        <v>38376</v>
      </c>
      <c r="B231">
        <v>6419.09</v>
      </c>
      <c r="C231" s="56">
        <f t="shared" si="5"/>
        <v>5939.9379972042889</v>
      </c>
    </row>
    <row r="232" spans="1:3" x14ac:dyDescent="0.2">
      <c r="A232" s="37">
        <v>38369</v>
      </c>
      <c r="B232">
        <v>6183.24</v>
      </c>
      <c r="C232" s="56">
        <f t="shared" si="5"/>
        <v>5926.0316815588358</v>
      </c>
    </row>
    <row r="233" spans="1:3" x14ac:dyDescent="0.2">
      <c r="A233" s="37">
        <v>38362</v>
      </c>
      <c r="B233">
        <v>6173.82</v>
      </c>
      <c r="C233" s="56">
        <f t="shared" si="5"/>
        <v>5912.1579227540296</v>
      </c>
    </row>
    <row r="234" spans="1:3" x14ac:dyDescent="0.2">
      <c r="A234" s="37">
        <v>38355</v>
      </c>
      <c r="B234">
        <v>6420.46</v>
      </c>
      <c r="C234" s="56">
        <f t="shared" si="5"/>
        <v>5898.3166445692605</v>
      </c>
    </row>
    <row r="235" spans="1:3" x14ac:dyDescent="0.2">
      <c r="A235" s="37">
        <v>38348</v>
      </c>
      <c r="B235">
        <v>6602.69</v>
      </c>
      <c r="C235" s="56">
        <f t="shared" si="5"/>
        <v>5884.5077709623611</v>
      </c>
    </row>
    <row r="236" spans="1:3" x14ac:dyDescent="0.2">
      <c r="A236" s="37">
        <v>38341</v>
      </c>
      <c r="B236">
        <v>6498.06</v>
      </c>
      <c r="C236" s="56">
        <f t="shared" si="5"/>
        <v>5870.7312260691924</v>
      </c>
    </row>
    <row r="237" spans="1:3" x14ac:dyDescent="0.2">
      <c r="A237" s="37">
        <v>38334</v>
      </c>
      <c r="B237">
        <v>6346.48</v>
      </c>
      <c r="C237" s="56">
        <f t="shared" si="5"/>
        <v>5856.9869342032234</v>
      </c>
    </row>
    <row r="238" spans="1:3" x14ac:dyDescent="0.2">
      <c r="A238" s="37">
        <v>38327</v>
      </c>
      <c r="B238">
        <v>6233.54</v>
      </c>
      <c r="C238" s="56">
        <f t="shared" si="5"/>
        <v>5843.2748198551171</v>
      </c>
    </row>
    <row r="239" spans="1:3" x14ac:dyDescent="0.2">
      <c r="A239" s="37">
        <v>38320</v>
      </c>
      <c r="B239">
        <v>6322.76</v>
      </c>
      <c r="C239" s="56">
        <f t="shared" si="5"/>
        <v>5829.5948076923169</v>
      </c>
    </row>
    <row r="240" spans="1:3" x14ac:dyDescent="0.2">
      <c r="A240" s="37">
        <v>38313</v>
      </c>
      <c r="B240">
        <v>6035.03</v>
      </c>
      <c r="C240" s="56">
        <f t="shared" si="5"/>
        <v>5815.9468225586306</v>
      </c>
    </row>
    <row r="241" spans="1:3" x14ac:dyDescent="0.2">
      <c r="A241" s="37">
        <v>38307</v>
      </c>
      <c r="B241">
        <v>5961.71</v>
      </c>
      <c r="C241" s="56">
        <f t="shared" si="5"/>
        <v>5804.2739836465335</v>
      </c>
    </row>
    <row r="242" spans="1:3" x14ac:dyDescent="0.2">
      <c r="A242" s="37">
        <v>38299</v>
      </c>
      <c r="B242">
        <v>5964.01</v>
      </c>
      <c r="C242" s="56">
        <f t="shared" si="5"/>
        <v>5788.7466336331781</v>
      </c>
    </row>
    <row r="243" spans="1:3" x14ac:dyDescent="0.2">
      <c r="A243" s="37">
        <v>38292</v>
      </c>
      <c r="B243">
        <v>5891.36</v>
      </c>
      <c r="C243" s="56">
        <f t="shared" si="5"/>
        <v>5775.1942804071432</v>
      </c>
    </row>
    <row r="244" spans="1:3" x14ac:dyDescent="0.2">
      <c r="A244" s="37">
        <v>38285</v>
      </c>
      <c r="B244">
        <v>5672.27</v>
      </c>
      <c r="C244" s="56">
        <f t="shared" si="5"/>
        <v>5761.6736553408618</v>
      </c>
    </row>
    <row r="245" spans="1:3" x14ac:dyDescent="0.2">
      <c r="A245" s="37">
        <v>38278</v>
      </c>
      <c r="B245">
        <v>5641.06</v>
      </c>
      <c r="C245" s="56">
        <f t="shared" si="5"/>
        <v>5748.1846841537936</v>
      </c>
    </row>
    <row r="246" spans="1:3" x14ac:dyDescent="0.2">
      <c r="A246" s="37">
        <v>38271</v>
      </c>
      <c r="B246">
        <v>5686.73</v>
      </c>
      <c r="C246" s="56">
        <f t="shared" si="5"/>
        <v>5734.7272927392996</v>
      </c>
    </row>
    <row r="247" spans="1:3" x14ac:dyDescent="0.2">
      <c r="A247" s="37">
        <v>38264</v>
      </c>
      <c r="B247">
        <v>5776.85</v>
      </c>
      <c r="C247" s="56">
        <f t="shared" si="5"/>
        <v>5721.3014071642374</v>
      </c>
    </row>
    <row r="248" spans="1:3" x14ac:dyDescent="0.2">
      <c r="A248" s="37">
        <v>38257</v>
      </c>
      <c r="B248">
        <v>5675.54</v>
      </c>
      <c r="C248" s="56">
        <f t="shared" si="5"/>
        <v>5707.9069536685529</v>
      </c>
    </row>
    <row r="249" spans="1:3" x14ac:dyDescent="0.2">
      <c r="A249" s="37">
        <v>38250</v>
      </c>
      <c r="B249">
        <v>5527.75</v>
      </c>
      <c r="C249" s="56">
        <f t="shared" si="5"/>
        <v>5694.5438586648761</v>
      </c>
    </row>
    <row r="250" spans="1:3" x14ac:dyDescent="0.2">
      <c r="A250" s="37">
        <v>38243</v>
      </c>
      <c r="B250">
        <v>5561.15</v>
      </c>
      <c r="C250" s="56">
        <f t="shared" si="5"/>
        <v>5681.2120487381153</v>
      </c>
    </row>
    <row r="251" spans="1:3" x14ac:dyDescent="0.2">
      <c r="A251" s="37">
        <v>38236</v>
      </c>
      <c r="B251">
        <v>5370.05</v>
      </c>
      <c r="C251" s="56">
        <f t="shared" si="5"/>
        <v>5667.911450645056</v>
      </c>
    </row>
    <row r="252" spans="1:3" x14ac:dyDescent="0.2">
      <c r="A252" s="37">
        <v>38229</v>
      </c>
      <c r="B252">
        <v>5218.46</v>
      </c>
      <c r="C252" s="56">
        <f t="shared" si="5"/>
        <v>5654.641991313958</v>
      </c>
    </row>
    <row r="253" spans="1:3" x14ac:dyDescent="0.2">
      <c r="A253" s="37">
        <v>38222</v>
      </c>
      <c r="B253">
        <v>5117.01</v>
      </c>
      <c r="C253" s="56">
        <f t="shared" si="5"/>
        <v>5641.4035978441516</v>
      </c>
    </row>
    <row r="254" spans="1:3" x14ac:dyDescent="0.2">
      <c r="A254" s="37">
        <v>38215</v>
      </c>
      <c r="B254">
        <v>5064.66</v>
      </c>
      <c r="C254" s="56">
        <f t="shared" si="5"/>
        <v>5628.1961975056392</v>
      </c>
    </row>
    <row r="255" spans="1:3" x14ac:dyDescent="0.2">
      <c r="A255" s="37">
        <v>38208</v>
      </c>
      <c r="B255">
        <v>5102.92</v>
      </c>
      <c r="C255" s="56">
        <f t="shared" si="5"/>
        <v>5615.0197177386972</v>
      </c>
    </row>
    <row r="256" spans="1:3" x14ac:dyDescent="0.2">
      <c r="A256" s="37">
        <v>38201</v>
      </c>
      <c r="B256">
        <v>5196.99</v>
      </c>
      <c r="C256" s="56">
        <f t="shared" si="5"/>
        <v>5601.8740861534734</v>
      </c>
    </row>
    <row r="257" spans="1:3" x14ac:dyDescent="0.2">
      <c r="A257" s="37">
        <v>38194</v>
      </c>
      <c r="B257">
        <v>5170.32</v>
      </c>
      <c r="C257" s="56">
        <f t="shared" si="5"/>
        <v>5588.759230529593</v>
      </c>
    </row>
    <row r="258" spans="1:3" x14ac:dyDescent="0.2">
      <c r="A258" s="37">
        <v>38187</v>
      </c>
      <c r="B258">
        <v>5073.34</v>
      </c>
      <c r="C258" s="56">
        <f t="shared" si="5"/>
        <v>5575.6750788157597</v>
      </c>
    </row>
    <row r="259" spans="1:3" x14ac:dyDescent="0.2">
      <c r="A259" s="37">
        <v>38180</v>
      </c>
      <c r="B259">
        <v>4951.17</v>
      </c>
      <c r="C259" s="56">
        <f t="shared" si="5"/>
        <v>5562.6215591293603</v>
      </c>
    </row>
    <row r="260" spans="1:3" x14ac:dyDescent="0.2">
      <c r="A260" s="37">
        <v>38173</v>
      </c>
      <c r="B260">
        <v>4945.4799999999996</v>
      </c>
      <c r="C260" s="56">
        <f t="shared" si="5"/>
        <v>5549.5985997560701</v>
      </c>
    </row>
    <row r="261" spans="1:3" x14ac:dyDescent="0.2">
      <c r="A261" s="37">
        <v>38166</v>
      </c>
      <c r="B261">
        <v>4870.58</v>
      </c>
      <c r="C261" s="56">
        <f t="shared" si="5"/>
        <v>5536.606129149458</v>
      </c>
    </row>
    <row r="262" spans="1:3" x14ac:dyDescent="0.2">
      <c r="A262" s="37">
        <v>38159</v>
      </c>
      <c r="B262">
        <v>4756.3900000000003</v>
      </c>
      <c r="C262" s="56">
        <f t="shared" si="5"/>
        <v>5523.644075930596</v>
      </c>
    </row>
    <row r="263" spans="1:3" x14ac:dyDescent="0.2">
      <c r="A263" s="37">
        <v>38152</v>
      </c>
      <c r="B263">
        <v>4769.99</v>
      </c>
      <c r="C263" s="56">
        <f t="shared" si="5"/>
        <v>5510.7123688876636</v>
      </c>
    </row>
    <row r="264" spans="1:3" x14ac:dyDescent="0.2">
      <c r="A264" s="37">
        <v>38145</v>
      </c>
      <c r="B264">
        <v>4832.71</v>
      </c>
      <c r="C264" s="56">
        <f t="shared" si="5"/>
        <v>5497.8109369755584</v>
      </c>
    </row>
    <row r="265" spans="1:3" x14ac:dyDescent="0.2">
      <c r="A265" s="37">
        <v>38138</v>
      </c>
      <c r="B265">
        <v>4889</v>
      </c>
      <c r="C265" s="56">
        <f t="shared" si="5"/>
        <v>5484.9397093155067</v>
      </c>
    </row>
    <row r="266" spans="1:3" x14ac:dyDescent="0.2">
      <c r="A266" s="37">
        <v>38131</v>
      </c>
      <c r="B266">
        <v>4835.3900000000003</v>
      </c>
      <c r="C266" s="56">
        <f t="shared" si="5"/>
        <v>5472.0986151946718</v>
      </c>
    </row>
    <row r="267" spans="1:3" x14ac:dyDescent="0.2">
      <c r="A267" s="37">
        <v>38124</v>
      </c>
      <c r="B267">
        <v>4961.57</v>
      </c>
      <c r="C267" s="56">
        <f t="shared" si="5"/>
        <v>5459.287584065768</v>
      </c>
    </row>
    <row r="268" spans="1:3" x14ac:dyDescent="0.2">
      <c r="A268" s="37">
        <v>38117</v>
      </c>
      <c r="B268">
        <v>5069.87</v>
      </c>
      <c r="C268" s="56">
        <f t="shared" si="5"/>
        <v>5446.5065455466702</v>
      </c>
    </row>
    <row r="269" spans="1:3" x14ac:dyDescent="0.2">
      <c r="A269" s="37">
        <v>38110</v>
      </c>
      <c r="B269">
        <v>5669.58</v>
      </c>
      <c r="C269" s="56">
        <f t="shared" si="5"/>
        <v>5433.755429420029</v>
      </c>
    </row>
    <row r="270" spans="1:3" x14ac:dyDescent="0.2">
      <c r="A270" s="37">
        <v>38104</v>
      </c>
      <c r="B270">
        <v>5655.09</v>
      </c>
      <c r="C270" s="56">
        <f t="shared" si="5"/>
        <v>5422.8496639874193</v>
      </c>
    </row>
    <row r="271" spans="1:3" x14ac:dyDescent="0.2">
      <c r="A271" s="37">
        <v>38096</v>
      </c>
      <c r="B271">
        <v>5925.58</v>
      </c>
      <c r="C271" s="56">
        <f t="shared" si="5"/>
        <v>5408.3426842962845</v>
      </c>
    </row>
    <row r="272" spans="1:3" x14ac:dyDescent="0.2">
      <c r="A272" s="37">
        <v>38089</v>
      </c>
      <c r="B272">
        <v>5862.82</v>
      </c>
      <c r="C272" s="56">
        <f t="shared" si="5"/>
        <v>5395.6809156848949</v>
      </c>
    </row>
    <row r="273" spans="1:3" x14ac:dyDescent="0.2">
      <c r="A273" s="37">
        <v>38082</v>
      </c>
      <c r="B273">
        <v>5838.45</v>
      </c>
      <c r="C273" s="56">
        <f t="shared" si="5"/>
        <v>5383.0487902366194</v>
      </c>
    </row>
    <row r="274" spans="1:3" x14ac:dyDescent="0.2">
      <c r="A274" s="37">
        <v>38075</v>
      </c>
      <c r="B274">
        <v>5788.08</v>
      </c>
      <c r="C274" s="56">
        <f t="shared" si="5"/>
        <v>5370.4462385522183</v>
      </c>
    </row>
    <row r="275" spans="1:3" x14ac:dyDescent="0.2">
      <c r="A275" s="37">
        <v>38068</v>
      </c>
      <c r="B275">
        <v>5528.94</v>
      </c>
      <c r="C275" s="56">
        <f t="shared" si="5"/>
        <v>5357.8731913949259</v>
      </c>
    </row>
    <row r="276" spans="1:3" x14ac:dyDescent="0.2">
      <c r="A276" s="37">
        <v>38061</v>
      </c>
      <c r="B276">
        <v>5443.44</v>
      </c>
      <c r="C276" s="56">
        <f t="shared" si="5"/>
        <v>5345.3295796900702</v>
      </c>
    </row>
    <row r="277" spans="1:3" x14ac:dyDescent="0.2">
      <c r="A277" s="37">
        <v>38054</v>
      </c>
      <c r="B277">
        <v>5700.4</v>
      </c>
      <c r="C277" s="56">
        <f t="shared" si="5"/>
        <v>5332.8153345246938</v>
      </c>
    </row>
    <row r="278" spans="1:3" x14ac:dyDescent="0.2">
      <c r="A278" s="37">
        <v>38047</v>
      </c>
      <c r="B278">
        <v>5880.35</v>
      </c>
      <c r="C278" s="56">
        <f t="shared" si="5"/>
        <v>5320.3303871471762</v>
      </c>
    </row>
    <row r="279" spans="1:3" x14ac:dyDescent="0.2">
      <c r="A279" s="37">
        <v>38040</v>
      </c>
      <c r="B279">
        <v>5667.51</v>
      </c>
      <c r="C279" s="56">
        <f t="shared" ref="C279:C342" si="6">C280*(1+$F$8)^((A279-A280)/365)</f>
        <v>5307.8746689668542</v>
      </c>
    </row>
    <row r="280" spans="1:3" x14ac:dyDescent="0.2">
      <c r="A280" s="37">
        <v>38033</v>
      </c>
      <c r="B280">
        <v>5850.72</v>
      </c>
      <c r="C280" s="56">
        <f t="shared" si="6"/>
        <v>5295.4481115536455</v>
      </c>
    </row>
    <row r="281" spans="1:3" x14ac:dyDescent="0.2">
      <c r="A281" s="37">
        <v>38026</v>
      </c>
      <c r="B281">
        <v>6011.66</v>
      </c>
      <c r="C281" s="56">
        <f t="shared" si="6"/>
        <v>5283.0506466376746</v>
      </c>
    </row>
    <row r="282" spans="1:3" x14ac:dyDescent="0.2">
      <c r="A282" s="37">
        <v>38020</v>
      </c>
      <c r="B282">
        <v>5786.35</v>
      </c>
      <c r="C282" s="56">
        <f t="shared" si="6"/>
        <v>5272.4473517582483</v>
      </c>
    </row>
    <row r="283" spans="1:3" x14ac:dyDescent="0.2">
      <c r="A283" s="37">
        <v>38013</v>
      </c>
      <c r="B283">
        <v>5695.67</v>
      </c>
      <c r="C283" s="56">
        <f t="shared" si="6"/>
        <v>5260.103735186477</v>
      </c>
    </row>
    <row r="284" spans="1:3" x14ac:dyDescent="0.2">
      <c r="A284" s="37">
        <v>38005</v>
      </c>
      <c r="B284">
        <v>5816.64</v>
      </c>
      <c r="C284" s="56">
        <f t="shared" si="6"/>
        <v>5246.0321265696339</v>
      </c>
    </row>
    <row r="285" spans="1:3" x14ac:dyDescent="0.2">
      <c r="A285" s="37">
        <v>37998</v>
      </c>
      <c r="B285">
        <v>5946.19</v>
      </c>
      <c r="C285" s="56">
        <f t="shared" si="6"/>
        <v>5233.7503521348499</v>
      </c>
    </row>
    <row r="286" spans="1:3" x14ac:dyDescent="0.2">
      <c r="A286" s="37">
        <v>37991</v>
      </c>
      <c r="B286">
        <v>6119.59</v>
      </c>
      <c r="C286" s="56">
        <f t="shared" si="6"/>
        <v>5221.497331237907</v>
      </c>
    </row>
    <row r="287" spans="1:3" x14ac:dyDescent="0.2">
      <c r="A287" s="37">
        <v>37984</v>
      </c>
      <c r="B287">
        <v>6026.59</v>
      </c>
      <c r="C287" s="56">
        <f t="shared" si="6"/>
        <v>5209.2729965623157</v>
      </c>
    </row>
    <row r="288" spans="1:3" x14ac:dyDescent="0.2">
      <c r="A288" s="37">
        <v>37977</v>
      </c>
      <c r="B288">
        <v>5699.24</v>
      </c>
      <c r="C288" s="56">
        <f t="shared" si="6"/>
        <v>5197.0772809491855</v>
      </c>
    </row>
    <row r="289" spans="1:3" x14ac:dyDescent="0.2">
      <c r="A289" s="37">
        <v>37970</v>
      </c>
      <c r="B289">
        <v>5541.35</v>
      </c>
      <c r="C289" s="56">
        <f t="shared" si="6"/>
        <v>5184.9101173968538</v>
      </c>
    </row>
    <row r="290" spans="1:3" x14ac:dyDescent="0.2">
      <c r="A290" s="37">
        <v>37963</v>
      </c>
      <c r="B290">
        <v>5315.81</v>
      </c>
      <c r="C290" s="56">
        <f t="shared" si="6"/>
        <v>5172.7714390605206</v>
      </c>
    </row>
    <row r="291" spans="1:3" x14ac:dyDescent="0.2">
      <c r="A291" s="37">
        <v>37956</v>
      </c>
      <c r="B291">
        <v>5131.72</v>
      </c>
      <c r="C291" s="56">
        <f t="shared" si="6"/>
        <v>5160.6611792518797</v>
      </c>
    </row>
    <row r="292" spans="1:3" x14ac:dyDescent="0.2">
      <c r="A292" s="37">
        <v>37949</v>
      </c>
      <c r="B292">
        <v>5044.82</v>
      </c>
      <c r="C292" s="56">
        <f t="shared" si="6"/>
        <v>5148.5792714387526</v>
      </c>
    </row>
    <row r="293" spans="1:3" x14ac:dyDescent="0.2">
      <c r="A293" s="37">
        <v>37942</v>
      </c>
      <c r="B293">
        <v>4838.54</v>
      </c>
      <c r="C293" s="56">
        <f t="shared" si="6"/>
        <v>5136.5256492447224</v>
      </c>
    </row>
    <row r="294" spans="1:3" x14ac:dyDescent="0.2">
      <c r="A294" s="37">
        <v>37935</v>
      </c>
      <c r="B294">
        <v>4865.83</v>
      </c>
      <c r="C294" s="56">
        <f t="shared" si="6"/>
        <v>5124.5002464487698</v>
      </c>
    </row>
    <row r="295" spans="1:3" x14ac:dyDescent="0.2">
      <c r="A295" s="37">
        <v>37928</v>
      </c>
      <c r="B295">
        <v>4971.57</v>
      </c>
      <c r="C295" s="56">
        <f t="shared" si="6"/>
        <v>5112.5029969849102</v>
      </c>
    </row>
    <row r="296" spans="1:3" x14ac:dyDescent="0.2">
      <c r="A296" s="37">
        <v>37921</v>
      </c>
      <c r="B296">
        <v>4906.87</v>
      </c>
      <c r="C296" s="56">
        <f t="shared" si="6"/>
        <v>5100.533834941828</v>
      </c>
    </row>
    <row r="297" spans="1:3" x14ac:dyDescent="0.2">
      <c r="A297" s="37">
        <v>37914</v>
      </c>
      <c r="B297">
        <v>4757.37</v>
      </c>
      <c r="C297" s="56">
        <f t="shared" si="6"/>
        <v>5088.5926945625179</v>
      </c>
    </row>
    <row r="298" spans="1:3" x14ac:dyDescent="0.2">
      <c r="A298" s="37">
        <v>37907</v>
      </c>
      <c r="B298">
        <v>4930.53</v>
      </c>
      <c r="C298" s="56">
        <f t="shared" si="6"/>
        <v>5076.679510243921</v>
      </c>
    </row>
    <row r="299" spans="1:3" x14ac:dyDescent="0.2">
      <c r="A299" s="37">
        <v>37900</v>
      </c>
      <c r="B299">
        <v>4768.8999999999996</v>
      </c>
      <c r="C299" s="56">
        <f t="shared" si="6"/>
        <v>5064.7942165365648</v>
      </c>
    </row>
    <row r="300" spans="1:3" x14ac:dyDescent="0.2">
      <c r="A300" s="37">
        <v>37893</v>
      </c>
      <c r="B300">
        <v>4552.92</v>
      </c>
      <c r="C300" s="56">
        <f t="shared" si="6"/>
        <v>5052.9367481442059</v>
      </c>
    </row>
    <row r="301" spans="1:3" x14ac:dyDescent="0.2">
      <c r="A301" s="37">
        <v>37886</v>
      </c>
      <c r="B301">
        <v>4382.57</v>
      </c>
      <c r="C301" s="56">
        <f t="shared" si="6"/>
        <v>5041.1070399234677</v>
      </c>
    </row>
    <row r="302" spans="1:3" x14ac:dyDescent="0.2">
      <c r="A302" s="37">
        <v>37879</v>
      </c>
      <c r="B302">
        <v>4217.12</v>
      </c>
      <c r="C302" s="56">
        <f t="shared" si="6"/>
        <v>5029.305026883485</v>
      </c>
    </row>
    <row r="303" spans="1:3" x14ac:dyDescent="0.2">
      <c r="A303" s="37">
        <v>37872</v>
      </c>
      <c r="B303">
        <v>4305.91</v>
      </c>
      <c r="C303" s="56">
        <f t="shared" si="6"/>
        <v>5017.5306441855473</v>
      </c>
    </row>
    <row r="304" spans="1:3" x14ac:dyDescent="0.2">
      <c r="A304" s="37">
        <v>37865</v>
      </c>
      <c r="B304">
        <v>4369.17</v>
      </c>
      <c r="C304" s="56">
        <f t="shared" si="6"/>
        <v>5005.7838271427399</v>
      </c>
    </row>
    <row r="305" spans="1:3" x14ac:dyDescent="0.2">
      <c r="A305" s="37">
        <v>37858</v>
      </c>
      <c r="B305">
        <v>4244.7299999999996</v>
      </c>
      <c r="C305" s="56">
        <f t="shared" si="6"/>
        <v>4994.0645112195916</v>
      </c>
    </row>
    <row r="306" spans="1:3" x14ac:dyDescent="0.2">
      <c r="A306" s="37">
        <v>37851</v>
      </c>
      <c r="B306">
        <v>4125.12</v>
      </c>
      <c r="C306" s="56">
        <f t="shared" si="6"/>
        <v>4982.3726320317173</v>
      </c>
    </row>
    <row r="307" spans="1:3" x14ac:dyDescent="0.2">
      <c r="A307" s="37">
        <v>37844</v>
      </c>
      <c r="B307">
        <v>3921.2</v>
      </c>
      <c r="C307" s="56">
        <f t="shared" si="6"/>
        <v>4970.7081253454671</v>
      </c>
    </row>
    <row r="308" spans="1:3" x14ac:dyDescent="0.2">
      <c r="A308" s="37">
        <v>37837</v>
      </c>
      <c r="B308">
        <v>3883.76</v>
      </c>
      <c r="C308" s="56">
        <f t="shared" si="6"/>
        <v>4959.0709270775715</v>
      </c>
    </row>
    <row r="309" spans="1:3" x14ac:dyDescent="0.2">
      <c r="A309" s="37">
        <v>37830</v>
      </c>
      <c r="B309">
        <v>3815.31</v>
      </c>
      <c r="C309" s="56">
        <f t="shared" si="6"/>
        <v>4947.4609732947902</v>
      </c>
    </row>
    <row r="310" spans="1:3" x14ac:dyDescent="0.2">
      <c r="A310" s="37">
        <v>37823</v>
      </c>
      <c r="B310">
        <v>3726.46</v>
      </c>
      <c r="C310" s="56">
        <f t="shared" si="6"/>
        <v>4935.8782002135595</v>
      </c>
    </row>
    <row r="311" spans="1:3" x14ac:dyDescent="0.2">
      <c r="A311" s="37">
        <v>37816</v>
      </c>
      <c r="B311">
        <v>3647.58</v>
      </c>
      <c r="C311" s="56">
        <f t="shared" si="6"/>
        <v>4924.3225441996437</v>
      </c>
    </row>
    <row r="312" spans="1:3" x14ac:dyDescent="0.2">
      <c r="A312" s="37">
        <v>37809</v>
      </c>
      <c r="B312">
        <v>3676.26</v>
      </c>
      <c r="C312" s="56">
        <f t="shared" si="6"/>
        <v>4912.7939417677844</v>
      </c>
    </row>
    <row r="313" spans="1:3" x14ac:dyDescent="0.2">
      <c r="A313" s="37">
        <v>37802</v>
      </c>
      <c r="B313">
        <v>3622.34</v>
      </c>
      <c r="C313" s="56">
        <f t="shared" si="6"/>
        <v>4901.2923295813525</v>
      </c>
    </row>
    <row r="314" spans="1:3" x14ac:dyDescent="0.2">
      <c r="A314" s="37">
        <v>37795</v>
      </c>
      <c r="B314">
        <v>3583.06</v>
      </c>
      <c r="C314" s="56">
        <f t="shared" si="6"/>
        <v>4889.8176444519995</v>
      </c>
    </row>
    <row r="315" spans="1:3" x14ac:dyDescent="0.2">
      <c r="A315" s="37">
        <v>37788</v>
      </c>
      <c r="B315">
        <v>3499.5</v>
      </c>
      <c r="C315" s="56">
        <f t="shared" si="6"/>
        <v>4878.3698233393106</v>
      </c>
    </row>
    <row r="316" spans="1:3" x14ac:dyDescent="0.2">
      <c r="A316" s="37">
        <v>37781</v>
      </c>
      <c r="B316">
        <v>3354.14</v>
      </c>
      <c r="C316" s="56">
        <f t="shared" si="6"/>
        <v>4866.9488033504585</v>
      </c>
    </row>
    <row r="317" spans="1:3" x14ac:dyDescent="0.2">
      <c r="A317" s="37">
        <v>37774</v>
      </c>
      <c r="B317">
        <v>3303.24</v>
      </c>
      <c r="C317" s="56">
        <f t="shared" si="6"/>
        <v>4855.5545217398576</v>
      </c>
    </row>
    <row r="318" spans="1:3" x14ac:dyDescent="0.2">
      <c r="A318" s="37">
        <v>37767</v>
      </c>
      <c r="B318">
        <v>3180.75</v>
      </c>
      <c r="C318" s="56">
        <f t="shared" si="6"/>
        <v>4844.1869159088201</v>
      </c>
    </row>
    <row r="319" spans="1:3" x14ac:dyDescent="0.2">
      <c r="A319" s="37">
        <v>37760</v>
      </c>
      <c r="B319">
        <v>3049.84</v>
      </c>
      <c r="C319" s="56">
        <f t="shared" si="6"/>
        <v>4832.8459234052098</v>
      </c>
    </row>
    <row r="320" spans="1:3" x14ac:dyDescent="0.2">
      <c r="A320" s="37">
        <v>37753</v>
      </c>
      <c r="B320">
        <v>3056.58</v>
      </c>
      <c r="C320" s="56">
        <f t="shared" si="6"/>
        <v>4821.5314819231025</v>
      </c>
    </row>
    <row r="321" spans="1:3" x14ac:dyDescent="0.2">
      <c r="A321" s="37">
        <v>37746</v>
      </c>
      <c r="B321">
        <v>2950</v>
      </c>
      <c r="C321" s="56">
        <f t="shared" si="6"/>
        <v>4810.24352930244</v>
      </c>
    </row>
    <row r="322" spans="1:3" x14ac:dyDescent="0.2">
      <c r="A322" s="37">
        <v>37739</v>
      </c>
      <c r="B322">
        <v>2966.63</v>
      </c>
      <c r="C322" s="56">
        <f t="shared" si="6"/>
        <v>4798.9820035286921</v>
      </c>
    </row>
    <row r="323" spans="1:3" x14ac:dyDescent="0.2">
      <c r="A323" s="37">
        <v>37732</v>
      </c>
      <c r="B323">
        <v>2924.03</v>
      </c>
      <c r="C323" s="56">
        <f t="shared" si="6"/>
        <v>4787.7468427325139</v>
      </c>
    </row>
    <row r="324" spans="1:3" x14ac:dyDescent="0.2">
      <c r="A324" s="37">
        <v>37726</v>
      </c>
      <c r="B324">
        <v>2984.5</v>
      </c>
      <c r="C324" s="56">
        <f t="shared" si="6"/>
        <v>4778.137642484955</v>
      </c>
    </row>
    <row r="325" spans="1:3" x14ac:dyDescent="0.2">
      <c r="A325" s="37">
        <v>37718</v>
      </c>
      <c r="B325">
        <v>2997.87</v>
      </c>
      <c r="C325" s="56">
        <f t="shared" si="6"/>
        <v>4765.3553693193726</v>
      </c>
    </row>
    <row r="326" spans="1:3" x14ac:dyDescent="0.2">
      <c r="A326" s="37">
        <v>37711</v>
      </c>
      <c r="B326">
        <v>3167.7</v>
      </c>
      <c r="C326" s="56">
        <f t="shared" si="6"/>
        <v>4754.1989336865936</v>
      </c>
    </row>
    <row r="327" spans="1:3" x14ac:dyDescent="0.2">
      <c r="A327" s="37">
        <v>37704</v>
      </c>
      <c r="B327">
        <v>3115.44</v>
      </c>
      <c r="C327" s="56">
        <f t="shared" si="6"/>
        <v>4743.0686169990722</v>
      </c>
    </row>
    <row r="328" spans="1:3" x14ac:dyDescent="0.2">
      <c r="A328" s="37">
        <v>37697</v>
      </c>
      <c r="B328">
        <v>3200.15</v>
      </c>
      <c r="C328" s="56">
        <f t="shared" si="6"/>
        <v>4731.9643581083101</v>
      </c>
    </row>
    <row r="329" spans="1:3" x14ac:dyDescent="0.2">
      <c r="A329" s="37">
        <v>37690</v>
      </c>
      <c r="B329">
        <v>3108.24</v>
      </c>
      <c r="C329" s="56">
        <f t="shared" si="6"/>
        <v>4720.8860960089651</v>
      </c>
    </row>
    <row r="330" spans="1:3" x14ac:dyDescent="0.2">
      <c r="A330" s="37">
        <v>37683</v>
      </c>
      <c r="B330">
        <v>3153.06</v>
      </c>
      <c r="C330" s="56">
        <f t="shared" si="6"/>
        <v>4709.8337698385185</v>
      </c>
    </row>
    <row r="331" spans="1:3" x14ac:dyDescent="0.2">
      <c r="A331" s="37">
        <v>37676</v>
      </c>
      <c r="B331">
        <v>3283.66</v>
      </c>
      <c r="C331" s="56">
        <f t="shared" si="6"/>
        <v>4698.8073188769404</v>
      </c>
    </row>
    <row r="332" spans="1:3" x14ac:dyDescent="0.2">
      <c r="A332" s="37">
        <v>37669</v>
      </c>
      <c r="B332">
        <v>3307.2</v>
      </c>
      <c r="C332" s="56">
        <f t="shared" si="6"/>
        <v>4687.8066825463557</v>
      </c>
    </row>
    <row r="333" spans="1:3" x14ac:dyDescent="0.2">
      <c r="A333" s="37">
        <v>37662</v>
      </c>
      <c r="B333">
        <v>3223.41</v>
      </c>
      <c r="C333" s="56">
        <f t="shared" si="6"/>
        <v>4676.8318004107114</v>
      </c>
    </row>
    <row r="334" spans="1:3" x14ac:dyDescent="0.2">
      <c r="A334" s="37">
        <v>37655</v>
      </c>
      <c r="B334">
        <v>3279.77</v>
      </c>
      <c r="C334" s="56">
        <f t="shared" si="6"/>
        <v>4665.8826121754446</v>
      </c>
    </row>
    <row r="335" spans="1:3" x14ac:dyDescent="0.2">
      <c r="A335" s="37">
        <v>37648</v>
      </c>
      <c r="B335">
        <v>3250.38</v>
      </c>
      <c r="C335" s="56">
        <f t="shared" si="6"/>
        <v>4654.9590576871515</v>
      </c>
    </row>
    <row r="336" spans="1:3" x14ac:dyDescent="0.2">
      <c r="A336" s="37">
        <v>37641</v>
      </c>
      <c r="B336">
        <v>3287.86</v>
      </c>
      <c r="C336" s="56">
        <f t="shared" si="6"/>
        <v>4644.061076933257</v>
      </c>
    </row>
    <row r="337" spans="1:3" x14ac:dyDescent="0.2">
      <c r="A337" s="37">
        <v>37634</v>
      </c>
      <c r="B337">
        <v>3370.39</v>
      </c>
      <c r="C337" s="56">
        <f t="shared" si="6"/>
        <v>4633.1886100416841</v>
      </c>
    </row>
    <row r="338" spans="1:3" x14ac:dyDescent="0.2">
      <c r="A338" s="37">
        <v>37627</v>
      </c>
      <c r="B338">
        <v>3358.99</v>
      </c>
      <c r="C338" s="56">
        <f t="shared" si="6"/>
        <v>4622.3415972805269</v>
      </c>
    </row>
    <row r="339" spans="1:3" x14ac:dyDescent="0.2">
      <c r="A339" s="37">
        <v>37620</v>
      </c>
      <c r="B339">
        <v>3357.54</v>
      </c>
      <c r="C339" s="56">
        <f t="shared" si="6"/>
        <v>4611.5199790577199</v>
      </c>
    </row>
    <row r="340" spans="1:3" x14ac:dyDescent="0.2">
      <c r="A340" s="37">
        <v>37613</v>
      </c>
      <c r="B340">
        <v>3398</v>
      </c>
      <c r="C340" s="56">
        <f t="shared" si="6"/>
        <v>4600.7236959207121</v>
      </c>
    </row>
    <row r="341" spans="1:3" x14ac:dyDescent="0.2">
      <c r="A341" s="37">
        <v>37606</v>
      </c>
      <c r="B341">
        <v>3337.22</v>
      </c>
      <c r="C341" s="56">
        <f t="shared" si="6"/>
        <v>4589.9526885561399</v>
      </c>
    </row>
    <row r="342" spans="1:3" x14ac:dyDescent="0.2">
      <c r="A342" s="37">
        <v>37599</v>
      </c>
      <c r="B342">
        <v>3342.97</v>
      </c>
      <c r="C342" s="56">
        <f t="shared" si="6"/>
        <v>4579.2068977895024</v>
      </c>
    </row>
    <row r="343" spans="1:3" x14ac:dyDescent="0.2">
      <c r="A343" s="37">
        <v>37592</v>
      </c>
      <c r="B343">
        <v>3306.29</v>
      </c>
      <c r="C343" s="56">
        <f t="shared" ref="C343:C406" si="7">C344*(1+$F$8)^((A343-A344)/365)</f>
        <v>4568.4862645848343</v>
      </c>
    </row>
    <row r="344" spans="1:3" x14ac:dyDescent="0.2">
      <c r="A344" s="37">
        <v>37585</v>
      </c>
      <c r="B344">
        <v>3228.82</v>
      </c>
      <c r="C344" s="56">
        <f t="shared" si="7"/>
        <v>4557.790730044384</v>
      </c>
    </row>
    <row r="345" spans="1:3" x14ac:dyDescent="0.2">
      <c r="A345" s="37">
        <v>37578</v>
      </c>
      <c r="B345">
        <v>3141.61</v>
      </c>
      <c r="C345" s="56">
        <f t="shared" si="7"/>
        <v>4547.120235408287</v>
      </c>
    </row>
    <row r="346" spans="1:3" x14ac:dyDescent="0.2">
      <c r="A346" s="37">
        <v>37571</v>
      </c>
      <c r="B346">
        <v>3033.91</v>
      </c>
      <c r="C346" s="56">
        <f t="shared" si="7"/>
        <v>4536.4747220542458</v>
      </c>
    </row>
    <row r="347" spans="1:3" x14ac:dyDescent="0.2">
      <c r="A347" s="37">
        <v>37564</v>
      </c>
      <c r="B347">
        <v>2956.84</v>
      </c>
      <c r="C347" s="56">
        <f t="shared" si="7"/>
        <v>4525.8541314972063</v>
      </c>
    </row>
    <row r="348" spans="1:3" x14ac:dyDescent="0.2">
      <c r="A348" s="37">
        <v>37557</v>
      </c>
      <c r="B348">
        <v>2950.58</v>
      </c>
      <c r="C348" s="56">
        <f t="shared" si="7"/>
        <v>4515.2584053890378</v>
      </c>
    </row>
    <row r="349" spans="1:3" x14ac:dyDescent="0.2">
      <c r="A349" s="37">
        <v>37550</v>
      </c>
      <c r="B349">
        <v>2875.53</v>
      </c>
      <c r="C349" s="56">
        <f t="shared" si="7"/>
        <v>4504.6874855182114</v>
      </c>
    </row>
    <row r="350" spans="1:3" x14ac:dyDescent="0.2">
      <c r="A350" s="37">
        <v>37543</v>
      </c>
      <c r="B350">
        <v>3009.76</v>
      </c>
      <c r="C350" s="56">
        <f t="shared" si="7"/>
        <v>4494.1413138094795</v>
      </c>
    </row>
    <row r="351" spans="1:3" x14ac:dyDescent="0.2">
      <c r="A351" s="37">
        <v>37536</v>
      </c>
      <c r="B351">
        <v>2995.77</v>
      </c>
      <c r="C351" s="56">
        <f t="shared" si="7"/>
        <v>4483.6198323235576</v>
      </c>
    </row>
    <row r="352" spans="1:3" x14ac:dyDescent="0.2">
      <c r="A352" s="37">
        <v>37529</v>
      </c>
      <c r="B352">
        <v>2930.51</v>
      </c>
      <c r="C352" s="56">
        <f t="shared" si="7"/>
        <v>4473.1229832568079</v>
      </c>
    </row>
    <row r="353" spans="1:3" x14ac:dyDescent="0.2">
      <c r="A353" s="37">
        <v>37522</v>
      </c>
      <c r="B353">
        <v>3037.26</v>
      </c>
      <c r="C353" s="56">
        <f t="shared" si="7"/>
        <v>4462.6507089409179</v>
      </c>
    </row>
    <row r="354" spans="1:3" x14ac:dyDescent="0.2">
      <c r="A354" s="37">
        <v>37515</v>
      </c>
      <c r="B354">
        <v>3024.35</v>
      </c>
      <c r="C354" s="56">
        <f t="shared" si="7"/>
        <v>4452.202951842587</v>
      </c>
    </row>
    <row r="355" spans="1:3" x14ac:dyDescent="0.2">
      <c r="A355" s="37">
        <v>37508</v>
      </c>
      <c r="B355">
        <v>3098.94</v>
      </c>
      <c r="C355" s="56">
        <f t="shared" si="7"/>
        <v>4441.7796545632073</v>
      </c>
    </row>
    <row r="356" spans="1:3" x14ac:dyDescent="0.2">
      <c r="A356" s="37">
        <v>37501</v>
      </c>
      <c r="B356">
        <v>3141.11</v>
      </c>
      <c r="C356" s="56">
        <f t="shared" si="7"/>
        <v>4431.380759838552</v>
      </c>
    </row>
    <row r="357" spans="1:3" x14ac:dyDescent="0.2">
      <c r="A357" s="37">
        <v>37494</v>
      </c>
      <c r="B357">
        <v>3181.23</v>
      </c>
      <c r="C357" s="56">
        <f t="shared" si="7"/>
        <v>4421.0062105384568</v>
      </c>
    </row>
    <row r="358" spans="1:3" x14ac:dyDescent="0.2">
      <c r="A358" s="37">
        <v>37487</v>
      </c>
      <c r="B358">
        <v>3119.18</v>
      </c>
      <c r="C358" s="56">
        <f t="shared" si="7"/>
        <v>4410.6559496665095</v>
      </c>
    </row>
    <row r="359" spans="1:3" x14ac:dyDescent="0.2">
      <c r="A359" s="37">
        <v>37480</v>
      </c>
      <c r="B359">
        <v>3065.9</v>
      </c>
      <c r="C359" s="56">
        <f t="shared" si="7"/>
        <v>4400.3299203597344</v>
      </c>
    </row>
    <row r="360" spans="1:3" x14ac:dyDescent="0.2">
      <c r="A360" s="37">
        <v>37473</v>
      </c>
      <c r="B360">
        <v>2976.34</v>
      </c>
      <c r="C360" s="56">
        <f t="shared" si="7"/>
        <v>4390.0280658882812</v>
      </c>
    </row>
    <row r="361" spans="1:3" x14ac:dyDescent="0.2">
      <c r="A361" s="37">
        <v>37466</v>
      </c>
      <c r="B361">
        <v>2985.01</v>
      </c>
      <c r="C361" s="56">
        <f t="shared" si="7"/>
        <v>4379.7503296551131</v>
      </c>
    </row>
    <row r="362" spans="1:3" x14ac:dyDescent="0.2">
      <c r="A362" s="37">
        <v>37459</v>
      </c>
      <c r="B362">
        <v>3024.35</v>
      </c>
      <c r="C362" s="56">
        <f t="shared" si="7"/>
        <v>4369.496655195695</v>
      </c>
    </row>
    <row r="363" spans="1:3" x14ac:dyDescent="0.2">
      <c r="A363" s="37">
        <v>37452</v>
      </c>
      <c r="B363">
        <v>3230.27</v>
      </c>
      <c r="C363" s="56">
        <f t="shared" si="7"/>
        <v>4359.2669861776849</v>
      </c>
    </row>
    <row r="364" spans="1:3" x14ac:dyDescent="0.2">
      <c r="A364" s="37">
        <v>37445</v>
      </c>
      <c r="B364">
        <v>3305.83</v>
      </c>
      <c r="C364" s="56">
        <f t="shared" si="7"/>
        <v>4349.061266400623</v>
      </c>
    </row>
    <row r="365" spans="1:3" x14ac:dyDescent="0.2">
      <c r="A365" s="37">
        <v>37438</v>
      </c>
      <c r="B365">
        <v>3330.61</v>
      </c>
      <c r="C365" s="56">
        <f t="shared" si="7"/>
        <v>4338.8794397956235</v>
      </c>
    </row>
    <row r="366" spans="1:3" x14ac:dyDescent="0.2">
      <c r="A366" s="37">
        <v>37431</v>
      </c>
      <c r="B366">
        <v>3244.7</v>
      </c>
      <c r="C366" s="56">
        <f t="shared" si="7"/>
        <v>4328.7214504250669</v>
      </c>
    </row>
    <row r="367" spans="1:3" x14ac:dyDescent="0.2">
      <c r="A367" s="37">
        <v>37424</v>
      </c>
      <c r="B367">
        <v>3242.75</v>
      </c>
      <c r="C367" s="56">
        <f t="shared" si="7"/>
        <v>4318.5872424822928</v>
      </c>
    </row>
    <row r="368" spans="1:3" x14ac:dyDescent="0.2">
      <c r="A368" s="37">
        <v>37417</v>
      </c>
      <c r="B368">
        <v>3312.07</v>
      </c>
      <c r="C368" s="56">
        <f t="shared" si="7"/>
        <v>4308.4767602912916</v>
      </c>
    </row>
    <row r="369" spans="1:3" x14ac:dyDescent="0.2">
      <c r="A369" s="37">
        <v>37410</v>
      </c>
      <c r="B369">
        <v>3217.76</v>
      </c>
      <c r="C369" s="56">
        <f t="shared" si="7"/>
        <v>4298.3899483064006</v>
      </c>
    </row>
    <row r="370" spans="1:3" x14ac:dyDescent="0.2">
      <c r="A370" s="37">
        <v>37403</v>
      </c>
      <c r="B370">
        <v>3125.73</v>
      </c>
      <c r="C370" s="56">
        <f t="shared" si="7"/>
        <v>4288.3267511119975</v>
      </c>
    </row>
    <row r="371" spans="1:3" x14ac:dyDescent="0.2">
      <c r="A371" s="37">
        <v>37396</v>
      </c>
      <c r="B371">
        <v>3255.62</v>
      </c>
      <c r="C371" s="56">
        <f t="shared" si="7"/>
        <v>4278.2871134221978</v>
      </c>
    </row>
    <row r="372" spans="1:3" x14ac:dyDescent="0.2">
      <c r="A372" s="37">
        <v>37389</v>
      </c>
      <c r="B372">
        <v>3333.76</v>
      </c>
      <c r="C372" s="56">
        <f t="shared" si="7"/>
        <v>4268.2709800805487</v>
      </c>
    </row>
    <row r="373" spans="1:3" x14ac:dyDescent="0.2">
      <c r="A373" s="37">
        <v>37382</v>
      </c>
      <c r="B373">
        <v>3431.32</v>
      </c>
      <c r="C373" s="56">
        <f t="shared" si="7"/>
        <v>4258.2782960597278</v>
      </c>
    </row>
    <row r="374" spans="1:3" x14ac:dyDescent="0.2">
      <c r="A374" s="37">
        <v>37375</v>
      </c>
      <c r="B374">
        <v>3380.61</v>
      </c>
      <c r="C374" s="56">
        <f t="shared" si="7"/>
        <v>4248.3090064612406</v>
      </c>
    </row>
    <row r="375" spans="1:3" x14ac:dyDescent="0.2">
      <c r="A375" s="37">
        <v>37368</v>
      </c>
      <c r="B375">
        <v>3371.7</v>
      </c>
      <c r="C375" s="56">
        <f t="shared" si="7"/>
        <v>4238.363056515117</v>
      </c>
    </row>
    <row r="376" spans="1:3" x14ac:dyDescent="0.2">
      <c r="A376" s="37">
        <v>37361</v>
      </c>
      <c r="B376">
        <v>3364.4</v>
      </c>
      <c r="C376" s="56">
        <f t="shared" si="7"/>
        <v>4228.4403915796129</v>
      </c>
    </row>
    <row r="377" spans="1:3" x14ac:dyDescent="0.2">
      <c r="A377" s="37">
        <v>37354</v>
      </c>
      <c r="B377">
        <v>3510.9</v>
      </c>
      <c r="C377" s="56">
        <f t="shared" si="7"/>
        <v>4218.5409571409091</v>
      </c>
    </row>
    <row r="378" spans="1:3" x14ac:dyDescent="0.2">
      <c r="A378" s="37">
        <v>37347</v>
      </c>
      <c r="B378">
        <v>3500.57</v>
      </c>
      <c r="C378" s="56">
        <f t="shared" si="7"/>
        <v>4208.6646988128114</v>
      </c>
    </row>
    <row r="379" spans="1:3" x14ac:dyDescent="0.2">
      <c r="A379" s="37">
        <v>37341</v>
      </c>
      <c r="B379">
        <v>3469.35</v>
      </c>
      <c r="C379" s="56">
        <f t="shared" si="7"/>
        <v>4200.2177396910874</v>
      </c>
    </row>
    <row r="380" spans="1:3" x14ac:dyDescent="0.2">
      <c r="A380" s="37">
        <v>37333</v>
      </c>
      <c r="B380">
        <v>3516.11</v>
      </c>
      <c r="C380" s="56">
        <f t="shared" si="7"/>
        <v>4188.9814935799905</v>
      </c>
    </row>
    <row r="381" spans="1:3" x14ac:dyDescent="0.2">
      <c r="A381" s="37">
        <v>37326</v>
      </c>
      <c r="B381">
        <v>3617.68</v>
      </c>
      <c r="C381" s="56">
        <f t="shared" si="7"/>
        <v>4179.1744385383208</v>
      </c>
    </row>
    <row r="382" spans="1:3" x14ac:dyDescent="0.2">
      <c r="A382" s="37">
        <v>37319</v>
      </c>
      <c r="B382">
        <v>3656.77</v>
      </c>
      <c r="C382" s="56">
        <f t="shared" si="7"/>
        <v>4169.3903433327687</v>
      </c>
    </row>
    <row r="383" spans="1:3" x14ac:dyDescent="0.2">
      <c r="A383" s="37">
        <v>37312</v>
      </c>
      <c r="B383">
        <v>3678.75</v>
      </c>
      <c r="C383" s="56">
        <f t="shared" si="7"/>
        <v>4159.6291542107983</v>
      </c>
    </row>
    <row r="384" spans="1:3" x14ac:dyDescent="0.2">
      <c r="A384" s="37">
        <v>37305</v>
      </c>
      <c r="B384">
        <v>3604.08</v>
      </c>
      <c r="C384" s="56">
        <f t="shared" si="7"/>
        <v>4149.8908175457173</v>
      </c>
    </row>
    <row r="385" spans="1:3" x14ac:dyDescent="0.2">
      <c r="A385" s="37">
        <v>37298</v>
      </c>
      <c r="B385">
        <v>3602.02</v>
      </c>
      <c r="C385" s="56">
        <f t="shared" si="7"/>
        <v>4140.1752798363805</v>
      </c>
    </row>
    <row r="386" spans="1:3" x14ac:dyDescent="0.2">
      <c r="A386" s="37">
        <v>37291</v>
      </c>
      <c r="B386">
        <v>3493.92</v>
      </c>
      <c r="C386" s="56">
        <f t="shared" si="7"/>
        <v>4130.4824877068995</v>
      </c>
    </row>
    <row r="387" spans="1:3" x14ac:dyDescent="0.2">
      <c r="A387" s="37">
        <v>37284</v>
      </c>
      <c r="B387">
        <v>3311.03</v>
      </c>
      <c r="C387" s="56">
        <f t="shared" si="7"/>
        <v>4120.8123879063451</v>
      </c>
    </row>
    <row r="388" spans="1:3" x14ac:dyDescent="0.2">
      <c r="A388" s="37">
        <v>37277</v>
      </c>
      <c r="B388">
        <v>3332.3</v>
      </c>
      <c r="C388" s="56">
        <f t="shared" si="7"/>
        <v>4111.1649273084586</v>
      </c>
    </row>
    <row r="389" spans="1:3" x14ac:dyDescent="0.2">
      <c r="A389" s="37">
        <v>37270</v>
      </c>
      <c r="B389">
        <v>3377.05</v>
      </c>
      <c r="C389" s="56">
        <f t="shared" si="7"/>
        <v>4101.5400529113558</v>
      </c>
    </row>
    <row r="390" spans="1:3" x14ac:dyDescent="0.2">
      <c r="A390" s="37">
        <v>37263</v>
      </c>
      <c r="B390">
        <v>3362.88</v>
      </c>
      <c r="C390" s="56">
        <f t="shared" si="7"/>
        <v>4091.9377118372399</v>
      </c>
    </row>
    <row r="391" spans="1:3" x14ac:dyDescent="0.2">
      <c r="A391" s="37">
        <v>37256</v>
      </c>
      <c r="B391">
        <v>3375.74</v>
      </c>
      <c r="C391" s="56">
        <f t="shared" si="7"/>
        <v>4082.3578513321095</v>
      </c>
    </row>
    <row r="392" spans="1:3" x14ac:dyDescent="0.2">
      <c r="A392" s="37">
        <v>37249</v>
      </c>
      <c r="B392">
        <v>3184.44</v>
      </c>
      <c r="C392" s="56">
        <f t="shared" si="7"/>
        <v>4072.8004187654669</v>
      </c>
    </row>
    <row r="393" spans="1:3" x14ac:dyDescent="0.2">
      <c r="A393" s="37">
        <v>37243</v>
      </c>
      <c r="B393">
        <v>3235.49</v>
      </c>
      <c r="C393" s="56">
        <f t="shared" si="7"/>
        <v>4064.6261447117613</v>
      </c>
    </row>
    <row r="394" spans="1:3" x14ac:dyDescent="0.2">
      <c r="A394" s="37">
        <v>37235</v>
      </c>
      <c r="B394">
        <v>3353.6</v>
      </c>
      <c r="C394" s="56">
        <f t="shared" si="7"/>
        <v>4053.7526275414493</v>
      </c>
    </row>
    <row r="395" spans="1:3" x14ac:dyDescent="0.2">
      <c r="A395" s="37">
        <v>37228</v>
      </c>
      <c r="B395">
        <v>3436.37</v>
      </c>
      <c r="C395" s="56">
        <f t="shared" si="7"/>
        <v>4044.2621642380091</v>
      </c>
    </row>
    <row r="396" spans="1:3" x14ac:dyDescent="0.2">
      <c r="A396" s="37">
        <v>37221</v>
      </c>
      <c r="B396">
        <v>3287.56</v>
      </c>
      <c r="C396" s="56">
        <f t="shared" si="7"/>
        <v>4034.7939195803497</v>
      </c>
    </row>
    <row r="397" spans="1:3" x14ac:dyDescent="0.2">
      <c r="A397" s="37">
        <v>37214</v>
      </c>
      <c r="B397">
        <v>3252.2</v>
      </c>
      <c r="C397" s="56">
        <f t="shared" si="7"/>
        <v>4025.3478415511768</v>
      </c>
    </row>
    <row r="398" spans="1:3" x14ac:dyDescent="0.2">
      <c r="A398" s="37">
        <v>37207</v>
      </c>
      <c r="B398">
        <v>3180.23</v>
      </c>
      <c r="C398" s="56">
        <f t="shared" si="7"/>
        <v>4015.9238782549774</v>
      </c>
    </row>
    <row r="399" spans="1:3" x14ac:dyDescent="0.2">
      <c r="A399" s="37">
        <v>37200</v>
      </c>
      <c r="B399">
        <v>3079.67</v>
      </c>
      <c r="C399" s="56">
        <f t="shared" si="7"/>
        <v>4006.5219779177328</v>
      </c>
    </row>
    <row r="400" spans="1:3" x14ac:dyDescent="0.2">
      <c r="A400" s="37">
        <v>37193</v>
      </c>
      <c r="B400">
        <v>3052.6</v>
      </c>
      <c r="C400" s="56">
        <f t="shared" si="7"/>
        <v>3997.1420888866364</v>
      </c>
    </row>
    <row r="401" spans="1:3" x14ac:dyDescent="0.2">
      <c r="A401" s="37">
        <v>37186</v>
      </c>
      <c r="B401">
        <v>3022.16</v>
      </c>
      <c r="C401" s="56">
        <f t="shared" si="7"/>
        <v>3987.7841596298081</v>
      </c>
    </row>
    <row r="402" spans="1:3" x14ac:dyDescent="0.2">
      <c r="A402" s="37">
        <v>37179</v>
      </c>
      <c r="B402">
        <v>3016.84</v>
      </c>
      <c r="C402" s="56">
        <f t="shared" si="7"/>
        <v>3978.4481387360124</v>
      </c>
    </row>
    <row r="403" spans="1:3" x14ac:dyDescent="0.2">
      <c r="A403" s="37">
        <v>37172</v>
      </c>
      <c r="B403">
        <v>2959.39</v>
      </c>
      <c r="C403" s="56">
        <f t="shared" si="7"/>
        <v>3969.1339749143754</v>
      </c>
    </row>
    <row r="404" spans="1:3" x14ac:dyDescent="0.2">
      <c r="A404" s="37">
        <v>37165</v>
      </c>
      <c r="B404">
        <v>2812.9</v>
      </c>
      <c r="C404" s="56">
        <f t="shared" si="7"/>
        <v>3959.8416169941024</v>
      </c>
    </row>
    <row r="405" spans="1:3" x14ac:dyDescent="0.2">
      <c r="A405" s="37">
        <v>37158</v>
      </c>
      <c r="B405">
        <v>2811.6</v>
      </c>
      <c r="C405" s="56">
        <f t="shared" si="7"/>
        <v>3950.5710139241983</v>
      </c>
    </row>
    <row r="406" spans="1:3" x14ac:dyDescent="0.2">
      <c r="A406" s="37">
        <v>37151</v>
      </c>
      <c r="B406">
        <v>2600.12</v>
      </c>
      <c r="C406" s="56">
        <f t="shared" si="7"/>
        <v>3941.3221147731861</v>
      </c>
    </row>
    <row r="407" spans="1:3" x14ac:dyDescent="0.2">
      <c r="A407" s="37">
        <v>37144</v>
      </c>
      <c r="B407">
        <v>2830.12</v>
      </c>
      <c r="C407" s="56">
        <f t="shared" ref="C407:C470" si="8">C408*(1+$F$8)^((A407-A408)/365)</f>
        <v>3932.0948687288269</v>
      </c>
    </row>
    <row r="408" spans="1:3" x14ac:dyDescent="0.2">
      <c r="A408" s="37">
        <v>37137</v>
      </c>
      <c r="B408">
        <v>3198.4</v>
      </c>
      <c r="C408" s="56">
        <f t="shared" si="8"/>
        <v>3922.889225097842</v>
      </c>
    </row>
    <row r="409" spans="1:3" x14ac:dyDescent="0.2">
      <c r="A409" s="37">
        <v>37130</v>
      </c>
      <c r="B409">
        <v>3244.95</v>
      </c>
      <c r="C409" s="56">
        <f t="shared" si="8"/>
        <v>3913.7051333056324</v>
      </c>
    </row>
    <row r="410" spans="1:3" x14ac:dyDescent="0.2">
      <c r="A410" s="37">
        <v>37123</v>
      </c>
      <c r="B410">
        <v>3305.51</v>
      </c>
      <c r="C410" s="56">
        <f t="shared" si="8"/>
        <v>3904.5425428960029</v>
      </c>
    </row>
    <row r="411" spans="1:3" x14ac:dyDescent="0.2">
      <c r="A411" s="37">
        <v>37116</v>
      </c>
      <c r="B411">
        <v>3296.71</v>
      </c>
      <c r="C411" s="56">
        <f t="shared" si="8"/>
        <v>3895.4014035308837</v>
      </c>
    </row>
    <row r="412" spans="1:3" x14ac:dyDescent="0.2">
      <c r="A412" s="37">
        <v>37109</v>
      </c>
      <c r="B412">
        <v>3316.21</v>
      </c>
      <c r="C412" s="56">
        <f t="shared" si="8"/>
        <v>3886.2816649900542</v>
      </c>
    </row>
    <row r="413" spans="1:3" x14ac:dyDescent="0.2">
      <c r="A413" s="37">
        <v>37102</v>
      </c>
      <c r="B413">
        <v>3325.38</v>
      </c>
      <c r="C413" s="56">
        <f t="shared" si="8"/>
        <v>3877.1832771708673</v>
      </c>
    </row>
    <row r="414" spans="1:3" x14ac:dyDescent="0.2">
      <c r="A414" s="37">
        <v>37095</v>
      </c>
      <c r="B414">
        <v>3251.53</v>
      </c>
      <c r="C414" s="56">
        <f t="shared" si="8"/>
        <v>3868.106190087974</v>
      </c>
    </row>
    <row r="415" spans="1:3" x14ac:dyDescent="0.2">
      <c r="A415" s="37">
        <v>37088</v>
      </c>
      <c r="B415">
        <v>3340.75</v>
      </c>
      <c r="C415" s="56">
        <f t="shared" si="8"/>
        <v>3859.0503538730486</v>
      </c>
    </row>
    <row r="416" spans="1:3" x14ac:dyDescent="0.2">
      <c r="A416" s="37">
        <v>37081</v>
      </c>
      <c r="B416">
        <v>3453.99</v>
      </c>
      <c r="C416" s="56">
        <f t="shared" si="8"/>
        <v>3850.0157187745149</v>
      </c>
    </row>
    <row r="417" spans="1:3" x14ac:dyDescent="0.2">
      <c r="A417" s="37">
        <v>37074</v>
      </c>
      <c r="B417">
        <v>3305.78</v>
      </c>
      <c r="C417" s="56">
        <f t="shared" si="8"/>
        <v>3841.0022351572729</v>
      </c>
    </row>
    <row r="418" spans="1:3" x14ac:dyDescent="0.2">
      <c r="A418" s="37">
        <v>37067</v>
      </c>
      <c r="B418">
        <v>3456.78</v>
      </c>
      <c r="C418" s="56">
        <f t="shared" si="8"/>
        <v>3832.0098535024258</v>
      </c>
    </row>
    <row r="419" spans="1:3" x14ac:dyDescent="0.2">
      <c r="A419" s="37">
        <v>37060</v>
      </c>
      <c r="B419">
        <v>3381.76</v>
      </c>
      <c r="C419" s="56">
        <f t="shared" si="8"/>
        <v>3823.0385244070089</v>
      </c>
    </row>
    <row r="420" spans="1:3" x14ac:dyDescent="0.2">
      <c r="A420" s="37">
        <v>37053</v>
      </c>
      <c r="B420">
        <v>3372.94</v>
      </c>
      <c r="C420" s="56">
        <f t="shared" si="8"/>
        <v>3814.0881985837168</v>
      </c>
    </row>
    <row r="421" spans="1:3" x14ac:dyDescent="0.2">
      <c r="A421" s="37">
        <v>37046</v>
      </c>
      <c r="B421">
        <v>3495.84</v>
      </c>
      <c r="C421" s="56">
        <f t="shared" si="8"/>
        <v>3805.1588268606338</v>
      </c>
    </row>
    <row r="422" spans="1:3" x14ac:dyDescent="0.2">
      <c r="A422" s="37">
        <v>37039</v>
      </c>
      <c r="B422">
        <v>3557.64</v>
      </c>
      <c r="C422" s="56">
        <f t="shared" si="8"/>
        <v>3796.2503601809626</v>
      </c>
    </row>
    <row r="423" spans="1:3" x14ac:dyDescent="0.2">
      <c r="A423" s="37">
        <v>37032</v>
      </c>
      <c r="B423">
        <v>3659.81</v>
      </c>
      <c r="C423" s="56">
        <f t="shared" si="8"/>
        <v>3787.3627496027566</v>
      </c>
    </row>
    <row r="424" spans="1:3" x14ac:dyDescent="0.2">
      <c r="A424" s="37">
        <v>37025</v>
      </c>
      <c r="B424">
        <v>3655.03</v>
      </c>
      <c r="C424" s="56">
        <f t="shared" si="8"/>
        <v>3778.4959462986485</v>
      </c>
    </row>
    <row r="425" spans="1:3" x14ac:dyDescent="0.2">
      <c r="A425" s="37">
        <v>37018</v>
      </c>
      <c r="B425">
        <v>3559.77</v>
      </c>
      <c r="C425" s="56">
        <f t="shared" si="8"/>
        <v>3769.6499015555846</v>
      </c>
    </row>
    <row r="426" spans="1:3" x14ac:dyDescent="0.2">
      <c r="A426" s="37">
        <v>37011</v>
      </c>
      <c r="B426">
        <v>3514.59</v>
      </c>
      <c r="C426" s="56">
        <f t="shared" si="8"/>
        <v>3760.8245667745555</v>
      </c>
    </row>
    <row r="427" spans="1:3" x14ac:dyDescent="0.2">
      <c r="A427" s="37">
        <v>37004</v>
      </c>
      <c r="B427">
        <v>3422.76</v>
      </c>
      <c r="C427" s="56">
        <f t="shared" si="8"/>
        <v>3752.0198934703294</v>
      </c>
    </row>
    <row r="428" spans="1:3" x14ac:dyDescent="0.2">
      <c r="A428" s="37">
        <v>36997</v>
      </c>
      <c r="B428">
        <v>3583.04</v>
      </c>
      <c r="C428" s="56">
        <f t="shared" si="8"/>
        <v>3743.2358332711865</v>
      </c>
    </row>
    <row r="429" spans="1:3" x14ac:dyDescent="0.2">
      <c r="A429" s="37">
        <v>36990</v>
      </c>
      <c r="B429">
        <v>3183.77</v>
      </c>
      <c r="C429" s="56">
        <f t="shared" si="8"/>
        <v>3734.4723379186526</v>
      </c>
    </row>
    <row r="430" spans="1:3" x14ac:dyDescent="0.2">
      <c r="A430" s="37">
        <v>36983</v>
      </c>
      <c r="B430">
        <v>3576</v>
      </c>
      <c r="C430" s="56">
        <f t="shared" si="8"/>
        <v>3725.7293592672336</v>
      </c>
    </row>
    <row r="431" spans="1:3" x14ac:dyDescent="0.2">
      <c r="A431" s="37">
        <v>36976</v>
      </c>
      <c r="B431">
        <v>3604.38</v>
      </c>
      <c r="C431" s="56">
        <f t="shared" si="8"/>
        <v>3717.0068492841515</v>
      </c>
    </row>
    <row r="432" spans="1:3" x14ac:dyDescent="0.2">
      <c r="A432" s="37">
        <v>36969</v>
      </c>
      <c r="B432">
        <v>3635.28</v>
      </c>
      <c r="C432" s="56">
        <f t="shared" si="8"/>
        <v>3708.3047600490813</v>
      </c>
    </row>
    <row r="433" spans="1:3" x14ac:dyDescent="0.2">
      <c r="A433" s="37">
        <v>36962</v>
      </c>
      <c r="B433">
        <v>3745.74</v>
      </c>
      <c r="C433" s="56">
        <f t="shared" si="8"/>
        <v>3699.6230437538857</v>
      </c>
    </row>
    <row r="434" spans="1:3" x14ac:dyDescent="0.2">
      <c r="A434" s="37">
        <v>36955</v>
      </c>
      <c r="B434">
        <v>3881.96</v>
      </c>
      <c r="C434" s="56">
        <f t="shared" si="8"/>
        <v>3690.9616527023545</v>
      </c>
    </row>
    <row r="435" spans="1:3" x14ac:dyDescent="0.2">
      <c r="A435" s="37">
        <v>36948</v>
      </c>
      <c r="B435">
        <v>4095.16</v>
      </c>
      <c r="C435" s="56">
        <f t="shared" si="8"/>
        <v>3682.320539309942</v>
      </c>
    </row>
    <row r="436" spans="1:3" x14ac:dyDescent="0.2">
      <c r="A436" s="37">
        <v>36941</v>
      </c>
      <c r="B436">
        <v>4122.16</v>
      </c>
      <c r="C436" s="56">
        <f t="shared" si="8"/>
        <v>3673.6996561035044</v>
      </c>
    </row>
    <row r="437" spans="1:3" x14ac:dyDescent="0.2">
      <c r="A437" s="37">
        <v>36934</v>
      </c>
      <c r="B437">
        <v>4330.32</v>
      </c>
      <c r="C437" s="56">
        <f t="shared" si="8"/>
        <v>3665.0989557210401</v>
      </c>
    </row>
    <row r="438" spans="1:3" x14ac:dyDescent="0.2">
      <c r="A438" s="37">
        <v>36927</v>
      </c>
      <c r="B438">
        <v>4397.33</v>
      </c>
      <c r="C438" s="56">
        <f t="shared" si="8"/>
        <v>3656.5183909114298</v>
      </c>
    </row>
    <row r="439" spans="1:3" x14ac:dyDescent="0.2">
      <c r="A439" s="37">
        <v>36920</v>
      </c>
      <c r="B439">
        <v>4352.26</v>
      </c>
      <c r="C439" s="56">
        <f t="shared" si="8"/>
        <v>3647.9579145341763</v>
      </c>
    </row>
    <row r="440" spans="1:3" x14ac:dyDescent="0.2">
      <c r="A440" s="37">
        <v>36913</v>
      </c>
      <c r="B440">
        <v>4330.22</v>
      </c>
      <c r="C440" s="56">
        <f t="shared" si="8"/>
        <v>3639.4174795591448</v>
      </c>
    </row>
    <row r="441" spans="1:3" x14ac:dyDescent="0.2">
      <c r="A441" s="37">
        <v>36906</v>
      </c>
      <c r="B441">
        <v>4194.46</v>
      </c>
      <c r="C441" s="56">
        <f t="shared" si="8"/>
        <v>3630.8970390663062</v>
      </c>
    </row>
    <row r="442" spans="1:3" x14ac:dyDescent="0.2">
      <c r="A442" s="37">
        <v>36899</v>
      </c>
      <c r="B442">
        <v>4036.58</v>
      </c>
      <c r="C442" s="56">
        <f t="shared" si="8"/>
        <v>3622.3965462454785</v>
      </c>
    </row>
    <row r="443" spans="1:3" x14ac:dyDescent="0.2">
      <c r="A443" s="37">
        <v>36893</v>
      </c>
      <c r="B443">
        <v>4183.7299999999996</v>
      </c>
      <c r="C443" s="56">
        <f t="shared" si="8"/>
        <v>3615.1262508576228</v>
      </c>
    </row>
    <row r="444" spans="1:3" x14ac:dyDescent="0.2">
      <c r="A444" s="37">
        <v>36886</v>
      </c>
      <c r="B444">
        <v>3972.12</v>
      </c>
      <c r="C444" s="56">
        <f t="shared" si="8"/>
        <v>3606.6626798967386</v>
      </c>
    </row>
    <row r="445" spans="1:3" x14ac:dyDescent="0.2">
      <c r="A445" s="37">
        <v>36878</v>
      </c>
      <c r="B445">
        <v>3905.9</v>
      </c>
      <c r="C445" s="56">
        <f t="shared" si="8"/>
        <v>3597.0142873555442</v>
      </c>
    </row>
    <row r="446" spans="1:3" x14ac:dyDescent="0.2">
      <c r="A446" s="37">
        <v>36871</v>
      </c>
      <c r="B446">
        <v>4137.16</v>
      </c>
      <c r="C446" s="56">
        <f t="shared" si="8"/>
        <v>3588.5931193088886</v>
      </c>
    </row>
    <row r="447" spans="1:3" x14ac:dyDescent="0.2">
      <c r="A447" s="37">
        <v>36864</v>
      </c>
      <c r="B447">
        <v>4156.08</v>
      </c>
      <c r="C447" s="56">
        <f t="shared" si="8"/>
        <v>3580.1916665220583</v>
      </c>
    </row>
    <row r="448" spans="1:3" x14ac:dyDescent="0.2">
      <c r="A448" s="37">
        <v>36857</v>
      </c>
      <c r="B448">
        <v>4031.96</v>
      </c>
      <c r="C448" s="56">
        <f t="shared" si="8"/>
        <v>3571.8098828385737</v>
      </c>
    </row>
    <row r="449" spans="1:3" x14ac:dyDescent="0.2">
      <c r="A449" s="37">
        <v>36850</v>
      </c>
      <c r="B449">
        <v>3868.34</v>
      </c>
      <c r="C449" s="56">
        <f t="shared" si="8"/>
        <v>3563.4477222100149</v>
      </c>
    </row>
    <row r="450" spans="1:3" x14ac:dyDescent="0.2">
      <c r="A450" s="37">
        <v>36843</v>
      </c>
      <c r="B450">
        <v>3905.84</v>
      </c>
      <c r="C450" s="56">
        <f t="shared" si="8"/>
        <v>3555.1051386957683</v>
      </c>
    </row>
    <row r="451" spans="1:3" x14ac:dyDescent="0.2">
      <c r="A451" s="37">
        <v>36836</v>
      </c>
      <c r="B451">
        <v>3941.13</v>
      </c>
      <c r="C451" s="56">
        <f t="shared" si="8"/>
        <v>3546.7820864627747</v>
      </c>
    </row>
    <row r="452" spans="1:3" x14ac:dyDescent="0.2">
      <c r="A452" s="37">
        <v>36829</v>
      </c>
      <c r="B452">
        <v>3935.7</v>
      </c>
      <c r="C452" s="56">
        <f t="shared" si="8"/>
        <v>3538.4785197852766</v>
      </c>
    </row>
    <row r="453" spans="1:3" x14ac:dyDescent="0.2">
      <c r="A453" s="37">
        <v>36822</v>
      </c>
      <c r="B453">
        <v>3729.12</v>
      </c>
      <c r="C453" s="56">
        <f t="shared" si="8"/>
        <v>3530.1943930445682</v>
      </c>
    </row>
    <row r="454" spans="1:3" x14ac:dyDescent="0.2">
      <c r="A454" s="37">
        <v>36815</v>
      </c>
      <c r="B454">
        <v>3692.75</v>
      </c>
      <c r="C454" s="56">
        <f t="shared" si="8"/>
        <v>3521.9296607287438</v>
      </c>
    </row>
    <row r="455" spans="1:3" x14ac:dyDescent="0.2">
      <c r="A455" s="37">
        <v>36808</v>
      </c>
      <c r="B455">
        <v>3738.93</v>
      </c>
      <c r="C455" s="56">
        <f t="shared" si="8"/>
        <v>3513.6842774324487</v>
      </c>
    </row>
    <row r="456" spans="1:3" x14ac:dyDescent="0.2">
      <c r="A456" s="37">
        <v>36802</v>
      </c>
      <c r="B456">
        <v>4092.42</v>
      </c>
      <c r="C456" s="56">
        <f t="shared" si="8"/>
        <v>3506.6321719353091</v>
      </c>
    </row>
    <row r="457" spans="1:3" x14ac:dyDescent="0.2">
      <c r="A457" s="37">
        <v>36794</v>
      </c>
      <c r="B457">
        <v>4090.38</v>
      </c>
      <c r="C457" s="56">
        <f t="shared" si="8"/>
        <v>3497.2513768082799</v>
      </c>
    </row>
    <row r="458" spans="1:3" x14ac:dyDescent="0.2">
      <c r="A458" s="37">
        <v>36787</v>
      </c>
      <c r="B458">
        <v>4032.37</v>
      </c>
      <c r="C458" s="56">
        <f t="shared" si="8"/>
        <v>3489.0637692002069</v>
      </c>
    </row>
    <row r="459" spans="1:3" x14ac:dyDescent="0.2">
      <c r="A459" s="37">
        <v>36780</v>
      </c>
      <c r="B459">
        <v>4562.38</v>
      </c>
      <c r="C459" s="56">
        <f t="shared" si="8"/>
        <v>3480.8953300507665</v>
      </c>
    </row>
    <row r="460" spans="1:3" x14ac:dyDescent="0.2">
      <c r="A460" s="37">
        <v>36773</v>
      </c>
      <c r="B460">
        <v>4668.2700000000004</v>
      </c>
      <c r="C460" s="56">
        <f t="shared" si="8"/>
        <v>3472.7460144836255</v>
      </c>
    </row>
    <row r="461" spans="1:3" x14ac:dyDescent="0.2">
      <c r="A461" s="37">
        <v>36768</v>
      </c>
      <c r="B461">
        <v>4477.3100000000004</v>
      </c>
      <c r="C461" s="56">
        <f t="shared" si="8"/>
        <v>3466.936758303942</v>
      </c>
    </row>
    <row r="462" spans="1:3" x14ac:dyDescent="0.2">
      <c r="A462" s="37">
        <v>36759</v>
      </c>
      <c r="B462">
        <v>4416.8599999999997</v>
      </c>
      <c r="C462" s="56">
        <f t="shared" si="8"/>
        <v>3456.5045751159755</v>
      </c>
    </row>
    <row r="463" spans="1:3" x14ac:dyDescent="0.2">
      <c r="A463" s="37">
        <v>36752</v>
      </c>
      <c r="B463">
        <v>4347.04</v>
      </c>
      <c r="C463" s="56">
        <f t="shared" si="8"/>
        <v>3448.4123620871292</v>
      </c>
    </row>
    <row r="464" spans="1:3" x14ac:dyDescent="0.2">
      <c r="A464" s="37">
        <v>36745</v>
      </c>
      <c r="B464">
        <v>4192</v>
      </c>
      <c r="C464" s="56">
        <f t="shared" si="8"/>
        <v>3440.3390941834177</v>
      </c>
    </row>
    <row r="465" spans="1:3" x14ac:dyDescent="0.2">
      <c r="A465" s="37">
        <v>36738</v>
      </c>
      <c r="B465">
        <v>4186.16</v>
      </c>
      <c r="C465" s="56">
        <f t="shared" si="8"/>
        <v>3432.2847270513662</v>
      </c>
    </row>
    <row r="466" spans="1:3" x14ac:dyDescent="0.2">
      <c r="A466" s="37">
        <v>36731</v>
      </c>
      <c r="B466">
        <v>4276.7</v>
      </c>
      <c r="C466" s="56">
        <f t="shared" si="8"/>
        <v>3424.2492164413379</v>
      </c>
    </row>
    <row r="467" spans="1:3" x14ac:dyDescent="0.2">
      <c r="A467" s="37">
        <v>36724</v>
      </c>
      <c r="B467">
        <v>4463.66</v>
      </c>
      <c r="C467" s="56">
        <f t="shared" si="8"/>
        <v>3416.2325182072923</v>
      </c>
    </row>
    <row r="468" spans="1:3" x14ac:dyDescent="0.2">
      <c r="A468" s="37">
        <v>36717</v>
      </c>
      <c r="B468">
        <v>4856.82</v>
      </c>
      <c r="C468" s="56">
        <f t="shared" si="8"/>
        <v>3408.2345883065404</v>
      </c>
    </row>
    <row r="469" spans="1:3" x14ac:dyDescent="0.2">
      <c r="A469" s="37">
        <v>36710</v>
      </c>
      <c r="B469">
        <v>4905.9399999999996</v>
      </c>
      <c r="C469" s="56">
        <f t="shared" si="8"/>
        <v>3400.2553827995048</v>
      </c>
    </row>
    <row r="470" spans="1:3" x14ac:dyDescent="0.2">
      <c r="A470" s="37">
        <v>36703</v>
      </c>
      <c r="B470">
        <v>4748.7700000000004</v>
      </c>
      <c r="C470" s="56">
        <f t="shared" si="8"/>
        <v>3392.2948578494775</v>
      </c>
    </row>
    <row r="471" spans="1:3" x14ac:dyDescent="0.2">
      <c r="A471" s="37">
        <v>36696</v>
      </c>
      <c r="B471">
        <v>4721.7</v>
      </c>
      <c r="C471" s="56">
        <f t="shared" ref="C471:C534" si="9">C472*(1+$F$8)^((A471-A472)/365)</f>
        <v>3384.352969722378</v>
      </c>
    </row>
    <row r="472" spans="1:3" x14ac:dyDescent="0.2">
      <c r="A472" s="37">
        <v>36689</v>
      </c>
      <c r="B472">
        <v>4764.67</v>
      </c>
      <c r="C472" s="56">
        <f t="shared" si="9"/>
        <v>3376.4296747865155</v>
      </c>
    </row>
    <row r="473" spans="1:3" x14ac:dyDescent="0.2">
      <c r="A473" s="37">
        <v>36682</v>
      </c>
      <c r="B473">
        <v>4729.63</v>
      </c>
      <c r="C473" s="56">
        <f t="shared" si="9"/>
        <v>3368.5249295123467</v>
      </c>
    </row>
    <row r="474" spans="1:3" x14ac:dyDescent="0.2">
      <c r="A474" s="37">
        <v>36675</v>
      </c>
      <c r="B474">
        <v>4453.47</v>
      </c>
      <c r="C474" s="56">
        <f t="shared" si="9"/>
        <v>3360.6386904722381</v>
      </c>
    </row>
    <row r="475" spans="1:3" x14ac:dyDescent="0.2">
      <c r="A475" s="37">
        <v>36668</v>
      </c>
      <c r="B475">
        <v>4084.71</v>
      </c>
      <c r="C475" s="56">
        <f t="shared" si="9"/>
        <v>3352.7709143402271</v>
      </c>
    </row>
    <row r="476" spans="1:3" x14ac:dyDescent="0.2">
      <c r="A476" s="37">
        <v>36661</v>
      </c>
      <c r="B476">
        <v>4068.65</v>
      </c>
      <c r="C476" s="56">
        <f t="shared" si="9"/>
        <v>3344.9215578917838</v>
      </c>
    </row>
    <row r="477" spans="1:3" x14ac:dyDescent="0.2">
      <c r="A477" s="37">
        <v>36654</v>
      </c>
      <c r="B477">
        <v>4107.1400000000003</v>
      </c>
      <c r="C477" s="56">
        <f t="shared" si="9"/>
        <v>3337.0905780035732</v>
      </c>
    </row>
    <row r="478" spans="1:3" x14ac:dyDescent="0.2">
      <c r="A478" s="37">
        <v>36648</v>
      </c>
      <c r="B478">
        <v>4693.88</v>
      </c>
      <c r="C478" s="56">
        <f t="shared" si="9"/>
        <v>3330.3929031553398</v>
      </c>
    </row>
    <row r="479" spans="1:3" x14ac:dyDescent="0.2">
      <c r="A479" s="37">
        <v>36640</v>
      </c>
      <c r="B479">
        <v>4657.55</v>
      </c>
      <c r="C479" s="56">
        <f t="shared" si="9"/>
        <v>3321.4835759190678</v>
      </c>
    </row>
    <row r="480" spans="1:3" x14ac:dyDescent="0.2">
      <c r="A480" s="37">
        <v>36633</v>
      </c>
      <c r="B480">
        <v>4657.42</v>
      </c>
      <c r="C480" s="56">
        <f t="shared" si="9"/>
        <v>3313.7074679799516</v>
      </c>
    </row>
    <row r="481" spans="1:3" x14ac:dyDescent="0.2">
      <c r="A481" s="37">
        <v>36626</v>
      </c>
      <c r="B481">
        <v>5172.13</v>
      </c>
      <c r="C481" s="56">
        <f t="shared" si="9"/>
        <v>3305.9495651149532</v>
      </c>
    </row>
    <row r="482" spans="1:3" x14ac:dyDescent="0.2">
      <c r="A482" s="37">
        <v>36619</v>
      </c>
      <c r="B482">
        <v>5219.2</v>
      </c>
      <c r="C482" s="56">
        <f t="shared" si="9"/>
        <v>3298.2098247031718</v>
      </c>
    </row>
    <row r="483" spans="1:3" x14ac:dyDescent="0.2">
      <c r="A483" s="37">
        <v>36612</v>
      </c>
      <c r="B483">
        <v>5001.28</v>
      </c>
      <c r="C483" s="56">
        <f t="shared" si="9"/>
        <v>3290.488204223489</v>
      </c>
    </row>
    <row r="484" spans="1:3" x14ac:dyDescent="0.2">
      <c r="A484" s="37">
        <v>36606</v>
      </c>
      <c r="B484">
        <v>5141.42</v>
      </c>
      <c r="C484" s="56">
        <f t="shared" si="9"/>
        <v>3283.8840622115508</v>
      </c>
    </row>
    <row r="485" spans="1:3" x14ac:dyDescent="0.2">
      <c r="A485" s="37">
        <v>36598</v>
      </c>
      <c r="B485">
        <v>5102.41</v>
      </c>
      <c r="C485" s="56">
        <f t="shared" si="9"/>
        <v>3275.0991534734549</v>
      </c>
    </row>
    <row r="486" spans="1:3" x14ac:dyDescent="0.2">
      <c r="A486" s="37">
        <v>36591</v>
      </c>
      <c r="B486">
        <v>5301.78</v>
      </c>
      <c r="C486" s="56">
        <f t="shared" si="9"/>
        <v>3267.4316386576784</v>
      </c>
    </row>
    <row r="487" spans="1:3" x14ac:dyDescent="0.2">
      <c r="A487" s="37">
        <v>36584</v>
      </c>
      <c r="B487">
        <v>5378.27</v>
      </c>
      <c r="C487" s="56">
        <f t="shared" si="9"/>
        <v>3259.7820746826842</v>
      </c>
    </row>
    <row r="488" spans="1:3" x14ac:dyDescent="0.2">
      <c r="A488" s="37">
        <v>36577</v>
      </c>
      <c r="B488">
        <v>5623.08</v>
      </c>
      <c r="C488" s="56">
        <f t="shared" si="9"/>
        <v>3252.1504195227712</v>
      </c>
    </row>
    <row r="489" spans="1:3" x14ac:dyDescent="0.2">
      <c r="A489" s="37">
        <v>36570</v>
      </c>
      <c r="B489">
        <v>5721.65</v>
      </c>
      <c r="C489" s="56">
        <f t="shared" si="9"/>
        <v>3244.5366312506271</v>
      </c>
    </row>
    <row r="490" spans="1:3" x14ac:dyDescent="0.2">
      <c r="A490" s="37">
        <v>36563</v>
      </c>
      <c r="B490">
        <v>5933.56</v>
      </c>
      <c r="C490" s="56">
        <f t="shared" si="9"/>
        <v>3236.940668037098</v>
      </c>
    </row>
    <row r="491" spans="1:3" x14ac:dyDescent="0.2">
      <c r="A491" s="37">
        <v>36556</v>
      </c>
      <c r="B491">
        <v>5313.59</v>
      </c>
      <c r="C491" s="56">
        <f t="shared" si="9"/>
        <v>3229.3624881509586</v>
      </c>
    </row>
    <row r="492" spans="1:3" x14ac:dyDescent="0.2">
      <c r="A492" s="37">
        <v>36549</v>
      </c>
      <c r="B492">
        <v>5335.8</v>
      </c>
      <c r="C492" s="56">
        <f t="shared" si="9"/>
        <v>3221.8020499586828</v>
      </c>
    </row>
    <row r="493" spans="1:3" x14ac:dyDescent="0.2">
      <c r="A493" s="37">
        <v>36542</v>
      </c>
      <c r="B493">
        <v>5423.05</v>
      </c>
      <c r="C493" s="56">
        <f t="shared" si="9"/>
        <v>3214.2593119242151</v>
      </c>
    </row>
    <row r="494" spans="1:3" x14ac:dyDescent="0.2">
      <c r="A494" s="37">
        <v>36535</v>
      </c>
      <c r="B494">
        <v>5471.27</v>
      </c>
      <c r="C494" s="56">
        <f t="shared" si="9"/>
        <v>3206.7342326087419</v>
      </c>
    </row>
    <row r="495" spans="1:3" x14ac:dyDescent="0.2">
      <c r="A495" s="37">
        <v>36528</v>
      </c>
      <c r="B495">
        <v>5414.48</v>
      </c>
      <c r="C495" s="56">
        <f t="shared" si="9"/>
        <v>3199.2267706704647</v>
      </c>
    </row>
    <row r="496" spans="1:3" x14ac:dyDescent="0.2">
      <c r="A496" s="37">
        <v>36521</v>
      </c>
      <c r="B496">
        <v>5005.82</v>
      </c>
      <c r="C496" s="56">
        <f t="shared" si="9"/>
        <v>3191.7368848643728</v>
      </c>
    </row>
    <row r="497" spans="1:3" x14ac:dyDescent="0.2">
      <c r="A497" s="37">
        <v>36514</v>
      </c>
      <c r="B497">
        <v>4874.7299999999996</v>
      </c>
      <c r="C497" s="56">
        <f t="shared" si="9"/>
        <v>3184.2645340420158</v>
      </c>
    </row>
    <row r="498" spans="1:3" x14ac:dyDescent="0.2">
      <c r="A498" s="37">
        <v>36507</v>
      </c>
      <c r="B498">
        <v>4675.8500000000004</v>
      </c>
      <c r="C498" s="56">
        <f t="shared" si="9"/>
        <v>3176.8096771512787</v>
      </c>
    </row>
    <row r="499" spans="1:3" x14ac:dyDescent="0.2">
      <c r="A499" s="37">
        <v>36500</v>
      </c>
      <c r="B499">
        <v>4788.47</v>
      </c>
      <c r="C499" s="56">
        <f t="shared" si="9"/>
        <v>3169.3722732361557</v>
      </c>
    </row>
    <row r="500" spans="1:3" x14ac:dyDescent="0.2">
      <c r="A500" s="37">
        <v>36493</v>
      </c>
      <c r="B500">
        <v>4714.1400000000003</v>
      </c>
      <c r="C500" s="56">
        <f t="shared" si="9"/>
        <v>3161.952281436525</v>
      </c>
    </row>
    <row r="501" spans="1:3" x14ac:dyDescent="0.2">
      <c r="A501" s="37">
        <v>36486</v>
      </c>
      <c r="B501">
        <v>4704.99</v>
      </c>
      <c r="C501" s="56">
        <f t="shared" si="9"/>
        <v>3154.5496609879256</v>
      </c>
    </row>
    <row r="502" spans="1:3" x14ac:dyDescent="0.2">
      <c r="A502" s="37">
        <v>36479</v>
      </c>
      <c r="B502">
        <v>4584.1000000000004</v>
      </c>
      <c r="C502" s="56">
        <f t="shared" si="9"/>
        <v>3147.1643712213317</v>
      </c>
    </row>
    <row r="503" spans="1:3" x14ac:dyDescent="0.2">
      <c r="A503" s="37">
        <v>36473</v>
      </c>
      <c r="B503">
        <v>4629.6099999999997</v>
      </c>
      <c r="C503" s="56">
        <f t="shared" si="9"/>
        <v>3140.8478858998587</v>
      </c>
    </row>
    <row r="504" spans="1:3" x14ac:dyDescent="0.2">
      <c r="A504" s="37">
        <v>36465</v>
      </c>
      <c r="B504">
        <v>4598.45</v>
      </c>
      <c r="C504" s="56">
        <f t="shared" si="9"/>
        <v>3132.4456215338964</v>
      </c>
    </row>
    <row r="505" spans="1:3" x14ac:dyDescent="0.2">
      <c r="A505" s="37">
        <v>36458</v>
      </c>
      <c r="B505">
        <v>4444.5600000000004</v>
      </c>
      <c r="C505" s="56">
        <f t="shared" si="9"/>
        <v>3125.1120807501761</v>
      </c>
    </row>
    <row r="506" spans="1:3" x14ac:dyDescent="0.2">
      <c r="A506" s="37">
        <v>36451</v>
      </c>
      <c r="B506">
        <v>4783.08</v>
      </c>
      <c r="C506" s="56">
        <f t="shared" si="9"/>
        <v>3117.7957089222573</v>
      </c>
    </row>
    <row r="507" spans="1:3" x14ac:dyDescent="0.2">
      <c r="A507" s="37">
        <v>36444</v>
      </c>
      <c r="B507">
        <v>4884.0200000000004</v>
      </c>
      <c r="C507" s="56">
        <f t="shared" si="9"/>
        <v>3110.4964658549529</v>
      </c>
    </row>
    <row r="508" spans="1:3" x14ac:dyDescent="0.2">
      <c r="A508" s="37">
        <v>36437</v>
      </c>
      <c r="B508">
        <v>4981.74</v>
      </c>
      <c r="C508" s="56">
        <f t="shared" si="9"/>
        <v>3103.2143114471787</v>
      </c>
    </row>
    <row r="509" spans="1:3" x14ac:dyDescent="0.2">
      <c r="A509" s="37">
        <v>36430</v>
      </c>
      <c r="B509">
        <v>4702.3100000000004</v>
      </c>
      <c r="C509" s="56">
        <f t="shared" si="9"/>
        <v>3095.9492056917343</v>
      </c>
    </row>
    <row r="510" spans="1:3" x14ac:dyDescent="0.2">
      <c r="A510" s="37">
        <v>36423</v>
      </c>
      <c r="B510">
        <v>4757.82</v>
      </c>
      <c r="C510" s="56">
        <f t="shared" si="9"/>
        <v>3088.7011086750813</v>
      </c>
    </row>
    <row r="511" spans="1:3" x14ac:dyDescent="0.2">
      <c r="A511" s="37">
        <v>36417</v>
      </c>
      <c r="B511">
        <v>4618.3900000000003</v>
      </c>
      <c r="C511" s="56">
        <f t="shared" si="9"/>
        <v>3082.501961470135</v>
      </c>
    </row>
    <row r="512" spans="1:3" x14ac:dyDescent="0.2">
      <c r="A512" s="37">
        <v>36409</v>
      </c>
      <c r="B512">
        <v>4760.21</v>
      </c>
      <c r="C512" s="56">
        <f t="shared" si="9"/>
        <v>3074.2557816709982</v>
      </c>
    </row>
    <row r="513" spans="1:3" x14ac:dyDescent="0.2">
      <c r="A513" s="37">
        <v>36402</v>
      </c>
      <c r="B513">
        <v>4709.93</v>
      </c>
      <c r="C513" s="56">
        <f t="shared" si="9"/>
        <v>3067.0584723228371</v>
      </c>
    </row>
    <row r="514" spans="1:3" x14ac:dyDescent="0.2">
      <c r="A514" s="37">
        <v>36395</v>
      </c>
      <c r="B514">
        <v>4870.66</v>
      </c>
      <c r="C514" s="56">
        <f t="shared" si="9"/>
        <v>3059.8780129915685</v>
      </c>
    </row>
    <row r="515" spans="1:3" x14ac:dyDescent="0.2">
      <c r="A515" s="37">
        <v>36388</v>
      </c>
      <c r="B515">
        <v>4645.8100000000004</v>
      </c>
      <c r="C515" s="56">
        <f t="shared" si="9"/>
        <v>3052.714364228691</v>
      </c>
    </row>
    <row r="516" spans="1:3" x14ac:dyDescent="0.2">
      <c r="A516" s="37">
        <v>36381</v>
      </c>
      <c r="B516">
        <v>4487.87</v>
      </c>
      <c r="C516" s="56">
        <f t="shared" si="9"/>
        <v>3045.5674866780578</v>
      </c>
    </row>
    <row r="517" spans="1:3" x14ac:dyDescent="0.2">
      <c r="A517" s="37">
        <v>36374</v>
      </c>
      <c r="B517">
        <v>4575.3</v>
      </c>
      <c r="C517" s="56">
        <f t="shared" si="9"/>
        <v>3038.4373410756612</v>
      </c>
    </row>
    <row r="518" spans="1:3" x14ac:dyDescent="0.2">
      <c r="A518" s="37">
        <v>36367</v>
      </c>
      <c r="B518">
        <v>4542.34</v>
      </c>
      <c r="C518" s="56">
        <f t="shared" si="9"/>
        <v>3031.3238882494165</v>
      </c>
    </row>
    <row r="519" spans="1:3" x14ac:dyDescent="0.2">
      <c r="A519" s="37">
        <v>36360</v>
      </c>
      <c r="B519">
        <v>4672.12</v>
      </c>
      <c r="C519" s="56">
        <f t="shared" si="9"/>
        <v>3024.2270891189478</v>
      </c>
    </row>
    <row r="520" spans="1:3" x14ac:dyDescent="0.2">
      <c r="A520" s="37">
        <v>36353</v>
      </c>
      <c r="B520">
        <v>4639.9399999999996</v>
      </c>
      <c r="C520" s="56">
        <f t="shared" si="9"/>
        <v>3017.1469046953707</v>
      </c>
    </row>
    <row r="521" spans="1:3" x14ac:dyDescent="0.2">
      <c r="A521" s="37">
        <v>36346</v>
      </c>
      <c r="B521">
        <v>4362.87</v>
      </c>
      <c r="C521" s="56">
        <f t="shared" si="9"/>
        <v>3010.0832960810817</v>
      </c>
    </row>
    <row r="522" spans="1:3" x14ac:dyDescent="0.2">
      <c r="A522" s="37">
        <v>36339</v>
      </c>
      <c r="B522">
        <v>4194.55</v>
      </c>
      <c r="C522" s="56">
        <f t="shared" si="9"/>
        <v>3003.0362244695411</v>
      </c>
    </row>
    <row r="523" spans="1:3" x14ac:dyDescent="0.2">
      <c r="A523" s="37">
        <v>36332</v>
      </c>
      <c r="B523">
        <v>4111.7700000000004</v>
      </c>
      <c r="C523" s="56">
        <f t="shared" si="9"/>
        <v>2996.0056511450621</v>
      </c>
    </row>
    <row r="524" spans="1:3" x14ac:dyDescent="0.2">
      <c r="A524" s="37">
        <v>36325</v>
      </c>
      <c r="B524">
        <v>4109.8900000000003</v>
      </c>
      <c r="C524" s="56">
        <f t="shared" si="9"/>
        <v>2988.9915374825973</v>
      </c>
    </row>
    <row r="525" spans="1:3" x14ac:dyDescent="0.2">
      <c r="A525" s="37">
        <v>36318</v>
      </c>
      <c r="B525">
        <v>3969.36</v>
      </c>
      <c r="C525" s="56">
        <f t="shared" si="9"/>
        <v>2981.9938449475262</v>
      </c>
    </row>
    <row r="526" spans="1:3" x14ac:dyDescent="0.2">
      <c r="A526" s="37">
        <v>36311</v>
      </c>
      <c r="B526">
        <v>4042.52</v>
      </c>
      <c r="C526" s="56">
        <f t="shared" si="9"/>
        <v>2975.012535095444</v>
      </c>
    </row>
    <row r="527" spans="1:3" x14ac:dyDescent="0.2">
      <c r="A527" s="37">
        <v>36304</v>
      </c>
      <c r="B527">
        <v>3773.32</v>
      </c>
      <c r="C527" s="56">
        <f t="shared" si="9"/>
        <v>2968.0475695719506</v>
      </c>
    </row>
    <row r="528" spans="1:3" x14ac:dyDescent="0.2">
      <c r="A528" s="37">
        <v>36297</v>
      </c>
      <c r="B528">
        <v>4015.75</v>
      </c>
      <c r="C528" s="56">
        <f t="shared" si="9"/>
        <v>2961.0989101124387</v>
      </c>
    </row>
    <row r="529" spans="1:3" x14ac:dyDescent="0.2">
      <c r="A529" s="37">
        <v>36290</v>
      </c>
      <c r="B529">
        <v>4075.47</v>
      </c>
      <c r="C529" s="56">
        <f t="shared" si="9"/>
        <v>2954.1665185418851</v>
      </c>
    </row>
    <row r="530" spans="1:3" x14ac:dyDescent="0.2">
      <c r="A530" s="37">
        <v>36283</v>
      </c>
      <c r="B530">
        <v>3707.75</v>
      </c>
      <c r="C530" s="56">
        <f t="shared" si="9"/>
        <v>2947.2503567746398</v>
      </c>
    </row>
    <row r="531" spans="1:3" x14ac:dyDescent="0.2">
      <c r="A531" s="37">
        <v>36276</v>
      </c>
      <c r="B531">
        <v>3325.69</v>
      </c>
      <c r="C531" s="56">
        <f t="shared" si="9"/>
        <v>2940.350386814217</v>
      </c>
    </row>
    <row r="532" spans="1:3" x14ac:dyDescent="0.2">
      <c r="A532" s="37">
        <v>36269</v>
      </c>
      <c r="B532">
        <v>3406.59</v>
      </c>
      <c r="C532" s="56">
        <f t="shared" si="9"/>
        <v>2933.4665707530876</v>
      </c>
    </row>
    <row r="533" spans="1:3" x14ac:dyDescent="0.2">
      <c r="A533" s="37">
        <v>36262</v>
      </c>
      <c r="B533">
        <v>3572.91</v>
      </c>
      <c r="C533" s="56">
        <f t="shared" si="9"/>
        <v>2926.5988707724687</v>
      </c>
    </row>
    <row r="534" spans="1:3" x14ac:dyDescent="0.2">
      <c r="A534" s="37">
        <v>36255</v>
      </c>
      <c r="B534">
        <v>3441.19</v>
      </c>
      <c r="C534" s="56">
        <f t="shared" si="9"/>
        <v>2919.7472491421177</v>
      </c>
    </row>
    <row r="535" spans="1:3" x14ac:dyDescent="0.2">
      <c r="A535" s="37">
        <v>36249</v>
      </c>
      <c r="B535">
        <v>3686.29</v>
      </c>
      <c r="C535" s="56">
        <f t="shared" ref="C535:C598" si="10">C536*(1+$F$8)^((A535-A536)/365)</f>
        <v>2913.8871991204978</v>
      </c>
    </row>
    <row r="536" spans="1:3" x14ac:dyDescent="0.2">
      <c r="A536" s="37">
        <v>36241</v>
      </c>
      <c r="B536">
        <v>3597.58</v>
      </c>
      <c r="C536" s="56">
        <f t="shared" si="10"/>
        <v>2906.0920904527029</v>
      </c>
    </row>
    <row r="537" spans="1:3" x14ac:dyDescent="0.2">
      <c r="A537" s="37">
        <v>36234</v>
      </c>
      <c r="B537">
        <v>3672.63</v>
      </c>
      <c r="C537" s="56">
        <f t="shared" si="10"/>
        <v>2899.2884783739892</v>
      </c>
    </row>
    <row r="538" spans="1:3" x14ac:dyDescent="0.2">
      <c r="A538" s="37">
        <v>36227</v>
      </c>
      <c r="B538">
        <v>3702.81</v>
      </c>
      <c r="C538" s="56">
        <f t="shared" si="10"/>
        <v>2892.5007946058304</v>
      </c>
    </row>
    <row r="539" spans="1:3" x14ac:dyDescent="0.2">
      <c r="A539" s="37">
        <v>36220</v>
      </c>
      <c r="B539">
        <v>3649.06</v>
      </c>
      <c r="C539" s="56">
        <f t="shared" si="10"/>
        <v>2885.7290018575818</v>
      </c>
    </row>
    <row r="540" spans="1:3" x14ac:dyDescent="0.2">
      <c r="A540" s="37">
        <v>36213</v>
      </c>
      <c r="B540">
        <v>3233.86</v>
      </c>
      <c r="C540" s="56">
        <f t="shared" si="10"/>
        <v>2878.9730629259029</v>
      </c>
    </row>
    <row r="541" spans="1:3" x14ac:dyDescent="0.2">
      <c r="A541" s="37">
        <v>36206</v>
      </c>
      <c r="B541">
        <v>3354.92</v>
      </c>
      <c r="C541" s="56">
        <f t="shared" si="10"/>
        <v>2872.2329406945519</v>
      </c>
    </row>
    <row r="542" spans="1:3" x14ac:dyDescent="0.2">
      <c r="A542" s="37">
        <v>36199</v>
      </c>
      <c r="B542">
        <v>3337.49</v>
      </c>
      <c r="C542" s="56">
        <f t="shared" si="10"/>
        <v>2865.5085981341808</v>
      </c>
    </row>
    <row r="543" spans="1:3" x14ac:dyDescent="0.2">
      <c r="A543" s="37">
        <v>36192</v>
      </c>
      <c r="B543">
        <v>3215.35</v>
      </c>
      <c r="C543" s="56">
        <f t="shared" si="10"/>
        <v>2858.7999983021341</v>
      </c>
    </row>
    <row r="544" spans="1:3" x14ac:dyDescent="0.2">
      <c r="A544" s="37">
        <v>36185</v>
      </c>
      <c r="B544">
        <v>3315.57</v>
      </c>
      <c r="C544" s="56">
        <f t="shared" si="10"/>
        <v>2852.1071043422439</v>
      </c>
    </row>
    <row r="545" spans="1:3" x14ac:dyDescent="0.2">
      <c r="A545" s="37">
        <v>36178</v>
      </c>
      <c r="B545">
        <v>3297.86</v>
      </c>
      <c r="C545" s="56">
        <f t="shared" si="10"/>
        <v>2845.4298794846291</v>
      </c>
    </row>
    <row r="546" spans="1:3" x14ac:dyDescent="0.2">
      <c r="A546" s="37">
        <v>36171</v>
      </c>
      <c r="B546">
        <v>3207.85</v>
      </c>
      <c r="C546" s="56">
        <f t="shared" si="10"/>
        <v>2838.7682870454923</v>
      </c>
    </row>
    <row r="547" spans="1:3" x14ac:dyDescent="0.2">
      <c r="A547" s="37">
        <v>36164</v>
      </c>
      <c r="B547">
        <v>3397.84</v>
      </c>
      <c r="C547" s="56">
        <f t="shared" si="10"/>
        <v>2832.1222904269184</v>
      </c>
    </row>
    <row r="548" spans="1:3" x14ac:dyDescent="0.2">
      <c r="A548" s="37">
        <v>36157</v>
      </c>
      <c r="B548">
        <v>3055.41</v>
      </c>
      <c r="C548" s="56">
        <f t="shared" si="10"/>
        <v>2825.4918531166741</v>
      </c>
    </row>
    <row r="549" spans="1:3" x14ac:dyDescent="0.2">
      <c r="A549" s="37">
        <v>36150</v>
      </c>
      <c r="B549">
        <v>2963.45</v>
      </c>
      <c r="C549" s="56">
        <f t="shared" si="10"/>
        <v>2818.8769386880067</v>
      </c>
    </row>
    <row r="550" spans="1:3" x14ac:dyDescent="0.2">
      <c r="A550" s="37">
        <v>36143</v>
      </c>
      <c r="B550">
        <v>2875.09</v>
      </c>
      <c r="C550" s="56">
        <f t="shared" si="10"/>
        <v>2812.2775107994439</v>
      </c>
    </row>
    <row r="551" spans="1:3" x14ac:dyDescent="0.2">
      <c r="A551" s="37">
        <v>36136</v>
      </c>
      <c r="B551">
        <v>3002.54</v>
      </c>
      <c r="C551" s="56">
        <f t="shared" si="10"/>
        <v>2805.6935331945947</v>
      </c>
    </row>
    <row r="552" spans="1:3" x14ac:dyDescent="0.2">
      <c r="A552" s="37">
        <v>36129</v>
      </c>
      <c r="B552">
        <v>2849.82</v>
      </c>
      <c r="C552" s="56">
        <f t="shared" si="10"/>
        <v>2799.1249697019498</v>
      </c>
    </row>
    <row r="553" spans="1:3" x14ac:dyDescent="0.2">
      <c r="A553" s="37">
        <v>36122</v>
      </c>
      <c r="B553">
        <v>2783.1</v>
      </c>
      <c r="C553" s="56">
        <f t="shared" si="10"/>
        <v>2792.571784234683</v>
      </c>
    </row>
    <row r="554" spans="1:3" x14ac:dyDescent="0.2">
      <c r="A554" s="37">
        <v>36115</v>
      </c>
      <c r="B554">
        <v>2941.39</v>
      </c>
      <c r="C554" s="56">
        <f t="shared" si="10"/>
        <v>2786.033940790453</v>
      </c>
    </row>
    <row r="555" spans="1:3" x14ac:dyDescent="0.2">
      <c r="A555" s="37">
        <v>36108</v>
      </c>
      <c r="B555">
        <v>2976.12</v>
      </c>
      <c r="C555" s="56">
        <f t="shared" si="10"/>
        <v>2779.5114034512058</v>
      </c>
    </row>
    <row r="556" spans="1:3" x14ac:dyDescent="0.2">
      <c r="A556" s="37">
        <v>36101</v>
      </c>
      <c r="B556">
        <v>2884.37</v>
      </c>
      <c r="C556" s="56">
        <f t="shared" si="10"/>
        <v>2773.0041363829769</v>
      </c>
    </row>
    <row r="557" spans="1:3" x14ac:dyDescent="0.2">
      <c r="A557" s="37">
        <v>36094</v>
      </c>
      <c r="B557">
        <v>2812.49</v>
      </c>
      <c r="C557" s="56">
        <f t="shared" si="10"/>
        <v>2766.5121038356947</v>
      </c>
    </row>
    <row r="558" spans="1:3" x14ac:dyDescent="0.2">
      <c r="A558" s="37">
        <v>36087</v>
      </c>
      <c r="B558">
        <v>2784.46</v>
      </c>
      <c r="C558" s="56">
        <f t="shared" si="10"/>
        <v>2760.0352701429838</v>
      </c>
    </row>
    <row r="559" spans="1:3" x14ac:dyDescent="0.2">
      <c r="A559" s="37">
        <v>36080</v>
      </c>
      <c r="B559">
        <v>2848.11</v>
      </c>
      <c r="C559" s="56">
        <f t="shared" si="10"/>
        <v>2753.5735997219699</v>
      </c>
    </row>
    <row r="560" spans="1:3" x14ac:dyDescent="0.2">
      <c r="A560" s="37">
        <v>36073</v>
      </c>
      <c r="B560">
        <v>2916.66</v>
      </c>
      <c r="C560" s="56">
        <f t="shared" si="10"/>
        <v>2747.1270570730831</v>
      </c>
    </row>
    <row r="561" spans="1:3" x14ac:dyDescent="0.2">
      <c r="A561" s="37">
        <v>36066</v>
      </c>
      <c r="B561">
        <v>3102.29</v>
      </c>
      <c r="C561" s="56">
        <f t="shared" si="10"/>
        <v>2740.6956067798637</v>
      </c>
    </row>
    <row r="562" spans="1:3" x14ac:dyDescent="0.2">
      <c r="A562" s="37">
        <v>36059</v>
      </c>
      <c r="B562">
        <v>3223.57</v>
      </c>
      <c r="C562" s="56">
        <f t="shared" si="10"/>
        <v>2734.279213508768</v>
      </c>
    </row>
    <row r="563" spans="1:3" x14ac:dyDescent="0.2">
      <c r="A563" s="37">
        <v>36052</v>
      </c>
      <c r="B563">
        <v>3090.72</v>
      </c>
      <c r="C563" s="56">
        <f t="shared" si="10"/>
        <v>2727.8778420089725</v>
      </c>
    </row>
    <row r="564" spans="1:3" x14ac:dyDescent="0.2">
      <c r="A564" s="37">
        <v>36045</v>
      </c>
      <c r="B564">
        <v>3083.56</v>
      </c>
      <c r="C564" s="56">
        <f t="shared" si="10"/>
        <v>2721.4914571121826</v>
      </c>
    </row>
    <row r="565" spans="1:3" x14ac:dyDescent="0.2">
      <c r="A565" s="37">
        <v>36038</v>
      </c>
      <c r="B565">
        <v>2975.1</v>
      </c>
      <c r="C565" s="56">
        <f t="shared" si="10"/>
        <v>2715.1200237324369</v>
      </c>
    </row>
    <row r="566" spans="1:3" x14ac:dyDescent="0.2">
      <c r="A566" s="37">
        <v>36031</v>
      </c>
      <c r="B566">
        <v>2908.1</v>
      </c>
      <c r="C566" s="56">
        <f t="shared" si="10"/>
        <v>2708.7635068659165</v>
      </c>
    </row>
    <row r="567" spans="1:3" x14ac:dyDescent="0.2">
      <c r="A567" s="37">
        <v>36024</v>
      </c>
      <c r="B567">
        <v>2922.61</v>
      </c>
      <c r="C567" s="56">
        <f t="shared" si="10"/>
        <v>2702.4218715907518</v>
      </c>
    </row>
    <row r="568" spans="1:3" x14ac:dyDescent="0.2">
      <c r="A568" s="37">
        <v>36017</v>
      </c>
      <c r="B568">
        <v>2968.75</v>
      </c>
      <c r="C568" s="56">
        <f t="shared" si="10"/>
        <v>2696.0950830668303</v>
      </c>
    </row>
    <row r="569" spans="1:3" x14ac:dyDescent="0.2">
      <c r="A569" s="37">
        <v>36010</v>
      </c>
      <c r="B569">
        <v>3062.25</v>
      </c>
      <c r="C569" s="56">
        <f t="shared" si="10"/>
        <v>2689.7831065356058</v>
      </c>
    </row>
    <row r="570" spans="1:3" x14ac:dyDescent="0.2">
      <c r="A570" s="37">
        <v>36003</v>
      </c>
      <c r="B570">
        <v>3211.31</v>
      </c>
      <c r="C570" s="56">
        <f t="shared" si="10"/>
        <v>2683.4859073199073</v>
      </c>
    </row>
    <row r="571" spans="1:3" x14ac:dyDescent="0.2">
      <c r="A571" s="37">
        <v>35996</v>
      </c>
      <c r="B571">
        <v>3171.3</v>
      </c>
      <c r="C571" s="56">
        <f t="shared" si="10"/>
        <v>2677.2034508237484</v>
      </c>
    </row>
    <row r="572" spans="1:3" x14ac:dyDescent="0.2">
      <c r="A572" s="37">
        <v>35989</v>
      </c>
      <c r="B572">
        <v>3470.8</v>
      </c>
      <c r="C572" s="56">
        <f t="shared" si="10"/>
        <v>2670.9357025321374</v>
      </c>
    </row>
    <row r="573" spans="1:3" x14ac:dyDescent="0.2">
      <c r="A573" s="37">
        <v>35982</v>
      </c>
      <c r="B573">
        <v>3401.74</v>
      </c>
      <c r="C573" s="56">
        <f t="shared" si="10"/>
        <v>2664.6826280108876</v>
      </c>
    </row>
    <row r="574" spans="1:3" x14ac:dyDescent="0.2">
      <c r="A574" s="37">
        <v>35975</v>
      </c>
      <c r="B574">
        <v>3089.02</v>
      </c>
      <c r="C574" s="56">
        <f t="shared" si="10"/>
        <v>2658.4441929064274</v>
      </c>
    </row>
    <row r="575" spans="1:3" x14ac:dyDescent="0.2">
      <c r="A575" s="37">
        <v>35968</v>
      </c>
      <c r="B575">
        <v>3168.82</v>
      </c>
      <c r="C575" s="56">
        <f t="shared" si="10"/>
        <v>2652.220362945613</v>
      </c>
    </row>
    <row r="576" spans="1:3" x14ac:dyDescent="0.2">
      <c r="A576" s="37">
        <v>35961</v>
      </c>
      <c r="B576">
        <v>3143.1</v>
      </c>
      <c r="C576" s="56">
        <f t="shared" si="10"/>
        <v>2646.0111039355393</v>
      </c>
    </row>
    <row r="577" spans="1:5" x14ac:dyDescent="0.2">
      <c r="A577" s="37">
        <v>35954</v>
      </c>
      <c r="B577">
        <v>3347.41</v>
      </c>
      <c r="C577" s="56">
        <f t="shared" si="10"/>
        <v>2639.8163817633517</v>
      </c>
    </row>
    <row r="578" spans="1:5" x14ac:dyDescent="0.2">
      <c r="A578" s="37">
        <v>35947</v>
      </c>
      <c r="B578">
        <v>3417.89</v>
      </c>
      <c r="C578" s="56">
        <f t="shared" si="10"/>
        <v>2633.6361623960593</v>
      </c>
    </row>
    <row r="579" spans="1:5" x14ac:dyDescent="0.2">
      <c r="A579" s="37">
        <v>35940</v>
      </c>
      <c r="B579">
        <v>3686.39</v>
      </c>
      <c r="C579" s="56">
        <f t="shared" si="10"/>
        <v>2627.4704118803475</v>
      </c>
    </row>
    <row r="580" spans="1:5" x14ac:dyDescent="0.2">
      <c r="A580" s="37">
        <v>35933</v>
      </c>
      <c r="B580">
        <v>3897.1</v>
      </c>
      <c r="C580" s="56">
        <f t="shared" si="10"/>
        <v>2621.3190963423917</v>
      </c>
    </row>
    <row r="581" spans="1:5" x14ac:dyDescent="0.2">
      <c r="A581" s="37">
        <v>35927</v>
      </c>
      <c r="B581">
        <v>3849.8</v>
      </c>
      <c r="C581" s="56">
        <f t="shared" si="10"/>
        <v>2616.0580036119482</v>
      </c>
    </row>
    <row r="582" spans="1:5" x14ac:dyDescent="0.2">
      <c r="A582" s="37">
        <v>35919</v>
      </c>
      <c r="B582">
        <v>4022.2</v>
      </c>
      <c r="C582" s="56">
        <f t="shared" si="10"/>
        <v>2609.0596351007839</v>
      </c>
    </row>
    <row r="583" spans="1:5" x14ac:dyDescent="0.2">
      <c r="A583" s="37">
        <v>35912</v>
      </c>
      <c r="B583">
        <v>4006.81</v>
      </c>
      <c r="C583" s="56">
        <f t="shared" si="10"/>
        <v>2602.9514220452606</v>
      </c>
    </row>
    <row r="584" spans="1:5" x14ac:dyDescent="0.2">
      <c r="A584" s="37">
        <v>35905</v>
      </c>
      <c r="B584">
        <v>4050.98</v>
      </c>
      <c r="C584" s="56">
        <f t="shared" si="10"/>
        <v>2596.8575092633801</v>
      </c>
    </row>
    <row r="585" spans="1:5" x14ac:dyDescent="0.2">
      <c r="A585" s="37">
        <v>35898</v>
      </c>
      <c r="B585">
        <v>4186.76</v>
      </c>
      <c r="C585" s="56">
        <f t="shared" si="10"/>
        <v>2590.7778632759846</v>
      </c>
      <c r="E585" s="56"/>
    </row>
    <row r="586" spans="1:5" x14ac:dyDescent="0.2">
      <c r="A586" s="37">
        <v>35891</v>
      </c>
      <c r="B586">
        <v>4118.29</v>
      </c>
      <c r="C586" s="56">
        <f t="shared" si="10"/>
        <v>2584.7124506822965</v>
      </c>
    </row>
    <row r="587" spans="1:5" x14ac:dyDescent="0.2">
      <c r="A587" s="37">
        <v>35884</v>
      </c>
      <c r="B587">
        <v>4076.05</v>
      </c>
      <c r="C587" s="56">
        <f t="shared" si="10"/>
        <v>2578.6612381597351</v>
      </c>
    </row>
    <row r="588" spans="1:5" x14ac:dyDescent="0.2">
      <c r="A588" s="37">
        <v>35877</v>
      </c>
      <c r="B588">
        <v>3908.6</v>
      </c>
      <c r="C588" s="56">
        <f t="shared" si="10"/>
        <v>2572.6241924637325</v>
      </c>
    </row>
    <row r="589" spans="1:5" x14ac:dyDescent="0.2">
      <c r="A589" s="37">
        <v>35870</v>
      </c>
      <c r="B589">
        <v>3840.4</v>
      </c>
      <c r="C589" s="56">
        <f t="shared" si="10"/>
        <v>2566.6012804275515</v>
      </c>
    </row>
    <row r="590" spans="1:5" x14ac:dyDescent="0.2">
      <c r="A590" s="37">
        <v>35863</v>
      </c>
      <c r="B590">
        <v>3716.5</v>
      </c>
      <c r="C590" s="56">
        <f t="shared" si="10"/>
        <v>2560.5924689621038</v>
      </c>
    </row>
    <row r="591" spans="1:5" x14ac:dyDescent="0.2">
      <c r="A591" s="37">
        <v>35856</v>
      </c>
      <c r="B591">
        <v>3708.58</v>
      </c>
      <c r="C591" s="56">
        <f t="shared" si="10"/>
        <v>2554.5977250557671</v>
      </c>
    </row>
    <row r="592" spans="1:5" x14ac:dyDescent="0.2">
      <c r="A592" s="37">
        <v>35849</v>
      </c>
      <c r="B592">
        <v>3622.22</v>
      </c>
      <c r="C592" s="56">
        <f t="shared" si="10"/>
        <v>2548.6170157742054</v>
      </c>
    </row>
    <row r="593" spans="1:3" x14ac:dyDescent="0.2">
      <c r="A593" s="37">
        <v>35842</v>
      </c>
      <c r="B593">
        <v>3417.3</v>
      </c>
      <c r="C593" s="56">
        <f t="shared" si="10"/>
        <v>2542.6503082601857</v>
      </c>
    </row>
    <row r="594" spans="1:3" x14ac:dyDescent="0.2">
      <c r="A594" s="37">
        <v>35835</v>
      </c>
      <c r="B594">
        <v>3373.53</v>
      </c>
      <c r="C594" s="56">
        <f t="shared" si="10"/>
        <v>2536.6975697334001</v>
      </c>
    </row>
    <row r="595" spans="1:3" x14ac:dyDescent="0.2">
      <c r="A595" s="37">
        <v>35828</v>
      </c>
      <c r="B595">
        <v>3366.7</v>
      </c>
      <c r="C595" s="56">
        <f t="shared" si="10"/>
        <v>2530.7587674902843</v>
      </c>
    </row>
    <row r="596" spans="1:3" x14ac:dyDescent="0.2">
      <c r="A596" s="37">
        <v>35822</v>
      </c>
      <c r="B596">
        <v>3224.36</v>
      </c>
      <c r="C596" s="56">
        <f t="shared" si="10"/>
        <v>2525.6794329778522</v>
      </c>
    </row>
    <row r="597" spans="1:3" x14ac:dyDescent="0.2">
      <c r="A597" s="37">
        <v>35814</v>
      </c>
      <c r="B597">
        <v>3351.21</v>
      </c>
      <c r="C597" s="56">
        <f t="shared" si="10"/>
        <v>2518.9228414234435</v>
      </c>
    </row>
    <row r="598" spans="1:3" x14ac:dyDescent="0.2">
      <c r="A598" s="37">
        <v>35807</v>
      </c>
      <c r="B598">
        <v>3382.32</v>
      </c>
      <c r="C598" s="56">
        <f t="shared" si="10"/>
        <v>2513.025652574694</v>
      </c>
    </row>
    <row r="599" spans="1:3" x14ac:dyDescent="0.2">
      <c r="A599" s="37">
        <v>35800</v>
      </c>
      <c r="B599">
        <v>3530.2</v>
      </c>
      <c r="C599" s="56">
        <f t="shared" ref="C599:C626" si="11">C600*(1+$F$8)^((A599-A600)/365)</f>
        <v>2507.1422699592067</v>
      </c>
    </row>
    <row r="600" spans="1:3" x14ac:dyDescent="0.2">
      <c r="A600" s="37">
        <v>35793</v>
      </c>
      <c r="B600">
        <v>3719.85</v>
      </c>
      <c r="C600" s="56">
        <f t="shared" si="11"/>
        <v>2501.2726612544493</v>
      </c>
    </row>
    <row r="601" spans="1:3" x14ac:dyDescent="0.2">
      <c r="A601" s="37">
        <v>35786</v>
      </c>
      <c r="B601">
        <v>3633.38</v>
      </c>
      <c r="C601" s="56">
        <f t="shared" si="11"/>
        <v>2495.4167942135614</v>
      </c>
    </row>
    <row r="602" spans="1:3" x14ac:dyDescent="0.2">
      <c r="A602" s="37">
        <v>35779</v>
      </c>
      <c r="B602">
        <v>3540.19</v>
      </c>
      <c r="C602" s="56">
        <f t="shared" si="11"/>
        <v>2489.5746366651774</v>
      </c>
    </row>
    <row r="603" spans="1:3" x14ac:dyDescent="0.2">
      <c r="A603" s="37">
        <v>35772</v>
      </c>
      <c r="B603">
        <v>3329.27</v>
      </c>
      <c r="C603" s="56">
        <f t="shared" si="11"/>
        <v>2483.7461565132508</v>
      </c>
    </row>
    <row r="604" spans="1:3" x14ac:dyDescent="0.2">
      <c r="A604" s="37">
        <v>35765</v>
      </c>
      <c r="B604">
        <v>3469.08</v>
      </c>
      <c r="C604" s="56">
        <f t="shared" si="11"/>
        <v>2477.9313217368758</v>
      </c>
    </row>
    <row r="605" spans="1:3" x14ac:dyDescent="0.2">
      <c r="A605" s="37">
        <v>35758</v>
      </c>
      <c r="B605">
        <v>3560.29</v>
      </c>
      <c r="C605" s="56">
        <f t="shared" si="11"/>
        <v>2472.1301003901131</v>
      </c>
    </row>
    <row r="606" spans="1:3" x14ac:dyDescent="0.2">
      <c r="A606" s="37">
        <v>35751</v>
      </c>
      <c r="B606">
        <v>3523.44</v>
      </c>
      <c r="C606" s="56">
        <f t="shared" si="11"/>
        <v>2466.3424606018139</v>
      </c>
    </row>
    <row r="607" spans="1:3" x14ac:dyDescent="0.2">
      <c r="A607" s="37">
        <v>35744</v>
      </c>
      <c r="B607">
        <v>3569.77</v>
      </c>
      <c r="C607" s="56">
        <f t="shared" si="11"/>
        <v>2460.5683705754441</v>
      </c>
    </row>
    <row r="608" spans="1:3" x14ac:dyDescent="0.2">
      <c r="A608" s="37">
        <v>35737</v>
      </c>
      <c r="B608">
        <v>3747.32</v>
      </c>
      <c r="C608" s="56">
        <f t="shared" si="11"/>
        <v>2454.8077985889108</v>
      </c>
    </row>
    <row r="609" spans="1:3" x14ac:dyDescent="0.2">
      <c r="A609" s="37">
        <v>35730</v>
      </c>
      <c r="B609">
        <v>3803.24</v>
      </c>
      <c r="C609" s="56">
        <f t="shared" si="11"/>
        <v>2449.0607129943869</v>
      </c>
    </row>
    <row r="610" spans="1:3" x14ac:dyDescent="0.2">
      <c r="A610" s="37">
        <v>35723</v>
      </c>
      <c r="B610">
        <v>3957.46</v>
      </c>
      <c r="C610" s="56">
        <f t="shared" si="11"/>
        <v>2443.3270822181385</v>
      </c>
    </row>
    <row r="611" spans="1:3" x14ac:dyDescent="0.2">
      <c r="A611" s="37">
        <v>35716</v>
      </c>
      <c r="B611">
        <v>4106.26</v>
      </c>
      <c r="C611" s="56">
        <f t="shared" si="11"/>
        <v>2437.6068747603499</v>
      </c>
    </row>
    <row r="612" spans="1:3" x14ac:dyDescent="0.2">
      <c r="A612" s="37">
        <v>35709</v>
      </c>
      <c r="B612">
        <v>4057.37</v>
      </c>
      <c r="C612" s="56">
        <f t="shared" si="11"/>
        <v>2431.9000591949521</v>
      </c>
    </row>
    <row r="613" spans="1:3" x14ac:dyDescent="0.2">
      <c r="A613" s="37">
        <v>35702</v>
      </c>
      <c r="B613">
        <v>3847.73</v>
      </c>
      <c r="C613" s="56">
        <f t="shared" si="11"/>
        <v>2426.2066041694488</v>
      </c>
    </row>
    <row r="614" spans="1:3" x14ac:dyDescent="0.2">
      <c r="A614" s="37">
        <v>35695</v>
      </c>
      <c r="B614">
        <v>3925.24</v>
      </c>
      <c r="C614" s="56">
        <f t="shared" si="11"/>
        <v>2420.5264784047449</v>
      </c>
    </row>
    <row r="615" spans="1:3" x14ac:dyDescent="0.2">
      <c r="A615" s="37">
        <v>35688</v>
      </c>
      <c r="B615">
        <v>3825.12</v>
      </c>
      <c r="C615" s="56">
        <f t="shared" si="11"/>
        <v>2414.8596506949748</v>
      </c>
    </row>
    <row r="616" spans="1:3" x14ac:dyDescent="0.2">
      <c r="A616" s="37">
        <v>35681</v>
      </c>
      <c r="B616">
        <v>3995.94</v>
      </c>
      <c r="C616" s="56">
        <f t="shared" si="11"/>
        <v>2409.2060899073304</v>
      </c>
    </row>
    <row r="617" spans="1:3" x14ac:dyDescent="0.2">
      <c r="A617" s="37">
        <v>35674</v>
      </c>
      <c r="B617">
        <v>4032.35</v>
      </c>
      <c r="C617" s="56">
        <f t="shared" si="11"/>
        <v>2403.5657649818904</v>
      </c>
    </row>
    <row r="618" spans="1:3" x14ac:dyDescent="0.2">
      <c r="A618" s="37">
        <v>35668</v>
      </c>
      <c r="B618">
        <v>3876.08</v>
      </c>
      <c r="C618" s="56">
        <f t="shared" si="11"/>
        <v>2398.7417119351121</v>
      </c>
    </row>
    <row r="619" spans="1:3" x14ac:dyDescent="0.2">
      <c r="A619" s="37">
        <v>35661</v>
      </c>
      <c r="B619">
        <v>4047.67</v>
      </c>
      <c r="C619" s="56">
        <f t="shared" si="11"/>
        <v>2393.125885740666</v>
      </c>
    </row>
    <row r="620" spans="1:3" x14ac:dyDescent="0.2">
      <c r="A620" s="37">
        <v>35653</v>
      </c>
      <c r="B620">
        <v>4320.97</v>
      </c>
      <c r="C620" s="56">
        <f t="shared" si="11"/>
        <v>2386.7238958693038</v>
      </c>
    </row>
    <row r="621" spans="1:3" x14ac:dyDescent="0.2">
      <c r="A621" s="37">
        <v>35646</v>
      </c>
      <c r="B621">
        <v>4397.54</v>
      </c>
      <c r="C621" s="56">
        <f t="shared" si="11"/>
        <v>2381.1362052452391</v>
      </c>
    </row>
    <row r="622" spans="1:3" x14ac:dyDescent="0.2">
      <c r="A622" s="37">
        <v>35639</v>
      </c>
      <c r="B622">
        <v>4347.32</v>
      </c>
      <c r="C622" s="56">
        <f t="shared" si="11"/>
        <v>2375.5615962711149</v>
      </c>
    </row>
    <row r="623" spans="1:3" x14ac:dyDescent="0.2">
      <c r="A623" s="37">
        <v>35632</v>
      </c>
      <c r="B623">
        <v>4189.8100000000004</v>
      </c>
      <c r="C623" s="56">
        <f t="shared" si="11"/>
        <v>2370.0000383207607</v>
      </c>
    </row>
    <row r="624" spans="1:3" x14ac:dyDescent="0.2">
      <c r="A624" s="37">
        <v>35625</v>
      </c>
      <c r="B624">
        <v>4124.8100000000004</v>
      </c>
      <c r="C624" s="56">
        <f t="shared" si="11"/>
        <v>2364.4515008397066</v>
      </c>
    </row>
    <row r="625" spans="1:3" x14ac:dyDescent="0.2">
      <c r="A625" s="37">
        <v>35618</v>
      </c>
      <c r="B625">
        <v>4321.9799999999996</v>
      </c>
      <c r="C625" s="56">
        <f t="shared" si="11"/>
        <v>2358.9159533450156</v>
      </c>
    </row>
    <row r="626" spans="1:3" x14ac:dyDescent="0.2">
      <c r="A626" s="37">
        <v>35612</v>
      </c>
      <c r="B626">
        <v>4323.82</v>
      </c>
      <c r="C626" s="56">
        <f t="shared" si="11"/>
        <v>2354.1815142638725</v>
      </c>
    </row>
    <row r="627" spans="1:3" x14ac:dyDescent="0.2">
      <c r="A627" s="37">
        <v>33055</v>
      </c>
      <c r="B627">
        <v>1000</v>
      </c>
      <c r="C627">
        <v>1000</v>
      </c>
    </row>
  </sheetData>
  <phoneticPr fontId="4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1"/>
  <sheetViews>
    <sheetView topLeftCell="A99" workbookViewId="0">
      <selection activeCell="P3" sqref="P3"/>
    </sheetView>
  </sheetViews>
  <sheetFormatPr defaultRowHeight="12.75" x14ac:dyDescent="0.2"/>
  <cols>
    <col min="4" max="4" width="9.140625" style="3"/>
    <col min="7" max="7" width="10.5703125" bestFit="1" customWidth="1"/>
    <col min="12" max="12" width="12.42578125" bestFit="1" customWidth="1"/>
    <col min="16" max="16" width="8.85546875" customWidth="1"/>
  </cols>
  <sheetData>
    <row r="1" spans="1:17" x14ac:dyDescent="0.2">
      <c r="A1" s="4" t="s">
        <v>0</v>
      </c>
      <c r="B1" s="4" t="s">
        <v>37</v>
      </c>
      <c r="C1" s="4" t="s">
        <v>38</v>
      </c>
      <c r="D1" s="59" t="s">
        <v>39</v>
      </c>
      <c r="N1" s="53" t="s">
        <v>48</v>
      </c>
      <c r="O1" t="s">
        <v>49</v>
      </c>
      <c r="P1" t="s">
        <v>50</v>
      </c>
    </row>
    <row r="2" spans="1:17" x14ac:dyDescent="0.2">
      <c r="A2" s="58">
        <v>39479</v>
      </c>
      <c r="B2" s="54">
        <v>17464.89</v>
      </c>
      <c r="C2" s="3">
        <f>(B2-B3)/B3</f>
        <v>4.393022330026293E-2</v>
      </c>
      <c r="D2" s="3">
        <f>LN(B2/B3)</f>
        <v>4.2992651307539057E-2</v>
      </c>
      <c r="K2" t="s">
        <v>60</v>
      </c>
      <c r="L2">
        <v>10.5</v>
      </c>
      <c r="N2" s="53"/>
    </row>
    <row r="3" spans="1:17" x14ac:dyDescent="0.2">
      <c r="A3" s="37">
        <v>39448</v>
      </c>
      <c r="B3" s="54">
        <v>16729.939999999999</v>
      </c>
      <c r="C3" s="3">
        <f>(B3-B4)/B4</f>
        <v>-0.17533650876744172</v>
      </c>
      <c r="D3" s="3">
        <f>LN(B3/B4)</f>
        <v>-0.1927798652720521</v>
      </c>
      <c r="F3" s="5" t="s">
        <v>40</v>
      </c>
      <c r="G3" s="5">
        <v>125</v>
      </c>
      <c r="H3" s="38"/>
      <c r="K3" s="39">
        <v>35612</v>
      </c>
      <c r="L3">
        <v>4306</v>
      </c>
      <c r="M3" s="1" t="s">
        <v>51</v>
      </c>
      <c r="N3">
        <v>1</v>
      </c>
      <c r="O3" s="40">
        <f t="shared" ref="O3:O8" si="0">LN(2.7627*($G$3+N3)*30+$G$5)</f>
        <v>9.366746164267699</v>
      </c>
      <c r="P3" s="40">
        <f t="shared" ref="P3:P8" si="1">LN($B$5)+($G$9-($G$7^2)/2)*N3-3*$G$7*N3^0.5</f>
        <v>9.6327773525466682</v>
      </c>
      <c r="Q3">
        <f t="shared" ref="Q3:Q8" si="2">EXP(P3)</f>
        <v>15256.750694013299</v>
      </c>
    </row>
    <row r="4" spans="1:17" x14ac:dyDescent="0.2">
      <c r="A4" s="37">
        <v>39417</v>
      </c>
      <c r="B4" s="54">
        <v>20286.990000000002</v>
      </c>
      <c r="C4" s="3">
        <f>(B4-B5)/B5</f>
        <v>7.2954261778332696E-2</v>
      </c>
      <c r="D4" s="3">
        <f>LN(B4/B5)</f>
        <v>7.0415836251986552E-2</v>
      </c>
      <c r="F4" s="5"/>
      <c r="G4" s="41">
        <f>2.7627*G3*30</f>
        <v>10360.125000000002</v>
      </c>
      <c r="H4" s="42">
        <f>G4/30</f>
        <v>345.33750000000003</v>
      </c>
      <c r="J4" s="57">
        <f>B2</f>
        <v>17464.89</v>
      </c>
      <c r="K4" s="43" t="s">
        <v>42</v>
      </c>
      <c r="L4" s="62">
        <f>8.5%+5%</f>
        <v>0.13500000000000001</v>
      </c>
      <c r="M4" s="1" t="s">
        <v>52</v>
      </c>
      <c r="N4">
        <v>2</v>
      </c>
      <c r="O4" s="40">
        <f t="shared" si="0"/>
        <v>9.3738092451345736</v>
      </c>
      <c r="P4" s="40">
        <f t="shared" si="1"/>
        <v>9.5487541850360742</v>
      </c>
      <c r="Q4">
        <f>EXP(P4)</f>
        <v>14027.208475261392</v>
      </c>
    </row>
    <row r="5" spans="1:17" x14ac:dyDescent="0.2">
      <c r="A5" s="37">
        <v>39387</v>
      </c>
      <c r="B5">
        <v>18907.599999999999</v>
      </c>
      <c r="C5" s="3">
        <f>(B5-B6)/B6</f>
        <v>-4.6899408659849255E-2</v>
      </c>
      <c r="D5" s="3">
        <f>LN(B5/B6)</f>
        <v>-4.803482860002227E-2</v>
      </c>
      <c r="F5" s="5" t="s">
        <v>41</v>
      </c>
      <c r="G5" s="5">
        <v>1250</v>
      </c>
      <c r="H5" s="5"/>
      <c r="I5" t="s">
        <v>61</v>
      </c>
      <c r="J5" s="3">
        <f>(J4/L3)^(1/L2)-1</f>
        <v>0.14265074608756922</v>
      </c>
      <c r="K5" s="60" t="s">
        <v>28</v>
      </c>
      <c r="L5" s="61">
        <f>L3*(1+L4)^L2</f>
        <v>16275.35879687421</v>
      </c>
      <c r="M5" s="1" t="s">
        <v>53</v>
      </c>
      <c r="N5">
        <v>3</v>
      </c>
      <c r="O5" s="40">
        <f t="shared" si="0"/>
        <v>9.3808227885724893</v>
      </c>
      <c r="P5" s="40">
        <f t="shared" si="1"/>
        <v>9.4862045655923257</v>
      </c>
      <c r="Q5">
        <f t="shared" si="2"/>
        <v>13176.689040266465</v>
      </c>
    </row>
    <row r="6" spans="1:17" x14ac:dyDescent="0.2">
      <c r="A6" s="37">
        <v>39356</v>
      </c>
      <c r="B6">
        <v>19837.990000000002</v>
      </c>
      <c r="C6" s="3">
        <f t="shared" ref="C6:C69" si="3">(B6-B7)/B7</f>
        <v>0.14729485110837387</v>
      </c>
      <c r="D6" s="3">
        <f t="shared" ref="D6:D69" si="4">LN(B6/B7)</f>
        <v>0.13740686797917057</v>
      </c>
      <c r="F6" s="44" t="s">
        <v>57</v>
      </c>
      <c r="G6" s="45">
        <f>(1+H6)^12-1</f>
        <v>0.23857120972950785</v>
      </c>
      <c r="H6" s="46">
        <f>((G4+G5)/G5)^(1/G3)-1</f>
        <v>1.7989773181646074E-2</v>
      </c>
      <c r="L6" s="56">
        <f>L3*(1+L4)^10.75</f>
        <v>16798.849408522012</v>
      </c>
      <c r="M6" s="1" t="s">
        <v>54</v>
      </c>
      <c r="N6">
        <v>4</v>
      </c>
      <c r="O6" s="40">
        <f t="shared" si="0"/>
        <v>9.3877874846133516</v>
      </c>
      <c r="P6" s="40">
        <f t="shared" si="1"/>
        <v>9.4347704725598263</v>
      </c>
      <c r="Q6">
        <f t="shared" si="2"/>
        <v>12516.092215362216</v>
      </c>
    </row>
    <row r="7" spans="1:17" x14ac:dyDescent="0.2">
      <c r="A7" s="37">
        <v>39328</v>
      </c>
      <c r="B7">
        <v>17291.099999999999</v>
      </c>
      <c r="C7" s="3">
        <f t="shared" si="3"/>
        <v>0.12876503074693499</v>
      </c>
      <c r="D7" s="3">
        <f t="shared" si="4"/>
        <v>0.12112414193675169</v>
      </c>
      <c r="F7" s="47" t="s">
        <v>43</v>
      </c>
      <c r="G7" s="50">
        <f>STDEV(D2:D128)</f>
        <v>7.4269795373550579E-2</v>
      </c>
      <c r="H7" s="47" t="s">
        <v>44</v>
      </c>
      <c r="M7" s="1" t="s">
        <v>55</v>
      </c>
      <c r="N7" s="48">
        <v>5</v>
      </c>
      <c r="O7" s="49">
        <f t="shared" si="0"/>
        <v>9.3947040089710292</v>
      </c>
      <c r="P7" s="49">
        <f t="shared" si="1"/>
        <v>9.3904398134549574</v>
      </c>
      <c r="Q7" s="48">
        <f t="shared" si="2"/>
        <v>11973.364221064163</v>
      </c>
    </row>
    <row r="8" spans="1:17" x14ac:dyDescent="0.2">
      <c r="A8" s="37">
        <v>39295</v>
      </c>
      <c r="B8">
        <v>15318.6</v>
      </c>
      <c r="C8" s="3">
        <f t="shared" si="3"/>
        <v>-1.4943743131466191E-2</v>
      </c>
      <c r="D8" s="3">
        <f t="shared" si="4"/>
        <v>-1.5056525868850579E-2</v>
      </c>
      <c r="F8" s="47"/>
      <c r="G8" s="50">
        <f>G7/(30^0.5)</f>
        <v>1.3559747422462159E-2</v>
      </c>
      <c r="H8" s="47" t="s">
        <v>59</v>
      </c>
      <c r="K8" s="47"/>
      <c r="L8" s="47"/>
      <c r="M8" s="1" t="s">
        <v>56</v>
      </c>
      <c r="N8">
        <v>6</v>
      </c>
      <c r="O8" s="40">
        <f t="shared" si="0"/>
        <v>9.4015730234347572</v>
      </c>
      <c r="P8" s="40">
        <f t="shared" si="1"/>
        <v>9.3511549429919825</v>
      </c>
      <c r="Q8">
        <f t="shared" si="2"/>
        <v>11512.111602759014</v>
      </c>
    </row>
    <row r="9" spans="1:17" x14ac:dyDescent="0.2">
      <c r="A9" s="37">
        <v>39265</v>
      </c>
      <c r="B9">
        <v>15550.99</v>
      </c>
      <c r="C9" s="3">
        <f t="shared" si="3"/>
        <v>6.1464071899203478E-2</v>
      </c>
      <c r="D9" s="3">
        <f t="shared" si="4"/>
        <v>5.9649155049698269E-2</v>
      </c>
      <c r="F9" s="47" t="s">
        <v>45</v>
      </c>
      <c r="G9" s="50">
        <f>AVERAGE(D2:D128)</f>
        <v>1.1025503297017888E-2</v>
      </c>
      <c r="H9" s="47" t="s">
        <v>46</v>
      </c>
      <c r="K9" s="47"/>
      <c r="L9" s="63">
        <f>L3*(1+L4)^11</f>
        <v>17339.177892926014</v>
      </c>
      <c r="M9" s="1" t="s">
        <v>62</v>
      </c>
      <c r="P9" s="51"/>
    </row>
    <row r="10" spans="1:17" x14ac:dyDescent="0.2">
      <c r="A10" s="37">
        <v>39234</v>
      </c>
      <c r="B10">
        <v>14650.51</v>
      </c>
      <c r="C10" s="3">
        <f t="shared" si="3"/>
        <v>7.2914360519401268E-3</v>
      </c>
      <c r="D10" s="3">
        <f t="shared" si="4"/>
        <v>7.2649820460526336E-3</v>
      </c>
      <c r="F10" s="47"/>
      <c r="G10" s="50">
        <f>(1+G9)^12-1</f>
        <v>0.14063142015157393</v>
      </c>
      <c r="H10" s="47" t="s">
        <v>47</v>
      </c>
    </row>
    <row r="11" spans="1:17" x14ac:dyDescent="0.2">
      <c r="A11" s="37">
        <v>39205</v>
      </c>
      <c r="B11">
        <v>14544.46</v>
      </c>
      <c r="C11" s="3">
        <f t="shared" si="3"/>
        <v>4.8448102234873947E-2</v>
      </c>
      <c r="D11" s="3">
        <f t="shared" si="4"/>
        <v>4.7311072981617033E-2</v>
      </c>
    </row>
    <row r="12" spans="1:17" x14ac:dyDescent="0.2">
      <c r="A12" s="37">
        <v>39174</v>
      </c>
      <c r="B12">
        <v>13872.37</v>
      </c>
      <c r="C12" s="3">
        <f t="shared" si="3"/>
        <v>6.1219696911743365E-2</v>
      </c>
      <c r="D12" s="3">
        <f t="shared" si="4"/>
        <v>5.941890408897544E-2</v>
      </c>
    </row>
    <row r="13" spans="1:17" x14ac:dyDescent="0.2">
      <c r="A13" s="37">
        <v>39142</v>
      </c>
      <c r="B13">
        <v>13072.1</v>
      </c>
      <c r="C13" s="3">
        <f t="shared" si="3"/>
        <v>1.0357788514378878E-2</v>
      </c>
      <c r="D13" s="3">
        <f t="shared" si="4"/>
        <v>1.0304514176689407E-2</v>
      </c>
    </row>
    <row r="14" spans="1:17" x14ac:dyDescent="0.2">
      <c r="A14" s="37">
        <v>39114</v>
      </c>
      <c r="B14">
        <v>12938.09</v>
      </c>
      <c r="C14" s="3">
        <f t="shared" si="3"/>
        <v>-8.1813678595861722E-2</v>
      </c>
      <c r="D14" s="3">
        <f t="shared" si="4"/>
        <v>-8.5354944463627291E-2</v>
      </c>
    </row>
    <row r="15" spans="1:17" x14ac:dyDescent="0.2">
      <c r="A15" s="37">
        <v>39084</v>
      </c>
      <c r="B15">
        <v>14090.92</v>
      </c>
      <c r="C15" s="3">
        <f t="shared" si="3"/>
        <v>2.2050626282466502E-2</v>
      </c>
      <c r="D15" s="3">
        <f t="shared" si="4"/>
        <v>2.1811027034530257E-2</v>
      </c>
    </row>
    <row r="16" spans="1:17" x14ac:dyDescent="0.2">
      <c r="A16" s="37">
        <v>39052</v>
      </c>
      <c r="B16">
        <v>13786.91</v>
      </c>
      <c r="C16" s="3">
        <f t="shared" si="3"/>
        <v>6.6149203690629354E-3</v>
      </c>
      <c r="D16" s="3">
        <f t="shared" si="4"/>
        <v>6.5931377905667022E-3</v>
      </c>
    </row>
    <row r="17" spans="1:4" x14ac:dyDescent="0.2">
      <c r="A17" s="37">
        <v>39022</v>
      </c>
      <c r="B17">
        <v>13696.31</v>
      </c>
      <c r="C17" s="3">
        <f t="shared" si="3"/>
        <v>5.665913176309028E-2</v>
      </c>
      <c r="D17" s="3">
        <f t="shared" si="4"/>
        <v>5.5112168372081195E-2</v>
      </c>
    </row>
    <row r="18" spans="1:4" x14ac:dyDescent="0.2">
      <c r="A18" s="37">
        <v>38993</v>
      </c>
      <c r="B18">
        <v>12961.9</v>
      </c>
      <c r="C18" s="3">
        <f t="shared" si="3"/>
        <v>4.0746979787095627E-2</v>
      </c>
      <c r="D18" s="3">
        <f t="shared" si="4"/>
        <v>3.9938705130625744E-2</v>
      </c>
    </row>
    <row r="19" spans="1:4" x14ac:dyDescent="0.2">
      <c r="A19" s="37">
        <v>38961</v>
      </c>
      <c r="B19">
        <v>12454.42</v>
      </c>
      <c r="C19" s="3">
        <f t="shared" si="3"/>
        <v>6.4566781063419745E-2</v>
      </c>
      <c r="D19" s="3">
        <f t="shared" si="4"/>
        <v>6.2567938060427861E-2</v>
      </c>
    </row>
    <row r="20" spans="1:4" x14ac:dyDescent="0.2">
      <c r="A20" s="37">
        <v>38930</v>
      </c>
      <c r="B20">
        <v>11699.05</v>
      </c>
      <c r="C20" s="3">
        <f t="shared" si="3"/>
        <v>8.8903636302713751E-2</v>
      </c>
      <c r="D20" s="3">
        <f t="shared" si="4"/>
        <v>8.5171351791902494E-2</v>
      </c>
    </row>
    <row r="21" spans="1:4" x14ac:dyDescent="0.2">
      <c r="A21" s="37">
        <v>38901</v>
      </c>
      <c r="B21">
        <v>10743.88</v>
      </c>
      <c r="C21" s="3">
        <f t="shared" si="3"/>
        <v>1.2689869689186247E-2</v>
      </c>
      <c r="D21" s="3">
        <f t="shared" si="4"/>
        <v>1.2610028036775436E-2</v>
      </c>
    </row>
    <row r="22" spans="1:4" x14ac:dyDescent="0.2">
      <c r="A22" s="37">
        <v>38869</v>
      </c>
      <c r="B22">
        <v>10609.25</v>
      </c>
      <c r="C22" s="3">
        <f t="shared" si="3"/>
        <v>2.0256553520133884E-2</v>
      </c>
      <c r="D22" s="3">
        <f t="shared" si="4"/>
        <v>2.0054118728512912E-2</v>
      </c>
    </row>
    <row r="23" spans="1:4" x14ac:dyDescent="0.2">
      <c r="A23" s="37">
        <v>38839</v>
      </c>
      <c r="B23">
        <v>10398.61</v>
      </c>
      <c r="C23" s="3">
        <f t="shared" si="3"/>
        <v>-0.12262306645415554</v>
      </c>
      <c r="D23" s="3">
        <f t="shared" si="4"/>
        <v>-0.13081858014900255</v>
      </c>
    </row>
    <row r="24" spans="1:4" x14ac:dyDescent="0.2">
      <c r="A24" s="37">
        <v>38810</v>
      </c>
      <c r="B24">
        <v>11851.93</v>
      </c>
      <c r="C24" s="3">
        <f t="shared" si="3"/>
        <v>5.0706740094823136E-2</v>
      </c>
      <c r="D24" s="3">
        <f t="shared" si="4"/>
        <v>4.9463023553369935E-2</v>
      </c>
    </row>
    <row r="25" spans="1:4" x14ac:dyDescent="0.2">
      <c r="A25" s="37">
        <v>38777</v>
      </c>
      <c r="B25">
        <v>11279.96</v>
      </c>
      <c r="C25" s="3">
        <f t="shared" si="3"/>
        <v>8.7724102817292496E-2</v>
      </c>
      <c r="D25" s="3">
        <f t="shared" si="4"/>
        <v>8.4087534307006634E-2</v>
      </c>
    </row>
    <row r="26" spans="1:4" x14ac:dyDescent="0.2">
      <c r="A26" s="37">
        <v>38749</v>
      </c>
      <c r="B26">
        <v>10370.24</v>
      </c>
      <c r="C26" s="3">
        <f t="shared" si="3"/>
        <v>4.5398688896751915E-2</v>
      </c>
      <c r="D26" s="3">
        <f t="shared" si="4"/>
        <v>4.4398333131704257E-2</v>
      </c>
    </row>
    <row r="27" spans="1:4" x14ac:dyDescent="0.2">
      <c r="A27" s="37">
        <v>38719</v>
      </c>
      <c r="B27">
        <v>9919.89</v>
      </c>
      <c r="C27" s="3">
        <f t="shared" si="3"/>
        <v>5.5539890167302708E-2</v>
      </c>
      <c r="D27" s="3">
        <f t="shared" si="4"/>
        <v>5.4052380266014388E-2</v>
      </c>
    </row>
    <row r="28" spans="1:4" x14ac:dyDescent="0.2">
      <c r="A28" s="37">
        <v>38687</v>
      </c>
      <c r="B28">
        <v>9397.93</v>
      </c>
      <c r="C28" s="3">
        <f t="shared" si="3"/>
        <v>6.9306311093310799E-2</v>
      </c>
      <c r="D28" s="3">
        <f t="shared" si="4"/>
        <v>6.7010130842277429E-2</v>
      </c>
    </row>
    <row r="29" spans="1:4" x14ac:dyDescent="0.2">
      <c r="A29" s="37">
        <v>38657</v>
      </c>
      <c r="B29">
        <v>8788.81</v>
      </c>
      <c r="C29" s="3">
        <f t="shared" si="3"/>
        <v>0.11359017373852046</v>
      </c>
      <c r="D29" s="3">
        <f t="shared" si="4"/>
        <v>0.10758918668922456</v>
      </c>
    </row>
    <row r="30" spans="1:4" x14ac:dyDescent="0.2">
      <c r="A30" s="37">
        <v>38628</v>
      </c>
      <c r="B30">
        <v>7892.32</v>
      </c>
      <c r="C30" s="3">
        <f t="shared" si="3"/>
        <v>-8.5953062604812322E-2</v>
      </c>
      <c r="D30" s="3">
        <f t="shared" si="4"/>
        <v>-8.987335502249294E-2</v>
      </c>
    </row>
    <row r="31" spans="1:4" x14ac:dyDescent="0.2">
      <c r="A31" s="37">
        <v>38596</v>
      </c>
      <c r="B31">
        <v>8634.48</v>
      </c>
      <c r="C31" s="3">
        <f t="shared" si="3"/>
        <v>0.10621451989192129</v>
      </c>
      <c r="D31" s="3">
        <f t="shared" si="4"/>
        <v>0.10094384441158893</v>
      </c>
    </row>
    <row r="32" spans="1:4" x14ac:dyDescent="0.2">
      <c r="A32" s="37">
        <v>38565</v>
      </c>
      <c r="B32">
        <v>7805.43</v>
      </c>
      <c r="C32" s="3">
        <f t="shared" si="3"/>
        <v>2.2265965722907215E-2</v>
      </c>
      <c r="D32" s="3">
        <f t="shared" si="4"/>
        <v>2.2021698358217871E-2</v>
      </c>
    </row>
    <row r="33" spans="1:4" x14ac:dyDescent="0.2">
      <c r="A33" s="37">
        <v>38534</v>
      </c>
      <c r="B33">
        <v>7635.42</v>
      </c>
      <c r="C33" s="3">
        <f t="shared" si="3"/>
        <v>6.1381596780583372E-2</v>
      </c>
      <c r="D33" s="3">
        <f t="shared" si="4"/>
        <v>5.9571452633664486E-2</v>
      </c>
    </row>
    <row r="34" spans="1:4" x14ac:dyDescent="0.2">
      <c r="A34" s="37">
        <v>38504</v>
      </c>
      <c r="B34">
        <v>7193.85</v>
      </c>
      <c r="C34" s="3">
        <f t="shared" si="3"/>
        <v>7.1292949780420681E-2</v>
      </c>
      <c r="D34" s="3">
        <f t="shared" si="4"/>
        <v>6.8866283270060488E-2</v>
      </c>
    </row>
    <row r="35" spans="1:4" x14ac:dyDescent="0.2">
      <c r="A35" s="37">
        <v>38474</v>
      </c>
      <c r="B35">
        <v>6715.11</v>
      </c>
      <c r="C35" s="3">
        <f t="shared" si="3"/>
        <v>9.1100083841909277E-2</v>
      </c>
      <c r="D35" s="3">
        <f t="shared" si="4"/>
        <v>8.7186438520549345E-2</v>
      </c>
    </row>
    <row r="36" spans="1:4" x14ac:dyDescent="0.2">
      <c r="A36" s="37">
        <v>38443</v>
      </c>
      <c r="B36">
        <v>6154.44</v>
      </c>
      <c r="C36" s="3">
        <f t="shared" si="3"/>
        <v>-5.2116029706660606E-2</v>
      </c>
      <c r="D36" s="3">
        <f t="shared" si="4"/>
        <v>-5.3523178423235437E-2</v>
      </c>
    </row>
    <row r="37" spans="1:4" x14ac:dyDescent="0.2">
      <c r="A37" s="37">
        <v>38412</v>
      </c>
      <c r="B37">
        <v>6492.82</v>
      </c>
      <c r="C37" s="3">
        <f t="shared" si="3"/>
        <v>-3.2922938518229451E-2</v>
      </c>
      <c r="D37" s="3">
        <f t="shared" si="4"/>
        <v>-3.3477095409536591E-2</v>
      </c>
    </row>
    <row r="38" spans="1:4" x14ac:dyDescent="0.2">
      <c r="A38" s="37">
        <v>38384</v>
      </c>
      <c r="B38">
        <v>6713.86</v>
      </c>
      <c r="C38" s="3">
        <f t="shared" si="3"/>
        <v>2.4088078902491494E-2</v>
      </c>
      <c r="D38" s="3">
        <f t="shared" si="4"/>
        <v>2.3802537471490866E-2</v>
      </c>
    </row>
    <row r="39" spans="1:4" x14ac:dyDescent="0.2">
      <c r="A39" s="37">
        <v>38355</v>
      </c>
      <c r="B39">
        <v>6555.94</v>
      </c>
      <c r="C39" s="3">
        <f t="shared" si="3"/>
        <v>-7.0804475145736061E-3</v>
      </c>
      <c r="D39" s="3">
        <f t="shared" si="4"/>
        <v>-7.1056328357176268E-3</v>
      </c>
    </row>
    <row r="40" spans="1:4" x14ac:dyDescent="0.2">
      <c r="A40" s="37">
        <v>38322</v>
      </c>
      <c r="B40">
        <v>6602.69</v>
      </c>
      <c r="C40" s="3">
        <f t="shared" si="3"/>
        <v>5.9092534995965805E-2</v>
      </c>
      <c r="D40" s="3">
        <f t="shared" si="4"/>
        <v>5.7412442401484645E-2</v>
      </c>
    </row>
    <row r="41" spans="1:4" x14ac:dyDescent="0.2">
      <c r="A41" s="37">
        <v>38292</v>
      </c>
      <c r="B41">
        <v>6234.29</v>
      </c>
      <c r="C41" s="3">
        <f t="shared" si="3"/>
        <v>9.9082025361980214E-2</v>
      </c>
      <c r="D41" s="3">
        <f t="shared" si="4"/>
        <v>9.447530899845899E-2</v>
      </c>
    </row>
    <row r="42" spans="1:4" x14ac:dyDescent="0.2">
      <c r="A42" s="37">
        <v>38261</v>
      </c>
      <c r="B42">
        <v>5672.27</v>
      </c>
      <c r="C42" s="3">
        <f t="shared" si="3"/>
        <v>1.5878616164094694E-2</v>
      </c>
      <c r="D42" s="3">
        <f t="shared" si="4"/>
        <v>1.575386973947453E-2</v>
      </c>
    </row>
    <row r="43" spans="1:4" x14ac:dyDescent="0.2">
      <c r="A43" s="37">
        <v>38231</v>
      </c>
      <c r="B43">
        <v>5583.61</v>
      </c>
      <c r="C43" s="3">
        <f t="shared" si="3"/>
        <v>7.5409084605784146E-2</v>
      </c>
      <c r="D43" s="3">
        <f t="shared" si="4"/>
        <v>7.2701133010525124E-2</v>
      </c>
    </row>
    <row r="44" spans="1:4" x14ac:dyDescent="0.2">
      <c r="A44" s="37">
        <v>38201</v>
      </c>
      <c r="B44">
        <v>5192.08</v>
      </c>
      <c r="C44" s="3">
        <f t="shared" si="3"/>
        <v>4.2086369895867606E-3</v>
      </c>
      <c r="D44" s="3">
        <f t="shared" si="4"/>
        <v>4.1998054474306906E-3</v>
      </c>
    </row>
    <row r="45" spans="1:4" x14ac:dyDescent="0.2">
      <c r="A45" s="37">
        <v>38169</v>
      </c>
      <c r="B45">
        <v>5170.32</v>
      </c>
      <c r="C45" s="3">
        <f t="shared" si="3"/>
        <v>7.8169768906423923E-2</v>
      </c>
      <c r="D45" s="3">
        <f t="shared" si="4"/>
        <v>7.5264945158227708E-2</v>
      </c>
    </row>
    <row r="46" spans="1:4" x14ac:dyDescent="0.2">
      <c r="A46" s="37">
        <v>38139</v>
      </c>
      <c r="B46">
        <v>4795.46</v>
      </c>
      <c r="C46" s="3">
        <f t="shared" si="3"/>
        <v>7.5300129001895418E-3</v>
      </c>
      <c r="D46" s="3">
        <f t="shared" si="4"/>
        <v>7.5018038740996716E-3</v>
      </c>
    </row>
    <row r="47" spans="1:4" x14ac:dyDescent="0.2">
      <c r="A47" s="37">
        <v>38110</v>
      </c>
      <c r="B47">
        <v>4759.62</v>
      </c>
      <c r="C47" s="3">
        <f t="shared" si="3"/>
        <v>-0.15834761250484081</v>
      </c>
      <c r="D47" s="3">
        <f t="shared" si="4"/>
        <v>-0.17238819143698594</v>
      </c>
    </row>
    <row r="48" spans="1:4" x14ac:dyDescent="0.2">
      <c r="A48" s="37">
        <v>38078</v>
      </c>
      <c r="B48">
        <v>5655.09</v>
      </c>
      <c r="C48" s="3">
        <f t="shared" si="3"/>
        <v>1.1535434479304506E-2</v>
      </c>
      <c r="D48" s="3">
        <f t="shared" si="4"/>
        <v>1.1469408627794168E-2</v>
      </c>
    </row>
    <row r="49" spans="1:4" x14ac:dyDescent="0.2">
      <c r="A49" s="37">
        <v>38047</v>
      </c>
      <c r="B49">
        <v>5590.6</v>
      </c>
      <c r="C49" s="3">
        <f t="shared" si="3"/>
        <v>-1.357033335627107E-2</v>
      </c>
      <c r="D49" s="3">
        <f t="shared" si="4"/>
        <v>-1.3663251911386436E-2</v>
      </c>
    </row>
    <row r="50" spans="1:4" x14ac:dyDescent="0.2">
      <c r="A50" s="37">
        <v>38020</v>
      </c>
      <c r="B50">
        <v>5667.51</v>
      </c>
      <c r="C50" s="3">
        <f t="shared" si="3"/>
        <v>-4.9441066634829363E-3</v>
      </c>
      <c r="D50" s="3">
        <f t="shared" si="4"/>
        <v>-4.9563691937011042E-3</v>
      </c>
    </row>
    <row r="51" spans="1:4" x14ac:dyDescent="0.2">
      <c r="A51" s="37">
        <v>37988</v>
      </c>
      <c r="B51">
        <v>5695.67</v>
      </c>
      <c r="C51" s="3">
        <f t="shared" si="3"/>
        <v>-2.454032909970268E-2</v>
      </c>
      <c r="D51" s="3">
        <f t="shared" si="4"/>
        <v>-2.4846461751742113E-2</v>
      </c>
    </row>
    <row r="52" spans="1:4" x14ac:dyDescent="0.2">
      <c r="A52" s="37">
        <v>37956</v>
      </c>
      <c r="B52">
        <v>5838.96</v>
      </c>
      <c r="C52" s="3">
        <f t="shared" si="3"/>
        <v>0.15741691477594846</v>
      </c>
      <c r="D52" s="3">
        <f t="shared" si="4"/>
        <v>0.14619072451076326</v>
      </c>
    </row>
    <row r="53" spans="1:4" x14ac:dyDescent="0.2">
      <c r="A53" s="37">
        <v>37928</v>
      </c>
      <c r="B53">
        <v>5044.82</v>
      </c>
      <c r="C53" s="3">
        <f t="shared" si="3"/>
        <v>2.8113644747058679E-2</v>
      </c>
      <c r="D53" s="3">
        <f t="shared" si="4"/>
        <v>2.772571028768572E-2</v>
      </c>
    </row>
    <row r="54" spans="1:4" x14ac:dyDescent="0.2">
      <c r="A54" s="37">
        <v>37895</v>
      </c>
      <c r="B54">
        <v>4906.87</v>
      </c>
      <c r="C54" s="3">
        <f t="shared" si="3"/>
        <v>0.10186515885063463</v>
      </c>
      <c r="D54" s="3">
        <f t="shared" si="4"/>
        <v>9.7004342854455708E-2</v>
      </c>
    </row>
    <row r="55" spans="1:4" x14ac:dyDescent="0.2">
      <c r="A55" s="37">
        <v>37865</v>
      </c>
      <c r="B55">
        <v>4453.24</v>
      </c>
      <c r="C55" s="3">
        <f t="shared" si="3"/>
        <v>4.9122087859534112E-2</v>
      </c>
      <c r="D55" s="3">
        <f t="shared" si="4"/>
        <v>4.7953707636741581E-2</v>
      </c>
    </row>
    <row r="56" spans="1:4" x14ac:dyDescent="0.2">
      <c r="A56" s="37">
        <v>37834</v>
      </c>
      <c r="B56">
        <v>4244.7299999999996</v>
      </c>
      <c r="C56" s="3">
        <f t="shared" si="3"/>
        <v>0.11921078096614189</v>
      </c>
      <c r="D56" s="3">
        <f t="shared" si="4"/>
        <v>0.11262377706589723</v>
      </c>
    </row>
    <row r="57" spans="1:4" x14ac:dyDescent="0.2">
      <c r="A57" s="37">
        <v>37803</v>
      </c>
      <c r="B57">
        <v>3792.61</v>
      </c>
      <c r="C57" s="3">
        <f t="shared" si="3"/>
        <v>5.1420381300368995E-2</v>
      </c>
      <c r="D57" s="3">
        <f t="shared" si="4"/>
        <v>5.0141994131027566E-2</v>
      </c>
    </row>
    <row r="58" spans="1:4" x14ac:dyDescent="0.2">
      <c r="A58" s="37">
        <v>37774</v>
      </c>
      <c r="B58">
        <v>3607.13</v>
      </c>
      <c r="C58" s="3">
        <f t="shared" si="3"/>
        <v>0.13405014540595775</v>
      </c>
      <c r="D58" s="3">
        <f t="shared" si="4"/>
        <v>0.12579542426259482</v>
      </c>
    </row>
    <row r="59" spans="1:4" x14ac:dyDescent="0.2">
      <c r="A59" s="37">
        <v>37743</v>
      </c>
      <c r="B59">
        <v>3180.75</v>
      </c>
      <c r="C59" s="3">
        <f t="shared" si="3"/>
        <v>7.4653945043398368E-2</v>
      </c>
      <c r="D59" s="3">
        <f t="shared" si="4"/>
        <v>7.1998698167432276E-2</v>
      </c>
    </row>
    <row r="60" spans="1:4" x14ac:dyDescent="0.2">
      <c r="A60" s="37">
        <v>37712</v>
      </c>
      <c r="B60">
        <v>2959.79</v>
      </c>
      <c r="C60" s="3">
        <f t="shared" si="3"/>
        <v>-2.9169618725235456E-2</v>
      </c>
      <c r="D60" s="3">
        <f t="shared" si="4"/>
        <v>-2.9603510527937502E-2</v>
      </c>
    </row>
    <row r="61" spans="1:4" x14ac:dyDescent="0.2">
      <c r="A61" s="37">
        <v>37683</v>
      </c>
      <c r="B61">
        <v>3048.72</v>
      </c>
      <c r="C61" s="3">
        <f t="shared" si="3"/>
        <v>-7.1548211446982965E-2</v>
      </c>
      <c r="D61" s="3">
        <f t="shared" si="4"/>
        <v>-7.4236823551457595E-2</v>
      </c>
    </row>
    <row r="62" spans="1:4" x14ac:dyDescent="0.2">
      <c r="A62" s="37">
        <v>37655</v>
      </c>
      <c r="B62">
        <v>3283.66</v>
      </c>
      <c r="C62" s="3">
        <f t="shared" si="3"/>
        <v>1.0238802847666963E-2</v>
      </c>
      <c r="D62" s="3">
        <f t="shared" si="4"/>
        <v>1.0186741369036401E-2</v>
      </c>
    </row>
    <row r="63" spans="1:4" x14ac:dyDescent="0.2">
      <c r="A63" s="37">
        <v>37623</v>
      </c>
      <c r="B63">
        <v>3250.38</v>
      </c>
      <c r="C63" s="3">
        <f t="shared" si="3"/>
        <v>-3.7574616259238226E-2</v>
      </c>
      <c r="D63" s="3">
        <f t="shared" si="4"/>
        <v>-3.8298739211512278E-2</v>
      </c>
    </row>
    <row r="64" spans="1:4" x14ac:dyDescent="0.2">
      <c r="A64" s="37">
        <v>37592</v>
      </c>
      <c r="B64">
        <v>3377.28</v>
      </c>
      <c r="C64" s="3">
        <f t="shared" si="3"/>
        <v>4.5979645814879747E-2</v>
      </c>
      <c r="D64" s="3">
        <f t="shared" si="4"/>
        <v>4.4953906385408485E-2</v>
      </c>
    </row>
    <row r="65" spans="1:4" x14ac:dyDescent="0.2">
      <c r="A65" s="37">
        <v>37561</v>
      </c>
      <c r="B65">
        <v>3228.82</v>
      </c>
      <c r="C65" s="3">
        <f t="shared" si="3"/>
        <v>9.4767607448496591E-2</v>
      </c>
      <c r="D65" s="3">
        <f t="shared" si="4"/>
        <v>9.0542110103712478E-2</v>
      </c>
    </row>
    <row r="66" spans="1:4" x14ac:dyDescent="0.2">
      <c r="A66" s="37">
        <v>37530</v>
      </c>
      <c r="B66">
        <v>2949.32</v>
      </c>
      <c r="C66" s="3">
        <f t="shared" si="3"/>
        <v>-1.4053808301240894E-2</v>
      </c>
      <c r="D66" s="3">
        <f t="shared" si="4"/>
        <v>-1.4153498182256287E-2</v>
      </c>
    </row>
    <row r="67" spans="1:4" x14ac:dyDescent="0.2">
      <c r="A67" s="37">
        <v>37501</v>
      </c>
      <c r="B67">
        <v>2991.36</v>
      </c>
      <c r="C67" s="3">
        <f t="shared" si="3"/>
        <v>-5.9684461670485911E-2</v>
      </c>
      <c r="D67" s="3">
        <f t="shared" si="4"/>
        <v>-6.1539780971751674E-2</v>
      </c>
    </row>
    <row r="68" spans="1:4" x14ac:dyDescent="0.2">
      <c r="A68" s="37">
        <v>37469</v>
      </c>
      <c r="B68">
        <v>3181.23</v>
      </c>
      <c r="C68" s="3">
        <f t="shared" si="3"/>
        <v>6.4793399494586026E-2</v>
      </c>
      <c r="D68" s="3">
        <f t="shared" si="4"/>
        <v>6.2780789257788294E-2</v>
      </c>
    </row>
    <row r="69" spans="1:4" x14ac:dyDescent="0.2">
      <c r="A69" s="37">
        <v>37438</v>
      </c>
      <c r="B69">
        <v>2987.65</v>
      </c>
      <c r="C69" s="3">
        <f t="shared" si="3"/>
        <v>-7.9221499676395274E-2</v>
      </c>
      <c r="D69" s="3">
        <f t="shared" si="4"/>
        <v>-8.2535770757127244E-2</v>
      </c>
    </row>
    <row r="70" spans="1:4" x14ac:dyDescent="0.2">
      <c r="A70" s="37">
        <v>37410</v>
      </c>
      <c r="B70">
        <v>3244.7</v>
      </c>
      <c r="C70" s="3">
        <f t="shared" ref="C70:C129" si="5">(B70-B71)/B71</f>
        <v>3.8061508831536889E-2</v>
      </c>
      <c r="D70" s="3">
        <f t="shared" ref="D70:D129" si="6">LN(B70/B71)</f>
        <v>3.7355040051204061E-2</v>
      </c>
    </row>
    <row r="71" spans="1:4" x14ac:dyDescent="0.2">
      <c r="A71" s="37">
        <v>37378</v>
      </c>
      <c r="B71">
        <v>3125.73</v>
      </c>
      <c r="C71" s="3">
        <f t="shared" si="5"/>
        <v>-6.3636853835645935E-2</v>
      </c>
      <c r="D71" s="3">
        <f t="shared" si="6"/>
        <v>-6.5751901076714178E-2</v>
      </c>
    </row>
    <row r="72" spans="1:4" x14ac:dyDescent="0.2">
      <c r="A72" s="37">
        <v>37347</v>
      </c>
      <c r="B72">
        <v>3338.16</v>
      </c>
      <c r="C72" s="3">
        <f t="shared" si="5"/>
        <v>-3.7813999740585427E-2</v>
      </c>
      <c r="D72" s="3">
        <f t="shared" si="6"/>
        <v>-3.8547499542633396E-2</v>
      </c>
    </row>
    <row r="73" spans="1:4" x14ac:dyDescent="0.2">
      <c r="A73" s="37">
        <v>37316</v>
      </c>
      <c r="B73">
        <v>3469.35</v>
      </c>
      <c r="C73" s="3">
        <f t="shared" si="5"/>
        <v>-2.6095426843817646E-2</v>
      </c>
      <c r="D73" s="3">
        <f t="shared" si="6"/>
        <v>-2.644195431168201E-2</v>
      </c>
    </row>
    <row r="74" spans="1:4" x14ac:dyDescent="0.2">
      <c r="A74" s="37">
        <v>37291</v>
      </c>
      <c r="B74">
        <v>3562.31</v>
      </c>
      <c r="C74" s="3">
        <f t="shared" si="5"/>
        <v>7.5891791980139026E-2</v>
      </c>
      <c r="D74" s="3">
        <f t="shared" si="6"/>
        <v>7.3149891608366255E-2</v>
      </c>
    </row>
    <row r="75" spans="1:4" x14ac:dyDescent="0.2">
      <c r="A75" s="37">
        <v>37258</v>
      </c>
      <c r="B75">
        <v>3311.03</v>
      </c>
      <c r="C75" s="3">
        <f t="shared" si="5"/>
        <v>1.4927980921611326E-2</v>
      </c>
      <c r="D75" s="3">
        <f t="shared" si="6"/>
        <v>1.4817655219309701E-2</v>
      </c>
    </row>
    <row r="76" spans="1:4" x14ac:dyDescent="0.2">
      <c r="A76" s="37">
        <v>37228</v>
      </c>
      <c r="B76">
        <v>3262.33</v>
      </c>
      <c r="C76" s="3">
        <f t="shared" si="5"/>
        <v>-7.6743846500139977E-3</v>
      </c>
      <c r="D76" s="3">
        <f t="shared" si="6"/>
        <v>-7.7039842764198875E-3</v>
      </c>
    </row>
    <row r="77" spans="1:4" x14ac:dyDescent="0.2">
      <c r="A77" s="37">
        <v>37196</v>
      </c>
      <c r="B77">
        <v>3287.56</v>
      </c>
      <c r="C77" s="3">
        <f t="shared" si="5"/>
        <v>9.9757472360212096E-2</v>
      </c>
      <c r="D77" s="3">
        <f t="shared" si="6"/>
        <v>9.5089675822574257E-2</v>
      </c>
    </row>
    <row r="78" spans="1:4" x14ac:dyDescent="0.2">
      <c r="A78" s="37">
        <v>37165</v>
      </c>
      <c r="B78">
        <v>2989.35</v>
      </c>
      <c r="C78" s="3">
        <f t="shared" si="5"/>
        <v>6.3220230473751596E-2</v>
      </c>
      <c r="D78" s="3">
        <f t="shared" si="6"/>
        <v>6.1302256145719367E-2</v>
      </c>
    </row>
    <row r="79" spans="1:4" x14ac:dyDescent="0.2">
      <c r="A79" s="37">
        <v>37137</v>
      </c>
      <c r="B79">
        <v>2811.6</v>
      </c>
      <c r="C79" s="3">
        <f t="shared" si="5"/>
        <v>-0.13354597143253361</v>
      </c>
      <c r="D79" s="3">
        <f t="shared" si="6"/>
        <v>-0.14334622539723768</v>
      </c>
    </row>
    <row r="80" spans="1:4" x14ac:dyDescent="0.2">
      <c r="A80" s="37">
        <v>37104</v>
      </c>
      <c r="B80">
        <v>3244.95</v>
      </c>
      <c r="C80" s="3">
        <f t="shared" si="5"/>
        <v>-2.5329801038062396E-2</v>
      </c>
      <c r="D80" s="3">
        <f t="shared" si="6"/>
        <v>-2.5656122681189518E-2</v>
      </c>
    </row>
    <row r="81" spans="1:4" x14ac:dyDescent="0.2">
      <c r="A81" s="37">
        <v>37074</v>
      </c>
      <c r="B81">
        <v>3329.28</v>
      </c>
      <c r="C81" s="3">
        <f t="shared" si="5"/>
        <v>-3.6884036588964296E-2</v>
      </c>
      <c r="D81" s="3">
        <f t="shared" si="6"/>
        <v>-3.7581455523053746E-2</v>
      </c>
    </row>
    <row r="82" spans="1:4" x14ac:dyDescent="0.2">
      <c r="A82" s="37">
        <v>37043</v>
      </c>
      <c r="B82">
        <v>3456.78</v>
      </c>
      <c r="C82" s="3">
        <f t="shared" si="5"/>
        <v>-4.821980720887898E-2</v>
      </c>
      <c r="D82" s="3">
        <f t="shared" si="6"/>
        <v>-4.9421160775247212E-2</v>
      </c>
    </row>
    <row r="83" spans="1:4" x14ac:dyDescent="0.2">
      <c r="A83" s="37">
        <v>37013</v>
      </c>
      <c r="B83">
        <v>3631.91</v>
      </c>
      <c r="C83" s="3">
        <f t="shared" si="5"/>
        <v>3.2038895645551783E-2</v>
      </c>
      <c r="D83" s="3">
        <f t="shared" si="6"/>
        <v>3.1536355928159655E-2</v>
      </c>
    </row>
    <row r="84" spans="1:4" x14ac:dyDescent="0.2">
      <c r="A84" s="37">
        <v>36983</v>
      </c>
      <c r="B84">
        <v>3519.16</v>
      </c>
      <c r="C84" s="3">
        <f t="shared" si="5"/>
        <v>-2.3643456017401122E-2</v>
      </c>
      <c r="D84" s="3">
        <f t="shared" si="6"/>
        <v>-2.3927447821448171E-2</v>
      </c>
    </row>
    <row r="85" spans="1:4" x14ac:dyDescent="0.2">
      <c r="A85" s="37">
        <v>36951</v>
      </c>
      <c r="B85">
        <v>3604.38</v>
      </c>
      <c r="C85" s="3">
        <f t="shared" si="5"/>
        <v>-0.15131950723327303</v>
      </c>
      <c r="D85" s="3">
        <f t="shared" si="6"/>
        <v>-0.16407249711014882</v>
      </c>
    </row>
    <row r="86" spans="1:4" x14ac:dyDescent="0.2">
      <c r="A86" s="37">
        <v>36923</v>
      </c>
      <c r="B86">
        <v>4247.04</v>
      </c>
      <c r="C86" s="3">
        <f t="shared" si="5"/>
        <v>-1.8415797648103017E-2</v>
      </c>
      <c r="D86" s="3">
        <f t="shared" si="6"/>
        <v>-1.8587479488477568E-2</v>
      </c>
    </row>
    <row r="87" spans="1:4" x14ac:dyDescent="0.2">
      <c r="A87" s="37">
        <v>36893</v>
      </c>
      <c r="B87">
        <v>4326.72</v>
      </c>
      <c r="C87" s="3">
        <f t="shared" si="5"/>
        <v>8.9272227425153408E-2</v>
      </c>
      <c r="D87" s="3">
        <f t="shared" si="6"/>
        <v>8.5509791981325051E-2</v>
      </c>
    </row>
    <row r="88" spans="1:4" x14ac:dyDescent="0.2">
      <c r="A88" s="37">
        <v>36861</v>
      </c>
      <c r="B88">
        <v>3972.12</v>
      </c>
      <c r="C88" s="3">
        <f t="shared" si="5"/>
        <v>-6.4707515526551823E-3</v>
      </c>
      <c r="D88" s="3">
        <f t="shared" si="6"/>
        <v>-6.4917776175237472E-3</v>
      </c>
    </row>
    <row r="89" spans="1:4" x14ac:dyDescent="0.2">
      <c r="A89" s="37">
        <v>36831</v>
      </c>
      <c r="B89">
        <v>3997.99</v>
      </c>
      <c r="C89" s="3">
        <f t="shared" si="5"/>
        <v>7.7329144008924711E-2</v>
      </c>
      <c r="D89" s="3">
        <f t="shared" si="6"/>
        <v>7.4484963377601354E-2</v>
      </c>
    </row>
    <row r="90" spans="1:4" x14ac:dyDescent="0.2">
      <c r="A90" s="37">
        <v>36802</v>
      </c>
      <c r="B90">
        <v>3711.02</v>
      </c>
      <c r="C90" s="3">
        <f t="shared" si="5"/>
        <v>-9.274443939193916E-2</v>
      </c>
      <c r="D90" s="3">
        <f t="shared" si="6"/>
        <v>-9.7331103827485693E-2</v>
      </c>
    </row>
    <row r="91" spans="1:4" x14ac:dyDescent="0.2">
      <c r="A91" s="37">
        <v>36773</v>
      </c>
      <c r="B91">
        <v>4090.38</v>
      </c>
      <c r="C91" s="3">
        <f t="shared" si="5"/>
        <v>-8.6420194268433559E-2</v>
      </c>
      <c r="D91" s="3">
        <f t="shared" si="6"/>
        <v>-9.0384544383833101E-2</v>
      </c>
    </row>
    <row r="92" spans="1:4" x14ac:dyDescent="0.2">
      <c r="A92" s="37">
        <v>36739</v>
      </c>
      <c r="B92">
        <v>4477.3100000000004</v>
      </c>
      <c r="C92" s="3">
        <f t="shared" si="5"/>
        <v>4.6134686648628867E-2</v>
      </c>
      <c r="D92" s="3">
        <f t="shared" si="6"/>
        <v>4.5102120879833778E-2</v>
      </c>
    </row>
    <row r="93" spans="1:4" x14ac:dyDescent="0.2">
      <c r="A93" s="37">
        <v>36710</v>
      </c>
      <c r="B93">
        <v>4279.8599999999997</v>
      </c>
      <c r="C93" s="3">
        <f t="shared" si="5"/>
        <v>-9.8743464097018965E-2</v>
      </c>
      <c r="D93" s="3">
        <f t="shared" si="6"/>
        <v>-0.10396533836713152</v>
      </c>
    </row>
    <row r="94" spans="1:4" x14ac:dyDescent="0.2">
      <c r="A94" s="37">
        <v>36678</v>
      </c>
      <c r="B94">
        <v>4748.7700000000004</v>
      </c>
      <c r="C94" s="3">
        <f t="shared" si="5"/>
        <v>7.1084285717508036E-2</v>
      </c>
      <c r="D94" s="3">
        <f t="shared" si="6"/>
        <v>6.8671486518008584E-2</v>
      </c>
    </row>
    <row r="95" spans="1:4" x14ac:dyDescent="0.2">
      <c r="A95" s="37">
        <v>36648</v>
      </c>
      <c r="B95">
        <v>4433.6099999999997</v>
      </c>
      <c r="C95" s="3">
        <f t="shared" si="5"/>
        <v>-4.8081072666960205E-2</v>
      </c>
      <c r="D95" s="3">
        <f t="shared" si="6"/>
        <v>-4.92754081815754E-2</v>
      </c>
    </row>
    <row r="96" spans="1:4" x14ac:dyDescent="0.2">
      <c r="A96" s="37">
        <v>36619</v>
      </c>
      <c r="B96">
        <v>4657.55</v>
      </c>
      <c r="C96" s="3">
        <f t="shared" si="5"/>
        <v>-6.8728405528184697E-2</v>
      </c>
      <c r="D96" s="3">
        <f t="shared" si="6"/>
        <v>-7.1204320862654644E-2</v>
      </c>
    </row>
    <row r="97" spans="1:4" x14ac:dyDescent="0.2">
      <c r="A97" s="37">
        <v>36586</v>
      </c>
      <c r="B97">
        <v>5001.28</v>
      </c>
      <c r="C97" s="3">
        <f t="shared" si="5"/>
        <v>-8.1907748000448005E-2</v>
      </c>
      <c r="D97" s="3">
        <f t="shared" si="6"/>
        <v>-8.5457401036427294E-2</v>
      </c>
    </row>
    <row r="98" spans="1:4" x14ac:dyDescent="0.2">
      <c r="A98" s="37">
        <v>36557</v>
      </c>
      <c r="B98">
        <v>5447.47</v>
      </c>
      <c r="C98" s="3">
        <f t="shared" si="5"/>
        <v>4.6525745923858282E-2</v>
      </c>
      <c r="D98" s="3">
        <f t="shared" si="6"/>
        <v>4.5475864535225369E-2</v>
      </c>
    </row>
    <row r="99" spans="1:4" x14ac:dyDescent="0.2">
      <c r="A99" s="37">
        <v>36528</v>
      </c>
      <c r="B99">
        <v>5205.29</v>
      </c>
      <c r="C99" s="3">
        <f t="shared" si="5"/>
        <v>3.9847617373377442E-2</v>
      </c>
      <c r="D99" s="3">
        <f t="shared" si="6"/>
        <v>3.9074180661552306E-2</v>
      </c>
    </row>
    <row r="100" spans="1:4" x14ac:dyDescent="0.2">
      <c r="A100" s="37">
        <v>36495</v>
      </c>
      <c r="B100">
        <v>5005.82</v>
      </c>
      <c r="C100" s="3">
        <f t="shared" si="5"/>
        <v>8.299276752895253E-2</v>
      </c>
      <c r="D100" s="3">
        <f t="shared" si="6"/>
        <v>7.9728289814608486E-2</v>
      </c>
    </row>
    <row r="101" spans="1:4" x14ac:dyDescent="0.2">
      <c r="A101" s="37">
        <v>36465</v>
      </c>
      <c r="B101">
        <v>4622.21</v>
      </c>
      <c r="C101" s="3">
        <f t="shared" si="5"/>
        <v>3.9970210774519774E-2</v>
      </c>
      <c r="D101" s="3">
        <f t="shared" si="6"/>
        <v>3.9192069257010041E-2</v>
      </c>
    </row>
    <row r="102" spans="1:4" x14ac:dyDescent="0.2">
      <c r="A102" s="37">
        <v>36434</v>
      </c>
      <c r="B102">
        <v>4444.5600000000004</v>
      </c>
      <c r="C102" s="3">
        <f t="shared" si="5"/>
        <v>-6.7135139219464207E-2</v>
      </c>
      <c r="D102" s="3">
        <f t="shared" si="6"/>
        <v>-6.9494932376427856E-2</v>
      </c>
    </row>
    <row r="103" spans="1:4" x14ac:dyDescent="0.2">
      <c r="A103" s="37">
        <v>36404</v>
      </c>
      <c r="B103">
        <v>4764.42</v>
      </c>
      <c r="C103" s="3">
        <f t="shared" si="5"/>
        <v>-2.7314059625863318E-2</v>
      </c>
      <c r="D103" s="3">
        <f t="shared" si="6"/>
        <v>-2.7694023437445384E-2</v>
      </c>
    </row>
    <row r="104" spans="1:4" x14ac:dyDescent="0.2">
      <c r="A104" s="37">
        <v>36374</v>
      </c>
      <c r="B104">
        <v>4898.21</v>
      </c>
      <c r="C104" s="3">
        <f t="shared" si="5"/>
        <v>7.8345082050220782E-2</v>
      </c>
      <c r="D104" s="3">
        <f t="shared" si="6"/>
        <v>7.5427534480629208E-2</v>
      </c>
    </row>
    <row r="105" spans="1:4" x14ac:dyDescent="0.2">
      <c r="A105" s="37">
        <v>36342</v>
      </c>
      <c r="B105">
        <v>4542.34</v>
      </c>
      <c r="C105" s="3">
        <f t="shared" si="5"/>
        <v>9.6990144249927093E-2</v>
      </c>
      <c r="D105" s="3">
        <f t="shared" si="6"/>
        <v>9.2570196977371566E-2</v>
      </c>
    </row>
    <row r="106" spans="1:4" x14ac:dyDescent="0.2">
      <c r="A106" s="37">
        <v>36312</v>
      </c>
      <c r="B106">
        <v>4140.7299999999996</v>
      </c>
      <c r="C106" s="3">
        <f t="shared" si="5"/>
        <v>4.4038557060263536E-2</v>
      </c>
      <c r="D106" s="3">
        <f t="shared" si="6"/>
        <v>4.3096420828536423E-2</v>
      </c>
    </row>
    <row r="107" spans="1:4" x14ac:dyDescent="0.2">
      <c r="A107" s="37">
        <v>36283</v>
      </c>
      <c r="B107">
        <v>3966.07</v>
      </c>
      <c r="C107" s="3">
        <f t="shared" si="5"/>
        <v>0.19255552982989999</v>
      </c>
      <c r="D107" s="3">
        <f t="shared" si="6"/>
        <v>0.17609850859129592</v>
      </c>
    </row>
    <row r="108" spans="1:4" x14ac:dyDescent="0.2">
      <c r="A108" s="37">
        <v>36251</v>
      </c>
      <c r="B108">
        <v>3325.69</v>
      </c>
      <c r="C108" s="3">
        <f t="shared" si="5"/>
        <v>-0.1107685643696724</v>
      </c>
      <c r="D108" s="3">
        <f t="shared" si="6"/>
        <v>-0.11739774480631809</v>
      </c>
    </row>
    <row r="109" spans="1:4" x14ac:dyDescent="0.2">
      <c r="A109" s="37">
        <v>36220</v>
      </c>
      <c r="B109">
        <v>3739.96</v>
      </c>
      <c r="C109" s="3">
        <f t="shared" si="5"/>
        <v>0.15650028139746305</v>
      </c>
      <c r="D109" s="3">
        <f t="shared" si="6"/>
        <v>0.14539844600749666</v>
      </c>
    </row>
    <row r="110" spans="1:4" x14ac:dyDescent="0.2">
      <c r="A110" s="37">
        <v>36192</v>
      </c>
      <c r="B110">
        <v>3233.86</v>
      </c>
      <c r="C110" s="3">
        <f t="shared" si="5"/>
        <v>-2.4644329632612202E-2</v>
      </c>
      <c r="D110" s="3">
        <f t="shared" si="6"/>
        <v>-2.4953084383631436E-2</v>
      </c>
    </row>
    <row r="111" spans="1:4" x14ac:dyDescent="0.2">
      <c r="A111" s="37">
        <v>36164</v>
      </c>
      <c r="B111">
        <v>3315.57</v>
      </c>
      <c r="C111" s="3">
        <f t="shared" si="5"/>
        <v>8.514732883639195E-2</v>
      </c>
      <c r="D111" s="3">
        <f t="shared" si="6"/>
        <v>8.1715764720193373E-2</v>
      </c>
    </row>
    <row r="112" spans="1:4" x14ac:dyDescent="0.2">
      <c r="A112" s="37">
        <v>36130</v>
      </c>
      <c r="B112">
        <v>3055.41</v>
      </c>
      <c r="C112" s="3">
        <f t="shared" si="5"/>
        <v>8.7079191364305891E-2</v>
      </c>
      <c r="D112" s="3">
        <f t="shared" si="6"/>
        <v>8.3494458626446943E-2</v>
      </c>
    </row>
    <row r="113" spans="1:4" x14ac:dyDescent="0.2">
      <c r="A113" s="37">
        <v>36101</v>
      </c>
      <c r="B113">
        <v>2810.66</v>
      </c>
      <c r="C113" s="3">
        <f t="shared" si="5"/>
        <v>-6.5066898015634809E-4</v>
      </c>
      <c r="D113" s="3">
        <f t="shared" si="6"/>
        <v>-6.5088075708661492E-4</v>
      </c>
    </row>
    <row r="114" spans="1:4" x14ac:dyDescent="0.2">
      <c r="A114" s="37">
        <v>36073</v>
      </c>
      <c r="B114">
        <v>2812.49</v>
      </c>
      <c r="C114" s="3">
        <f t="shared" si="5"/>
        <v>-9.3414864503318581E-2</v>
      </c>
      <c r="D114" s="3">
        <f t="shared" si="6"/>
        <v>-9.8070336488159202E-2</v>
      </c>
    </row>
    <row r="115" spans="1:4" x14ac:dyDescent="0.2">
      <c r="A115" s="37">
        <v>36039</v>
      </c>
      <c r="B115">
        <v>3102.29</v>
      </c>
      <c r="C115" s="3">
        <f t="shared" si="5"/>
        <v>5.7412614823525422E-2</v>
      </c>
      <c r="D115" s="3">
        <f t="shared" si="6"/>
        <v>5.5824994787321711E-2</v>
      </c>
    </row>
    <row r="116" spans="1:4" x14ac:dyDescent="0.2">
      <c r="A116" s="37">
        <v>36010</v>
      </c>
      <c r="B116">
        <v>2933.85</v>
      </c>
      <c r="C116" s="3">
        <f t="shared" si="5"/>
        <v>-8.6400876900704082E-2</v>
      </c>
      <c r="D116" s="3">
        <f t="shared" si="6"/>
        <v>-9.0363399910869516E-2</v>
      </c>
    </row>
    <row r="117" spans="1:4" x14ac:dyDescent="0.2">
      <c r="A117" s="37">
        <v>35977</v>
      </c>
      <c r="B117">
        <v>3211.31</v>
      </c>
      <c r="C117" s="3">
        <f t="shared" si="5"/>
        <v>-1.2114351106995779E-2</v>
      </c>
      <c r="D117" s="3">
        <f t="shared" si="6"/>
        <v>-1.218832791949619E-2</v>
      </c>
    </row>
    <row r="118" spans="1:4" x14ac:dyDescent="0.2">
      <c r="A118" s="37">
        <v>35947</v>
      </c>
      <c r="B118">
        <v>3250.69</v>
      </c>
      <c r="C118" s="3">
        <f t="shared" si="5"/>
        <v>-0.1181915098511009</v>
      </c>
      <c r="D118" s="3">
        <f t="shared" si="6"/>
        <v>-0.12578037790222485</v>
      </c>
    </row>
    <row r="119" spans="1:4" x14ac:dyDescent="0.2">
      <c r="A119" s="37">
        <v>35919</v>
      </c>
      <c r="B119">
        <v>3686.39</v>
      </c>
      <c r="C119" s="3">
        <f t="shared" si="5"/>
        <v>-7.9968853027720319E-2</v>
      </c>
      <c r="D119" s="3">
        <f t="shared" si="6"/>
        <v>-8.3347754107480465E-2</v>
      </c>
    </row>
    <row r="120" spans="1:4" x14ac:dyDescent="0.2">
      <c r="A120" s="37">
        <v>35886</v>
      </c>
      <c r="B120">
        <v>4006.81</v>
      </c>
      <c r="C120" s="3">
        <f t="shared" si="5"/>
        <v>2.9300622952925296E-2</v>
      </c>
      <c r="D120" s="3">
        <f t="shared" si="6"/>
        <v>2.8879564770173463E-2</v>
      </c>
    </row>
    <row r="121" spans="1:4" x14ac:dyDescent="0.2">
      <c r="A121" s="37">
        <v>35856</v>
      </c>
      <c r="B121">
        <v>3892.75</v>
      </c>
      <c r="C121" s="3">
        <f t="shared" si="5"/>
        <v>7.4686242138798917E-2</v>
      </c>
      <c r="D121" s="3">
        <f t="shared" si="6"/>
        <v>7.2028751200075111E-2</v>
      </c>
    </row>
    <row r="122" spans="1:4" x14ac:dyDescent="0.2">
      <c r="A122" s="37">
        <v>35828</v>
      </c>
      <c r="B122">
        <v>3622.22</v>
      </c>
      <c r="C122" s="3">
        <f t="shared" si="5"/>
        <v>0.12339192894093701</v>
      </c>
      <c r="D122" s="3">
        <f t="shared" si="6"/>
        <v>0.11635261659771899</v>
      </c>
    </row>
    <row r="123" spans="1:4" x14ac:dyDescent="0.2">
      <c r="A123" s="37">
        <v>35796</v>
      </c>
      <c r="B123">
        <v>3224.36</v>
      </c>
      <c r="C123" s="3">
        <f t="shared" si="5"/>
        <v>-0.11878173698681051</v>
      </c>
      <c r="D123" s="3">
        <f t="shared" si="6"/>
        <v>-0.12644993910621843</v>
      </c>
    </row>
    <row r="124" spans="1:4" x14ac:dyDescent="0.2">
      <c r="A124" s="37">
        <v>35765</v>
      </c>
      <c r="B124">
        <v>3658.98</v>
      </c>
      <c r="C124" s="3">
        <f t="shared" si="5"/>
        <v>2.7719652050816102E-2</v>
      </c>
      <c r="D124" s="3">
        <f t="shared" si="6"/>
        <v>2.7342417827465468E-2</v>
      </c>
    </row>
    <row r="125" spans="1:4" x14ac:dyDescent="0.2">
      <c r="A125" s="37">
        <v>35737</v>
      </c>
      <c r="B125">
        <v>3560.29</v>
      </c>
      <c r="C125" s="3">
        <f t="shared" si="5"/>
        <v>-6.3879744638781627E-2</v>
      </c>
      <c r="D125" s="3">
        <f t="shared" si="6"/>
        <v>-6.6011332807110384E-2</v>
      </c>
    </row>
    <row r="126" spans="1:4" x14ac:dyDescent="0.2">
      <c r="A126" s="37">
        <v>35704</v>
      </c>
      <c r="B126">
        <v>3803.24</v>
      </c>
      <c r="C126" s="3">
        <f t="shared" si="5"/>
        <v>-2.5317591100017276E-2</v>
      </c>
      <c r="D126" s="3">
        <f t="shared" si="6"/>
        <v>-2.564359550883908E-2</v>
      </c>
    </row>
    <row r="127" spans="1:4" x14ac:dyDescent="0.2">
      <c r="A127" s="37">
        <v>35674</v>
      </c>
      <c r="B127">
        <v>3902.03</v>
      </c>
      <c r="C127" s="3">
        <f t="shared" si="5"/>
        <v>6.694908257827566E-3</v>
      </c>
      <c r="D127" s="3">
        <f t="shared" si="6"/>
        <v>6.6725968859026354E-3</v>
      </c>
    </row>
    <row r="128" spans="1:4" x14ac:dyDescent="0.2">
      <c r="A128" s="37">
        <v>35643</v>
      </c>
      <c r="B128">
        <v>3876.08</v>
      </c>
      <c r="C128" s="3">
        <f t="shared" si="5"/>
        <v>-9.9791906655271143E-2</v>
      </c>
      <c r="D128" s="3">
        <f t="shared" si="6"/>
        <v>-0.10512932755637848</v>
      </c>
    </row>
    <row r="129" spans="1:4" x14ac:dyDescent="0.2">
      <c r="A129" s="37">
        <v>35612</v>
      </c>
      <c r="B129">
        <v>4305.76</v>
      </c>
      <c r="C129" s="3" t="e">
        <f t="shared" si="5"/>
        <v>#DIV/0!</v>
      </c>
      <c r="D129" s="3" t="e">
        <f t="shared" si="6"/>
        <v>#DIV/0!</v>
      </c>
    </row>
    <row r="130" spans="1:4" x14ac:dyDescent="0.2">
      <c r="C130" s="52">
        <f>AVERAGE(C5:C128)</f>
        <v>1.4631754590862822E-2</v>
      </c>
      <c r="D130" s="59">
        <f>AVERAGE(D5:D128)</f>
        <v>1.1932341100272569E-2</v>
      </c>
    </row>
    <row r="131" spans="1:4" x14ac:dyDescent="0.2">
      <c r="D131" s="3">
        <f>C130-D130</f>
        <v>2.6994134905902537E-3</v>
      </c>
    </row>
  </sheetData>
  <phoneticPr fontId="4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5"/>
  <sheetViews>
    <sheetView workbookViewId="0">
      <selection activeCell="B32" sqref="B32"/>
    </sheetView>
  </sheetViews>
  <sheetFormatPr defaultRowHeight="12.75" x14ac:dyDescent="0.2"/>
  <sheetData>
    <row r="1" spans="1:14" x14ac:dyDescent="0.2">
      <c r="L1" s="113">
        <v>40483</v>
      </c>
      <c r="M1" s="102">
        <v>1189.4000000000001</v>
      </c>
      <c r="N1" s="56">
        <f t="shared" ref="N1:N64" si="0">N2*EXP($E$5*(L1-L2)/365)</f>
        <v>828.87030917529137</v>
      </c>
    </row>
    <row r="2" spans="1:14" x14ac:dyDescent="0.2">
      <c r="A2" s="37">
        <v>39815</v>
      </c>
      <c r="B2">
        <v>798</v>
      </c>
      <c r="C2" s="112">
        <f>365*LN(B2/B3)/(A2-A3)</f>
        <v>5.1762254158390475E-2</v>
      </c>
      <c r="D2" s="9" t="s">
        <v>92</v>
      </c>
      <c r="E2" s="9"/>
      <c r="F2" s="9"/>
      <c r="G2" s="9" t="s">
        <v>74</v>
      </c>
      <c r="H2" s="83"/>
      <c r="L2" s="113">
        <v>40452</v>
      </c>
      <c r="M2" s="102">
        <v>1183.26</v>
      </c>
      <c r="N2" s="56">
        <f t="shared" si="0"/>
        <v>825.33688266665627</v>
      </c>
    </row>
    <row r="3" spans="1:14" x14ac:dyDescent="0.2">
      <c r="A3" s="37">
        <v>33056</v>
      </c>
      <c r="B3">
        <v>306</v>
      </c>
      <c r="C3" s="112">
        <f>365*LN(B3/B4)/(A3-A4)</f>
        <v>9.7710220151640506E-2</v>
      </c>
      <c r="D3" s="103" t="s">
        <v>86</v>
      </c>
      <c r="E3" s="104">
        <v>0.02</v>
      </c>
      <c r="F3" s="103">
        <v>1990</v>
      </c>
      <c r="G3" s="103">
        <v>306</v>
      </c>
      <c r="H3" s="9">
        <v>1974</v>
      </c>
      <c r="I3" s="9">
        <v>64</v>
      </c>
      <c r="J3" s="27" t="s">
        <v>89</v>
      </c>
      <c r="L3" s="113">
        <v>40422</v>
      </c>
      <c r="M3" s="102">
        <v>1141.2</v>
      </c>
      <c r="N3" s="56">
        <f t="shared" si="0"/>
        <v>821.9317801027928</v>
      </c>
    </row>
    <row r="4" spans="1:14" x14ac:dyDescent="0.2">
      <c r="A4" s="37">
        <v>27211</v>
      </c>
      <c r="B4">
        <v>64</v>
      </c>
      <c r="D4" s="5" t="s">
        <v>76</v>
      </c>
      <c r="E4" s="106">
        <v>3.0300000000000001E-2</v>
      </c>
      <c r="F4" s="108">
        <v>2010</v>
      </c>
      <c r="G4" s="109">
        <f>G3*(EXP(E5*F5))</f>
        <v>836.80000723139324</v>
      </c>
      <c r="H4" s="110">
        <v>2010</v>
      </c>
      <c r="I4" s="109">
        <f>I3*(EXP(G5*H5))</f>
        <v>391.38161574663047</v>
      </c>
      <c r="J4" s="107" t="s">
        <v>88</v>
      </c>
      <c r="L4" s="113">
        <v>40392</v>
      </c>
      <c r="M4" s="102">
        <v>1049.33</v>
      </c>
      <c r="N4" s="56">
        <f t="shared" si="0"/>
        <v>818.54072601260589</v>
      </c>
    </row>
    <row r="5" spans="1:14" x14ac:dyDescent="0.2">
      <c r="D5" s="103" t="s">
        <v>87</v>
      </c>
      <c r="E5" s="105">
        <f>SUM(E3:E4)</f>
        <v>5.0299999999999997E-2</v>
      </c>
      <c r="F5" s="103">
        <f>F4-F3</f>
        <v>20</v>
      </c>
      <c r="G5" s="105">
        <f>LN(G4/G3)/F5</f>
        <v>5.0299999999999997E-2</v>
      </c>
      <c r="H5" s="9">
        <f>H4-H3</f>
        <v>36</v>
      </c>
      <c r="I5" s="84">
        <f>LN(I4/I3)/H5</f>
        <v>5.0299999999999997E-2</v>
      </c>
      <c r="J5" s="84" t="s">
        <v>90</v>
      </c>
      <c r="L5" s="113">
        <v>40360</v>
      </c>
      <c r="M5" s="102">
        <v>1101.5999999999999</v>
      </c>
      <c r="N5" s="56">
        <f t="shared" si="0"/>
        <v>814.93902088968969</v>
      </c>
    </row>
    <row r="6" spans="1:14" x14ac:dyDescent="0.2">
      <c r="L6" s="113">
        <v>40330</v>
      </c>
      <c r="M6" s="102">
        <v>1030.71</v>
      </c>
      <c r="N6" s="56">
        <f t="shared" si="0"/>
        <v>811.57681691249911</v>
      </c>
    </row>
    <row r="7" spans="1:14" x14ac:dyDescent="0.2">
      <c r="L7" s="113">
        <v>40301</v>
      </c>
      <c r="M7" s="102">
        <v>1089.4100000000001</v>
      </c>
      <c r="N7" s="56">
        <f t="shared" si="0"/>
        <v>808.3398726248123</v>
      </c>
    </row>
    <row r="8" spans="1:14" x14ac:dyDescent="0.2">
      <c r="L8" s="113">
        <v>40269</v>
      </c>
      <c r="M8" s="102">
        <v>1186.69</v>
      </c>
      <c r="N8" s="56">
        <f t="shared" si="0"/>
        <v>804.78305282615338</v>
      </c>
    </row>
    <row r="9" spans="1:14" x14ac:dyDescent="0.2">
      <c r="L9" s="113">
        <v>40238</v>
      </c>
      <c r="M9" s="102">
        <v>1169.43</v>
      </c>
      <c r="N9" s="56">
        <f t="shared" si="0"/>
        <v>801.35230890749915</v>
      </c>
    </row>
    <row r="10" spans="1:14" x14ac:dyDescent="0.2">
      <c r="L10" s="113">
        <v>40210</v>
      </c>
      <c r="M10" s="102">
        <v>1104.49</v>
      </c>
      <c r="N10" s="56">
        <f t="shared" si="0"/>
        <v>798.26614475018175</v>
      </c>
    </row>
    <row r="11" spans="1:14" x14ac:dyDescent="0.2">
      <c r="L11" s="113">
        <v>40182</v>
      </c>
      <c r="M11" s="102">
        <v>1073.8699999999999</v>
      </c>
      <c r="N11" s="56">
        <f t="shared" si="0"/>
        <v>795.19186601342165</v>
      </c>
    </row>
    <row r="12" spans="1:14" x14ac:dyDescent="0.2">
      <c r="L12" s="113">
        <v>40148</v>
      </c>
      <c r="M12" s="102">
        <v>1115.0999999999999</v>
      </c>
      <c r="N12" s="56">
        <f t="shared" si="0"/>
        <v>791.4747259568702</v>
      </c>
    </row>
    <row r="13" spans="1:14" x14ac:dyDescent="0.2">
      <c r="L13" s="113">
        <v>40119</v>
      </c>
      <c r="M13" s="102">
        <v>1095.6300000000001</v>
      </c>
      <c r="N13" s="56">
        <f t="shared" si="0"/>
        <v>788.31795811968493</v>
      </c>
    </row>
    <row r="14" spans="1:14" x14ac:dyDescent="0.2">
      <c r="L14" s="113">
        <v>40087</v>
      </c>
      <c r="M14" s="102">
        <v>1036.19</v>
      </c>
      <c r="N14" s="56">
        <f t="shared" si="0"/>
        <v>784.84923782512158</v>
      </c>
    </row>
    <row r="15" spans="1:14" x14ac:dyDescent="0.2">
      <c r="L15" s="113">
        <v>40057</v>
      </c>
      <c r="M15" s="102">
        <v>1057.08</v>
      </c>
      <c r="N15" s="56">
        <f t="shared" si="0"/>
        <v>781.61117563731557</v>
      </c>
    </row>
    <row r="16" spans="1:14" x14ac:dyDescent="0.2">
      <c r="L16" s="113">
        <v>40028</v>
      </c>
      <c r="M16" s="102">
        <v>1020.62</v>
      </c>
      <c r="N16" s="56">
        <f t="shared" si="0"/>
        <v>778.49374820783771</v>
      </c>
    </row>
    <row r="17" spans="12:14" x14ac:dyDescent="0.2">
      <c r="L17" s="113">
        <v>39995</v>
      </c>
      <c r="M17" s="114">
        <v>987.48</v>
      </c>
      <c r="N17" s="56">
        <f t="shared" si="0"/>
        <v>774.9614525315626</v>
      </c>
    </row>
    <row r="18" spans="12:14" x14ac:dyDescent="0.2">
      <c r="L18" s="113">
        <v>39965</v>
      </c>
      <c r="M18" s="114">
        <v>919.32</v>
      </c>
      <c r="N18" s="56">
        <f t="shared" si="0"/>
        <v>771.7641845015861</v>
      </c>
    </row>
    <row r="19" spans="12:14" x14ac:dyDescent="0.2">
      <c r="L19" s="113">
        <v>39934</v>
      </c>
      <c r="M19" s="114">
        <v>919.14</v>
      </c>
      <c r="N19" s="56">
        <f t="shared" si="0"/>
        <v>768.47419812163446</v>
      </c>
    </row>
    <row r="20" spans="12:14" x14ac:dyDescent="0.2">
      <c r="L20" s="113">
        <v>39904</v>
      </c>
      <c r="M20" s="114">
        <v>872.81</v>
      </c>
      <c r="N20" s="56">
        <f t="shared" si="0"/>
        <v>765.30369463724844</v>
      </c>
    </row>
    <row r="21" spans="12:14" x14ac:dyDescent="0.2">
      <c r="L21" s="113">
        <v>39874</v>
      </c>
      <c r="M21" s="114">
        <v>797.87</v>
      </c>
      <c r="N21" s="56">
        <f t="shared" si="0"/>
        <v>762.14627173822112</v>
      </c>
    </row>
    <row r="22" spans="12:14" x14ac:dyDescent="0.2">
      <c r="L22" s="113">
        <v>39846</v>
      </c>
      <c r="M22" s="114">
        <v>735.09</v>
      </c>
      <c r="N22" s="56">
        <f t="shared" si="0"/>
        <v>759.21109768265717</v>
      </c>
    </row>
    <row r="23" spans="12:14" x14ac:dyDescent="0.2">
      <c r="L23" s="113">
        <v>39815</v>
      </c>
      <c r="M23" s="114">
        <v>825.88</v>
      </c>
      <c r="N23" s="56">
        <f t="shared" si="0"/>
        <v>755.97462439062792</v>
      </c>
    </row>
    <row r="24" spans="12:14" x14ac:dyDescent="0.2">
      <c r="L24" s="113">
        <v>39783</v>
      </c>
      <c r="M24" s="114">
        <v>903.25</v>
      </c>
      <c r="N24" s="56">
        <f t="shared" si="0"/>
        <v>752.64821974033509</v>
      </c>
    </row>
    <row r="25" spans="12:14" x14ac:dyDescent="0.2">
      <c r="L25" s="113">
        <v>39755</v>
      </c>
      <c r="M25" s="114">
        <v>896.24</v>
      </c>
      <c r="N25" s="56">
        <f t="shared" si="0"/>
        <v>749.74962453693695</v>
      </c>
    </row>
    <row r="26" spans="12:14" x14ac:dyDescent="0.2">
      <c r="L26" s="113">
        <v>39722</v>
      </c>
      <c r="M26" s="114">
        <v>968.75</v>
      </c>
      <c r="N26" s="56">
        <f t="shared" si="0"/>
        <v>746.34775090193671</v>
      </c>
    </row>
    <row r="27" spans="12:14" x14ac:dyDescent="0.2">
      <c r="L27" s="113">
        <v>39693</v>
      </c>
      <c r="M27" s="102">
        <v>1166.3599999999999</v>
      </c>
      <c r="N27" s="56">
        <f t="shared" si="0"/>
        <v>743.37097034516728</v>
      </c>
    </row>
    <row r="28" spans="12:14" x14ac:dyDescent="0.2">
      <c r="L28" s="113">
        <v>39661</v>
      </c>
      <c r="M28" s="102">
        <v>1282.83</v>
      </c>
      <c r="N28" s="56">
        <f t="shared" si="0"/>
        <v>740.10002371168457</v>
      </c>
    </row>
    <row r="29" spans="12:14" x14ac:dyDescent="0.2">
      <c r="L29" s="113">
        <v>39630</v>
      </c>
      <c r="M29" s="102">
        <v>1267.3800000000001</v>
      </c>
      <c r="N29" s="56">
        <f t="shared" si="0"/>
        <v>736.94501983004443</v>
      </c>
    </row>
    <row r="30" spans="12:14" x14ac:dyDescent="0.2">
      <c r="L30" s="113">
        <v>39601</v>
      </c>
      <c r="M30" s="102">
        <v>1280</v>
      </c>
      <c r="N30" s="56">
        <f t="shared" si="0"/>
        <v>734.00574172036022</v>
      </c>
    </row>
    <row r="31" spans="12:14" x14ac:dyDescent="0.2">
      <c r="L31" s="113">
        <v>39569</v>
      </c>
      <c r="M31" s="102">
        <v>1400.38</v>
      </c>
      <c r="N31" s="56">
        <f t="shared" si="0"/>
        <v>730.77600353362106</v>
      </c>
    </row>
    <row r="32" spans="12:14" x14ac:dyDescent="0.2">
      <c r="L32" s="113">
        <v>39539</v>
      </c>
      <c r="M32" s="102">
        <v>1385.59</v>
      </c>
      <c r="N32" s="56">
        <f t="shared" si="0"/>
        <v>727.76103195595169</v>
      </c>
    </row>
    <row r="33" spans="12:14" x14ac:dyDescent="0.2">
      <c r="L33" s="113">
        <v>39510</v>
      </c>
      <c r="M33" s="102">
        <v>1322.7</v>
      </c>
      <c r="N33" s="56">
        <f t="shared" si="0"/>
        <v>724.85838384415274</v>
      </c>
    </row>
    <row r="34" spans="12:14" x14ac:dyDescent="0.2">
      <c r="L34" s="113">
        <v>39479</v>
      </c>
      <c r="M34" s="102">
        <v>1330.63</v>
      </c>
      <c r="N34" s="56">
        <f t="shared" si="0"/>
        <v>721.76835419762131</v>
      </c>
    </row>
    <row r="35" spans="12:14" x14ac:dyDescent="0.2">
      <c r="L35" s="113">
        <v>39449</v>
      </c>
      <c r="M35" s="102">
        <v>1378.55</v>
      </c>
      <c r="N35" s="56">
        <f t="shared" si="0"/>
        <v>718.79054558999792</v>
      </c>
    </row>
    <row r="36" spans="12:14" x14ac:dyDescent="0.2">
      <c r="L36" s="113">
        <v>39419</v>
      </c>
      <c r="M36" s="102">
        <v>1468.36</v>
      </c>
      <c r="N36" s="56">
        <f t="shared" si="0"/>
        <v>715.8250225641018</v>
      </c>
    </row>
    <row r="37" spans="12:14" x14ac:dyDescent="0.2">
      <c r="L37" s="113">
        <v>39387</v>
      </c>
      <c r="M37" s="102">
        <v>1481.14</v>
      </c>
      <c r="N37" s="56">
        <f t="shared" si="0"/>
        <v>712.67528233866426</v>
      </c>
    </row>
    <row r="38" spans="12:14" x14ac:dyDescent="0.2">
      <c r="L38" s="113">
        <v>39356</v>
      </c>
      <c r="M38" s="102">
        <v>1549.38</v>
      </c>
      <c r="N38" s="56">
        <f t="shared" si="0"/>
        <v>709.63718855392017</v>
      </c>
    </row>
    <row r="39" spans="12:14" x14ac:dyDescent="0.2">
      <c r="L39" s="113">
        <v>39329</v>
      </c>
      <c r="M39" s="102">
        <v>1526.75</v>
      </c>
      <c r="N39" s="56">
        <f t="shared" si="0"/>
        <v>707.00166115374736</v>
      </c>
    </row>
    <row r="40" spans="12:14" x14ac:dyDescent="0.2">
      <c r="L40" s="113">
        <v>39295</v>
      </c>
      <c r="M40" s="102">
        <v>1473.99</v>
      </c>
      <c r="N40" s="56">
        <f t="shared" si="0"/>
        <v>703.69676794866689</v>
      </c>
    </row>
    <row r="41" spans="12:14" x14ac:dyDescent="0.2">
      <c r="L41" s="113">
        <v>39265</v>
      </c>
      <c r="M41" s="102">
        <v>1455.27</v>
      </c>
      <c r="N41" s="56">
        <f t="shared" si="0"/>
        <v>700.7935175074864</v>
      </c>
    </row>
    <row r="42" spans="12:14" x14ac:dyDescent="0.2">
      <c r="L42" s="113">
        <v>39234</v>
      </c>
      <c r="M42" s="102">
        <v>1503.35</v>
      </c>
      <c r="N42" s="56">
        <f t="shared" si="0"/>
        <v>697.80607500359895</v>
      </c>
    </row>
    <row r="43" spans="12:14" x14ac:dyDescent="0.2">
      <c r="L43" s="113">
        <v>39203</v>
      </c>
      <c r="M43" s="102">
        <v>1530.62</v>
      </c>
      <c r="N43" s="56">
        <f t="shared" si="0"/>
        <v>694.83136779547419</v>
      </c>
    </row>
    <row r="44" spans="12:14" x14ac:dyDescent="0.2">
      <c r="L44" s="113">
        <v>39174</v>
      </c>
      <c r="M44" s="102">
        <v>1482.37</v>
      </c>
      <c r="N44" s="56">
        <f t="shared" si="0"/>
        <v>692.06005843815717</v>
      </c>
    </row>
    <row r="45" spans="12:14" x14ac:dyDescent="0.2">
      <c r="L45" s="113">
        <v>39142</v>
      </c>
      <c r="M45" s="102">
        <v>1420.86</v>
      </c>
      <c r="N45" s="56">
        <f t="shared" si="0"/>
        <v>689.0148877109965</v>
      </c>
    </row>
    <row r="46" spans="12:14" x14ac:dyDescent="0.2">
      <c r="L46" s="113">
        <v>39114</v>
      </c>
      <c r="M46" s="102">
        <v>1406.82</v>
      </c>
      <c r="N46" s="56">
        <f t="shared" si="0"/>
        <v>686.36135688981415</v>
      </c>
    </row>
    <row r="47" spans="12:14" x14ac:dyDescent="0.2">
      <c r="L47" s="113">
        <v>39085</v>
      </c>
      <c r="M47" s="102">
        <v>1438.24</v>
      </c>
      <c r="N47" s="56">
        <f t="shared" si="0"/>
        <v>683.62382985950103</v>
      </c>
    </row>
    <row r="48" spans="12:14" x14ac:dyDescent="0.2">
      <c r="L48" s="113">
        <v>39052</v>
      </c>
      <c r="M48" s="102">
        <v>1418.3</v>
      </c>
      <c r="N48" s="56">
        <f t="shared" si="0"/>
        <v>680.52199184992116</v>
      </c>
    </row>
    <row r="49" spans="12:14" x14ac:dyDescent="0.2">
      <c r="L49" s="113">
        <v>39022</v>
      </c>
      <c r="M49" s="102">
        <v>1400.63</v>
      </c>
      <c r="N49" s="56">
        <f t="shared" si="0"/>
        <v>677.71435386853511</v>
      </c>
    </row>
    <row r="50" spans="12:14" x14ac:dyDescent="0.2">
      <c r="L50" s="113">
        <v>38992</v>
      </c>
      <c r="M50" s="102">
        <v>1377.94</v>
      </c>
      <c r="N50" s="56">
        <f t="shared" si="0"/>
        <v>674.9182993938233</v>
      </c>
    </row>
    <row r="51" spans="12:14" x14ac:dyDescent="0.2">
      <c r="L51" s="113">
        <v>38961</v>
      </c>
      <c r="M51" s="102">
        <v>1335.85</v>
      </c>
      <c r="N51" s="56">
        <f t="shared" si="0"/>
        <v>672.04116145819887</v>
      </c>
    </row>
    <row r="52" spans="12:14" x14ac:dyDescent="0.2">
      <c r="L52" s="113">
        <v>38930</v>
      </c>
      <c r="M52" s="102">
        <v>1303.82</v>
      </c>
      <c r="N52" s="56">
        <f t="shared" si="0"/>
        <v>669.17628859629963</v>
      </c>
    </row>
    <row r="53" spans="12:14" x14ac:dyDescent="0.2">
      <c r="L53" s="113">
        <v>38901</v>
      </c>
      <c r="M53" s="102">
        <v>1276.6600000000001</v>
      </c>
      <c r="N53" s="56">
        <f t="shared" si="0"/>
        <v>666.50730357887664</v>
      </c>
    </row>
    <row r="54" spans="12:14" x14ac:dyDescent="0.2">
      <c r="L54" s="113">
        <v>38869</v>
      </c>
      <c r="M54" s="102">
        <v>1270.2</v>
      </c>
      <c r="N54" s="56">
        <f t="shared" si="0"/>
        <v>663.57456890426238</v>
      </c>
    </row>
    <row r="55" spans="12:14" x14ac:dyDescent="0.2">
      <c r="L55" s="113">
        <v>38838</v>
      </c>
      <c r="M55" s="102">
        <v>1270.0899999999999</v>
      </c>
      <c r="N55" s="56">
        <f t="shared" si="0"/>
        <v>660.74578864000694</v>
      </c>
    </row>
    <row r="56" spans="12:14" x14ac:dyDescent="0.2">
      <c r="L56" s="113">
        <v>38810</v>
      </c>
      <c r="M56" s="102">
        <v>1310.6099999999999</v>
      </c>
      <c r="N56" s="56">
        <f t="shared" si="0"/>
        <v>658.20112763718384</v>
      </c>
    </row>
    <row r="57" spans="12:14" x14ac:dyDescent="0.2">
      <c r="L57" s="113">
        <v>38777</v>
      </c>
      <c r="M57" s="102">
        <v>1294.8699999999999</v>
      </c>
      <c r="N57" s="56">
        <f t="shared" si="0"/>
        <v>655.2146412297792</v>
      </c>
    </row>
    <row r="58" spans="12:14" x14ac:dyDescent="0.2">
      <c r="L58" s="113">
        <v>38749</v>
      </c>
      <c r="M58" s="102">
        <v>1280.6600000000001</v>
      </c>
      <c r="N58" s="56">
        <f t="shared" si="0"/>
        <v>652.69128175525589</v>
      </c>
    </row>
    <row r="59" spans="12:14" x14ac:dyDescent="0.2">
      <c r="L59" s="113">
        <v>38720</v>
      </c>
      <c r="M59" s="102">
        <v>1280.08</v>
      </c>
      <c r="N59" s="56">
        <f t="shared" si="0"/>
        <v>650.08804658136546</v>
      </c>
    </row>
    <row r="60" spans="12:14" x14ac:dyDescent="0.2">
      <c r="L60" s="113">
        <v>38687</v>
      </c>
      <c r="M60" s="102">
        <v>1248.29</v>
      </c>
      <c r="N60" s="56">
        <f t="shared" si="0"/>
        <v>647.13837203173193</v>
      </c>
    </row>
    <row r="61" spans="12:14" x14ac:dyDescent="0.2">
      <c r="L61" s="113">
        <v>38657</v>
      </c>
      <c r="M61" s="102">
        <v>1249.48</v>
      </c>
      <c r="N61" s="56">
        <f t="shared" si="0"/>
        <v>644.4684652626803</v>
      </c>
    </row>
    <row r="62" spans="12:14" x14ac:dyDescent="0.2">
      <c r="L62" s="113">
        <v>38628</v>
      </c>
      <c r="M62" s="102">
        <v>1207.01</v>
      </c>
      <c r="N62" s="56">
        <f t="shared" si="0"/>
        <v>641.89802648996795</v>
      </c>
    </row>
    <row r="63" spans="12:14" x14ac:dyDescent="0.2">
      <c r="L63" s="113">
        <v>38596</v>
      </c>
      <c r="M63" s="102">
        <v>1228.81</v>
      </c>
      <c r="N63" s="56">
        <f t="shared" si="0"/>
        <v>639.07357642056093</v>
      </c>
    </row>
    <row r="64" spans="12:14" x14ac:dyDescent="0.2">
      <c r="L64" s="113">
        <v>38565</v>
      </c>
      <c r="M64" s="102">
        <v>1220.33</v>
      </c>
      <c r="N64" s="56">
        <f t="shared" si="0"/>
        <v>636.34924247965841</v>
      </c>
    </row>
    <row r="65" spans="12:14" x14ac:dyDescent="0.2">
      <c r="L65" s="113">
        <v>38534</v>
      </c>
      <c r="M65" s="102">
        <v>1234.18</v>
      </c>
      <c r="N65" s="56">
        <f t="shared" ref="N65:N128" si="1">N66*EXP($E$5*(L65-L66)/365)</f>
        <v>633.63652221783036</v>
      </c>
    </row>
    <row r="66" spans="12:14" x14ac:dyDescent="0.2">
      <c r="L66" s="113">
        <v>38504</v>
      </c>
      <c r="M66" s="102">
        <v>1191.33</v>
      </c>
      <c r="N66" s="56">
        <f t="shared" si="1"/>
        <v>631.02232019720782</v>
      </c>
    </row>
    <row r="67" spans="12:14" x14ac:dyDescent="0.2">
      <c r="L67" s="113">
        <v>38474</v>
      </c>
      <c r="M67" s="102">
        <v>1191.5</v>
      </c>
      <c r="N67" s="56">
        <f t="shared" si="1"/>
        <v>628.4189036221286</v>
      </c>
    </row>
    <row r="68" spans="12:14" x14ac:dyDescent="0.2">
      <c r="L68" s="113">
        <v>38443</v>
      </c>
      <c r="M68" s="102">
        <v>1156.8499999999999</v>
      </c>
      <c r="N68" s="56">
        <f t="shared" si="1"/>
        <v>625.73998993924477</v>
      </c>
    </row>
    <row r="69" spans="12:14" x14ac:dyDescent="0.2">
      <c r="L69" s="113">
        <v>38412</v>
      </c>
      <c r="M69" s="102">
        <v>1180.5899999999999</v>
      </c>
      <c r="N69" s="56">
        <f t="shared" si="1"/>
        <v>623.072496311485</v>
      </c>
    </row>
    <row r="70" spans="12:14" x14ac:dyDescent="0.2">
      <c r="L70" s="113">
        <v>38384</v>
      </c>
      <c r="M70" s="102">
        <v>1203.5999999999999</v>
      </c>
      <c r="N70" s="56">
        <f t="shared" si="1"/>
        <v>620.67292251085757</v>
      </c>
    </row>
    <row r="71" spans="12:14" x14ac:dyDescent="0.2">
      <c r="L71" s="113">
        <v>38355</v>
      </c>
      <c r="M71" s="102">
        <v>1181.27</v>
      </c>
      <c r="N71" s="56">
        <f t="shared" si="1"/>
        <v>618.19739138530542</v>
      </c>
    </row>
    <row r="72" spans="12:14" x14ac:dyDescent="0.2">
      <c r="L72" s="113">
        <v>38322</v>
      </c>
      <c r="M72" s="102">
        <v>1211.92</v>
      </c>
      <c r="N72" s="56">
        <f t="shared" si="1"/>
        <v>615.39241577991118</v>
      </c>
    </row>
    <row r="73" spans="12:14" x14ac:dyDescent="0.2">
      <c r="L73" s="113">
        <v>38292</v>
      </c>
      <c r="M73" s="102">
        <v>1173.82</v>
      </c>
      <c r="N73" s="56">
        <f t="shared" si="1"/>
        <v>612.85348369440464</v>
      </c>
    </row>
    <row r="74" spans="12:14" x14ac:dyDescent="0.2">
      <c r="L74" s="113">
        <v>38261</v>
      </c>
      <c r="M74" s="102">
        <v>1130.2</v>
      </c>
      <c r="N74" s="56">
        <f t="shared" si="1"/>
        <v>610.24092450242472</v>
      </c>
    </row>
    <row r="75" spans="12:14" x14ac:dyDescent="0.2">
      <c r="L75" s="113">
        <v>38231</v>
      </c>
      <c r="M75" s="102">
        <v>1114.58</v>
      </c>
      <c r="N75" s="56">
        <f t="shared" si="1"/>
        <v>607.72324598806597</v>
      </c>
    </row>
    <row r="76" spans="12:14" x14ac:dyDescent="0.2">
      <c r="L76" s="113">
        <v>38201</v>
      </c>
      <c r="M76" s="102">
        <v>1104.24</v>
      </c>
      <c r="N76" s="56">
        <f t="shared" si="1"/>
        <v>605.21595469102942</v>
      </c>
    </row>
    <row r="77" spans="12:14" x14ac:dyDescent="0.2">
      <c r="L77" s="113">
        <v>38169</v>
      </c>
      <c r="M77" s="102">
        <v>1101.72</v>
      </c>
      <c r="N77" s="56">
        <f t="shared" si="1"/>
        <v>602.55291138089399</v>
      </c>
    </row>
    <row r="78" spans="12:14" x14ac:dyDescent="0.2">
      <c r="L78" s="113">
        <v>38139</v>
      </c>
      <c r="M78" s="102">
        <v>1140.8399999999999</v>
      </c>
      <c r="N78" s="56">
        <f t="shared" si="1"/>
        <v>600.06695139716317</v>
      </c>
    </row>
    <row r="79" spans="12:14" x14ac:dyDescent="0.2">
      <c r="L79" s="113">
        <v>38110</v>
      </c>
      <c r="M79" s="102">
        <v>1120.68</v>
      </c>
      <c r="N79" s="56">
        <f t="shared" si="1"/>
        <v>597.67360642959227</v>
      </c>
    </row>
    <row r="80" spans="12:14" x14ac:dyDescent="0.2">
      <c r="L80" s="113">
        <v>38078</v>
      </c>
      <c r="M80" s="102">
        <v>1107.3</v>
      </c>
      <c r="N80" s="56">
        <f t="shared" si="1"/>
        <v>595.04375061216024</v>
      </c>
    </row>
    <row r="81" spans="12:14" x14ac:dyDescent="0.2">
      <c r="L81" s="113">
        <v>38047</v>
      </c>
      <c r="M81" s="102">
        <v>1126.21</v>
      </c>
      <c r="N81" s="56">
        <f t="shared" si="1"/>
        <v>592.50711328912405</v>
      </c>
    </row>
    <row r="82" spans="12:14" x14ac:dyDescent="0.2">
      <c r="L82" s="113">
        <v>38019</v>
      </c>
      <c r="M82" s="102">
        <v>1144.94</v>
      </c>
      <c r="N82" s="56">
        <f t="shared" si="1"/>
        <v>590.22525274456359</v>
      </c>
    </row>
    <row r="83" spans="12:14" x14ac:dyDescent="0.2">
      <c r="L83" s="113">
        <v>37988</v>
      </c>
      <c r="M83" s="102">
        <v>1131.1300000000001</v>
      </c>
      <c r="N83" s="56">
        <f t="shared" si="1"/>
        <v>587.70915640110968</v>
      </c>
    </row>
    <row r="84" spans="12:14" x14ac:dyDescent="0.2">
      <c r="L84" s="113">
        <v>37956</v>
      </c>
      <c r="M84" s="102">
        <v>1111.92</v>
      </c>
      <c r="N84" s="56">
        <f t="shared" si="1"/>
        <v>585.1231456967846</v>
      </c>
    </row>
    <row r="85" spans="12:14" x14ac:dyDescent="0.2">
      <c r="L85" s="113">
        <v>37928</v>
      </c>
      <c r="M85" s="102">
        <v>1058.2</v>
      </c>
      <c r="N85" s="56">
        <f t="shared" si="1"/>
        <v>582.86972225269665</v>
      </c>
    </row>
    <row r="86" spans="12:14" x14ac:dyDescent="0.2">
      <c r="L86" s="113">
        <v>37895</v>
      </c>
      <c r="M86" s="102">
        <v>1050.71</v>
      </c>
      <c r="N86" s="56">
        <f t="shared" si="1"/>
        <v>580.22504051378144</v>
      </c>
    </row>
    <row r="87" spans="12:14" x14ac:dyDescent="0.2">
      <c r="L87" s="113">
        <v>37866</v>
      </c>
      <c r="M87" s="114">
        <v>995.97</v>
      </c>
      <c r="N87" s="56">
        <f t="shared" si="1"/>
        <v>577.91083427806234</v>
      </c>
    </row>
    <row r="88" spans="12:14" x14ac:dyDescent="0.2">
      <c r="L88" s="113">
        <v>37834</v>
      </c>
      <c r="M88" s="102">
        <v>1008.01</v>
      </c>
      <c r="N88" s="56">
        <f t="shared" si="1"/>
        <v>575.36793769850226</v>
      </c>
    </row>
    <row r="89" spans="12:14" x14ac:dyDescent="0.2">
      <c r="L89" s="113">
        <v>37803</v>
      </c>
      <c r="M89" s="114">
        <v>990.31</v>
      </c>
      <c r="N89" s="56">
        <f t="shared" si="1"/>
        <v>572.91517723552295</v>
      </c>
    </row>
    <row r="90" spans="12:14" x14ac:dyDescent="0.2">
      <c r="L90" s="113">
        <v>37774</v>
      </c>
      <c r="M90" s="114">
        <v>974.5</v>
      </c>
      <c r="N90" s="56">
        <f t="shared" si="1"/>
        <v>570.63012612066154</v>
      </c>
    </row>
    <row r="91" spans="12:14" x14ac:dyDescent="0.2">
      <c r="L91" s="113">
        <v>37742</v>
      </c>
      <c r="M91" s="114">
        <v>963.59</v>
      </c>
      <c r="N91" s="56">
        <f t="shared" si="1"/>
        <v>568.11926577709517</v>
      </c>
    </row>
    <row r="92" spans="12:14" x14ac:dyDescent="0.2">
      <c r="L92" s="113">
        <v>37712</v>
      </c>
      <c r="M92" s="114">
        <v>916.92</v>
      </c>
      <c r="N92" s="56">
        <f t="shared" si="1"/>
        <v>565.77536911004267</v>
      </c>
    </row>
    <row r="93" spans="12:14" x14ac:dyDescent="0.2">
      <c r="L93" s="113">
        <v>37683</v>
      </c>
      <c r="M93" s="114">
        <v>848.18</v>
      </c>
      <c r="N93" s="56">
        <f t="shared" si="1"/>
        <v>563.51879485731592</v>
      </c>
    </row>
    <row r="94" spans="12:14" x14ac:dyDescent="0.2">
      <c r="L94" s="113">
        <v>37655</v>
      </c>
      <c r="M94" s="114">
        <v>841.15</v>
      </c>
      <c r="N94" s="56">
        <f t="shared" si="1"/>
        <v>561.34857398525742</v>
      </c>
    </row>
    <row r="95" spans="12:14" x14ac:dyDescent="0.2">
      <c r="L95" s="113">
        <v>37623</v>
      </c>
      <c r="M95" s="114">
        <v>855.7</v>
      </c>
      <c r="N95" s="56">
        <f t="shared" si="1"/>
        <v>558.8785538990079</v>
      </c>
    </row>
    <row r="96" spans="12:14" x14ac:dyDescent="0.2">
      <c r="L96" s="113">
        <v>37592</v>
      </c>
      <c r="M96" s="114">
        <v>879.82</v>
      </c>
      <c r="N96" s="56">
        <f t="shared" si="1"/>
        <v>556.49608673183525</v>
      </c>
    </row>
    <row r="97" spans="12:14" x14ac:dyDescent="0.2">
      <c r="L97" s="113">
        <v>37561</v>
      </c>
      <c r="M97" s="114">
        <v>936.31</v>
      </c>
      <c r="N97" s="56">
        <f t="shared" si="1"/>
        <v>554.12377588532127</v>
      </c>
    </row>
    <row r="98" spans="12:14" x14ac:dyDescent="0.2">
      <c r="L98" s="113">
        <v>37530</v>
      </c>
      <c r="M98" s="114">
        <v>885.76</v>
      </c>
      <c r="N98" s="56">
        <f t="shared" si="1"/>
        <v>551.7615780636545</v>
      </c>
    </row>
    <row r="99" spans="12:14" x14ac:dyDescent="0.2">
      <c r="L99" s="113">
        <v>37502</v>
      </c>
      <c r="M99" s="114">
        <v>815.28</v>
      </c>
      <c r="N99" s="56">
        <f t="shared" si="1"/>
        <v>549.63663652835601</v>
      </c>
    </row>
    <row r="100" spans="12:14" x14ac:dyDescent="0.2">
      <c r="L100" s="113">
        <v>37469</v>
      </c>
      <c r="M100" s="114">
        <v>916.07</v>
      </c>
      <c r="N100" s="56">
        <f t="shared" si="1"/>
        <v>547.14274480578149</v>
      </c>
    </row>
    <row r="101" spans="12:14" x14ac:dyDescent="0.2">
      <c r="L101" s="113">
        <v>37438</v>
      </c>
      <c r="M101" s="114">
        <v>911.62</v>
      </c>
      <c r="N101" s="56">
        <f t="shared" si="1"/>
        <v>544.81030671854001</v>
      </c>
    </row>
    <row r="102" spans="12:14" x14ac:dyDescent="0.2">
      <c r="L102" s="113">
        <v>37410</v>
      </c>
      <c r="M102" s="114">
        <v>989.82</v>
      </c>
      <c r="N102" s="56">
        <f t="shared" si="1"/>
        <v>542.71213588600813</v>
      </c>
    </row>
    <row r="103" spans="12:14" x14ac:dyDescent="0.2">
      <c r="L103" s="113">
        <v>37377</v>
      </c>
      <c r="M103" s="102">
        <v>1067.1400000000001</v>
      </c>
      <c r="N103" s="56">
        <f t="shared" si="1"/>
        <v>540.24966302034238</v>
      </c>
    </row>
    <row r="104" spans="12:14" x14ac:dyDescent="0.2">
      <c r="L104" s="113">
        <v>37347</v>
      </c>
      <c r="M104" s="102">
        <v>1076.92</v>
      </c>
      <c r="N104" s="56">
        <f t="shared" si="1"/>
        <v>538.02074831737502</v>
      </c>
    </row>
    <row r="105" spans="12:14" x14ac:dyDescent="0.2">
      <c r="L105" s="113">
        <v>37316</v>
      </c>
      <c r="M105" s="102">
        <v>1147.3900000000001</v>
      </c>
      <c r="N105" s="56">
        <f t="shared" si="1"/>
        <v>535.72719677709631</v>
      </c>
    </row>
    <row r="106" spans="12:14" x14ac:dyDescent="0.2">
      <c r="L106" s="113">
        <v>37288</v>
      </c>
      <c r="M106" s="102">
        <v>1106.73</v>
      </c>
      <c r="N106" s="56">
        <f t="shared" si="1"/>
        <v>533.66400677387833</v>
      </c>
    </row>
    <row r="107" spans="12:14" x14ac:dyDescent="0.2">
      <c r="L107" s="113">
        <v>37258</v>
      </c>
      <c r="M107" s="102">
        <v>1130.2</v>
      </c>
      <c r="N107" s="56">
        <f t="shared" si="1"/>
        <v>531.46226259417301</v>
      </c>
    </row>
    <row r="108" spans="12:14" x14ac:dyDescent="0.2">
      <c r="L108" s="113">
        <v>37228</v>
      </c>
      <c r="M108" s="102">
        <v>1148.08</v>
      </c>
      <c r="N108" s="56">
        <f t="shared" si="1"/>
        <v>529.26960217760586</v>
      </c>
    </row>
    <row r="109" spans="12:14" x14ac:dyDescent="0.2">
      <c r="L109" s="113">
        <v>37196</v>
      </c>
      <c r="M109" s="102">
        <v>1139.45</v>
      </c>
      <c r="N109" s="56">
        <f t="shared" si="1"/>
        <v>526.94073450250187</v>
      </c>
    </row>
    <row r="110" spans="12:14" x14ac:dyDescent="0.2">
      <c r="L110" s="113">
        <v>37165</v>
      </c>
      <c r="M110" s="102">
        <v>1059.78</v>
      </c>
      <c r="N110" s="56">
        <f t="shared" si="1"/>
        <v>524.69441642455877</v>
      </c>
    </row>
    <row r="111" spans="12:14" x14ac:dyDescent="0.2">
      <c r="L111" s="113">
        <v>37138</v>
      </c>
      <c r="M111" s="102">
        <v>1040.94</v>
      </c>
      <c r="N111" s="56">
        <f t="shared" si="1"/>
        <v>522.74574950925444</v>
      </c>
    </row>
    <row r="112" spans="12:14" x14ac:dyDescent="0.2">
      <c r="L112" s="113">
        <v>37104</v>
      </c>
      <c r="M112" s="102">
        <v>1133.58</v>
      </c>
      <c r="N112" s="56">
        <f t="shared" si="1"/>
        <v>520.30216419614703</v>
      </c>
    </row>
    <row r="113" spans="12:14" x14ac:dyDescent="0.2">
      <c r="L113" s="113">
        <v>37074</v>
      </c>
      <c r="M113" s="102">
        <v>1211.23</v>
      </c>
      <c r="N113" s="56">
        <f t="shared" si="1"/>
        <v>518.15554713528854</v>
      </c>
    </row>
    <row r="114" spans="12:14" x14ac:dyDescent="0.2">
      <c r="L114" s="113">
        <v>37043</v>
      </c>
      <c r="M114" s="102">
        <v>1224.3800000000001</v>
      </c>
      <c r="N114" s="56">
        <f t="shared" si="1"/>
        <v>515.94667980637462</v>
      </c>
    </row>
    <row r="115" spans="12:14" x14ac:dyDescent="0.2">
      <c r="L115" s="113">
        <v>37012</v>
      </c>
      <c r="M115" s="102">
        <v>1255.82</v>
      </c>
      <c r="N115" s="56">
        <f t="shared" si="1"/>
        <v>513.74722875198233</v>
      </c>
    </row>
    <row r="116" spans="12:14" x14ac:dyDescent="0.2">
      <c r="L116" s="113">
        <v>36983</v>
      </c>
      <c r="M116" s="102">
        <v>1249.46</v>
      </c>
      <c r="N116" s="56">
        <f t="shared" si="1"/>
        <v>511.6981668236856</v>
      </c>
    </row>
    <row r="117" spans="12:14" x14ac:dyDescent="0.2">
      <c r="L117" s="113">
        <v>36951</v>
      </c>
      <c r="M117" s="102">
        <v>1160.33</v>
      </c>
      <c r="N117" s="56">
        <f t="shared" si="1"/>
        <v>509.44661616741769</v>
      </c>
    </row>
    <row r="118" spans="12:14" x14ac:dyDescent="0.2">
      <c r="L118" s="113">
        <v>36923</v>
      </c>
      <c r="M118" s="102">
        <v>1239.94</v>
      </c>
      <c r="N118" s="56">
        <f t="shared" si="1"/>
        <v>507.48463780982621</v>
      </c>
    </row>
    <row r="119" spans="12:14" x14ac:dyDescent="0.2">
      <c r="L119" s="113">
        <v>36893</v>
      </c>
      <c r="M119" s="102">
        <v>1366.01</v>
      </c>
      <c r="N119" s="56">
        <f t="shared" si="1"/>
        <v>505.39090217578513</v>
      </c>
    </row>
    <row r="120" spans="12:14" x14ac:dyDescent="0.2">
      <c r="L120" s="113">
        <v>36861</v>
      </c>
      <c r="M120" s="102">
        <v>1320.28</v>
      </c>
      <c r="N120" s="56">
        <f t="shared" si="1"/>
        <v>503.16710445430959</v>
      </c>
    </row>
    <row r="121" spans="12:14" x14ac:dyDescent="0.2">
      <c r="L121" s="113">
        <v>36831</v>
      </c>
      <c r="M121" s="102">
        <v>1314.95</v>
      </c>
      <c r="N121" s="56">
        <f t="shared" si="1"/>
        <v>501.09118172092423</v>
      </c>
    </row>
    <row r="122" spans="12:14" x14ac:dyDescent="0.2">
      <c r="L122" s="113">
        <v>36801</v>
      </c>
      <c r="M122" s="102">
        <v>1429.4</v>
      </c>
      <c r="N122" s="56">
        <f t="shared" si="1"/>
        <v>499.02382364758284</v>
      </c>
    </row>
    <row r="123" spans="12:14" x14ac:dyDescent="0.2">
      <c r="L123" s="113">
        <v>36770</v>
      </c>
      <c r="M123" s="102">
        <v>1436.51</v>
      </c>
      <c r="N123" s="56">
        <f t="shared" si="1"/>
        <v>496.89651375676146</v>
      </c>
    </row>
    <row r="124" spans="12:14" x14ac:dyDescent="0.2">
      <c r="L124" s="113">
        <v>36739</v>
      </c>
      <c r="M124" s="102">
        <v>1517.68</v>
      </c>
      <c r="N124" s="56">
        <f t="shared" si="1"/>
        <v>494.77827246578869</v>
      </c>
    </row>
    <row r="125" spans="12:14" x14ac:dyDescent="0.2">
      <c r="L125" s="113">
        <v>36710</v>
      </c>
      <c r="M125" s="102">
        <v>1430.83</v>
      </c>
      <c r="N125" s="56">
        <f t="shared" si="1"/>
        <v>492.8048675220366</v>
      </c>
    </row>
    <row r="126" spans="12:14" x14ac:dyDescent="0.2">
      <c r="L126" s="113">
        <v>36678</v>
      </c>
      <c r="M126" s="102">
        <v>1454.6</v>
      </c>
      <c r="N126" s="56">
        <f t="shared" si="1"/>
        <v>490.63645028933701</v>
      </c>
    </row>
    <row r="127" spans="12:14" x14ac:dyDescent="0.2">
      <c r="L127" s="113">
        <v>36647</v>
      </c>
      <c r="M127" s="102">
        <v>1420.6</v>
      </c>
      <c r="N127" s="56">
        <f t="shared" si="1"/>
        <v>488.54489528927934</v>
      </c>
    </row>
    <row r="128" spans="12:14" x14ac:dyDescent="0.2">
      <c r="L128" s="113">
        <v>36619</v>
      </c>
      <c r="M128" s="102">
        <v>1452.43</v>
      </c>
      <c r="N128" s="56">
        <f t="shared" si="1"/>
        <v>486.66341353859013</v>
      </c>
    </row>
    <row r="129" spans="12:14" x14ac:dyDescent="0.2">
      <c r="L129" s="113">
        <v>36586</v>
      </c>
      <c r="M129" s="102">
        <v>1498.58</v>
      </c>
      <c r="N129" s="56">
        <f t="shared" ref="N129:N192" si="2">N130*EXP($E$5*(L129-L130)/365)</f>
        <v>484.45525313216291</v>
      </c>
    </row>
    <row r="130" spans="12:14" x14ac:dyDescent="0.2">
      <c r="L130" s="113">
        <v>36557</v>
      </c>
      <c r="M130" s="102">
        <v>1366.42</v>
      </c>
      <c r="N130" s="56">
        <f t="shared" si="2"/>
        <v>482.52302117138339</v>
      </c>
    </row>
    <row r="131" spans="12:14" x14ac:dyDescent="0.2">
      <c r="L131" s="113">
        <v>36528</v>
      </c>
      <c r="M131" s="102">
        <v>1394.46</v>
      </c>
      <c r="N131" s="56">
        <f t="shared" si="2"/>
        <v>480.59849584671963</v>
      </c>
    </row>
    <row r="132" spans="12:14" x14ac:dyDescent="0.2">
      <c r="L132" s="113">
        <v>36495</v>
      </c>
      <c r="M132" s="102">
        <v>1469.25</v>
      </c>
      <c r="N132" s="56">
        <f t="shared" si="2"/>
        <v>478.41785407173842</v>
      </c>
    </row>
    <row r="133" spans="12:14" x14ac:dyDescent="0.2">
      <c r="L133" s="113">
        <v>36494</v>
      </c>
      <c r="M133" s="102">
        <v>1388.91</v>
      </c>
      <c r="N133" s="56">
        <f t="shared" si="2"/>
        <v>478.35192870187899</v>
      </c>
    </row>
    <row r="134" spans="12:14" x14ac:dyDescent="0.2">
      <c r="L134" s="113">
        <v>36434</v>
      </c>
      <c r="M134" s="102">
        <v>1362.93</v>
      </c>
      <c r="N134" s="56">
        <f t="shared" si="2"/>
        <v>474.41298605736586</v>
      </c>
    </row>
    <row r="135" spans="12:14" x14ac:dyDescent="0.2">
      <c r="L135" s="113">
        <v>36404</v>
      </c>
      <c r="M135" s="102">
        <v>1282.71</v>
      </c>
      <c r="N135" s="56">
        <f t="shared" si="2"/>
        <v>472.45569454515976</v>
      </c>
    </row>
    <row r="136" spans="12:14" x14ac:dyDescent="0.2">
      <c r="L136" s="113">
        <v>36374</v>
      </c>
      <c r="M136" s="102">
        <v>1320.41</v>
      </c>
      <c r="N136" s="56">
        <f t="shared" si="2"/>
        <v>470.50647825470423</v>
      </c>
    </row>
    <row r="137" spans="12:14" x14ac:dyDescent="0.2">
      <c r="L137" s="113">
        <v>36342</v>
      </c>
      <c r="M137" s="102">
        <v>1328.72</v>
      </c>
      <c r="N137" s="56">
        <f t="shared" si="2"/>
        <v>468.4361773652783</v>
      </c>
    </row>
    <row r="138" spans="12:14" x14ac:dyDescent="0.2">
      <c r="L138" s="113">
        <v>36312</v>
      </c>
      <c r="M138" s="102">
        <v>1372.71</v>
      </c>
      <c r="N138" s="56">
        <f t="shared" si="2"/>
        <v>466.50354444646428</v>
      </c>
    </row>
    <row r="139" spans="12:14" x14ac:dyDescent="0.2">
      <c r="L139" s="113">
        <v>36283</v>
      </c>
      <c r="M139" s="102">
        <v>1301.8399999999999</v>
      </c>
      <c r="N139" s="56">
        <f t="shared" si="2"/>
        <v>464.64291221558523</v>
      </c>
    </row>
    <row r="140" spans="12:14" x14ac:dyDescent="0.2">
      <c r="L140" s="113">
        <v>36251</v>
      </c>
      <c r="M140" s="102">
        <v>1335.18</v>
      </c>
      <c r="N140" s="56">
        <f t="shared" si="2"/>
        <v>462.59841191881219</v>
      </c>
    </row>
    <row r="141" spans="12:14" x14ac:dyDescent="0.2">
      <c r="L141" s="113">
        <v>36220</v>
      </c>
      <c r="M141" s="102">
        <v>1286.3699999999999</v>
      </c>
      <c r="N141" s="56">
        <f t="shared" si="2"/>
        <v>460.62638146551637</v>
      </c>
    </row>
    <row r="142" spans="12:14" x14ac:dyDescent="0.2">
      <c r="L142" s="113">
        <v>36192</v>
      </c>
      <c r="M142" s="102">
        <v>1238.33</v>
      </c>
      <c r="N142" s="56">
        <f t="shared" si="2"/>
        <v>458.85241936096872</v>
      </c>
    </row>
    <row r="143" spans="12:14" x14ac:dyDescent="0.2">
      <c r="L143" s="113">
        <v>36164</v>
      </c>
      <c r="M143" s="102">
        <v>1279.6400000000001</v>
      </c>
      <c r="N143" s="56">
        <f t="shared" si="2"/>
        <v>457.0852891307448</v>
      </c>
    </row>
    <row r="144" spans="12:14" x14ac:dyDescent="0.2">
      <c r="L144" s="113">
        <v>36130</v>
      </c>
      <c r="M144" s="102">
        <v>1229.23</v>
      </c>
      <c r="N144" s="56">
        <f t="shared" si="2"/>
        <v>454.94863493431012</v>
      </c>
    </row>
    <row r="145" spans="12:14" x14ac:dyDescent="0.2">
      <c r="L145" s="113">
        <v>36101</v>
      </c>
      <c r="M145" s="102">
        <v>1163.6300000000001</v>
      </c>
      <c r="N145" s="56">
        <f t="shared" si="2"/>
        <v>453.13408903507667</v>
      </c>
    </row>
    <row r="146" spans="12:14" x14ac:dyDescent="0.2">
      <c r="L146" s="113">
        <v>36069</v>
      </c>
      <c r="M146" s="102">
        <v>1098.67</v>
      </c>
      <c r="N146" s="56">
        <f t="shared" si="2"/>
        <v>451.14022933087364</v>
      </c>
    </row>
    <row r="147" spans="12:14" x14ac:dyDescent="0.2">
      <c r="L147" s="113">
        <v>36039</v>
      </c>
      <c r="M147" s="102">
        <v>1017.01</v>
      </c>
      <c r="N147" s="56">
        <f t="shared" si="2"/>
        <v>449.27895451834723</v>
      </c>
    </row>
    <row r="148" spans="12:14" x14ac:dyDescent="0.2">
      <c r="L148" s="113">
        <v>36010</v>
      </c>
      <c r="M148" s="114">
        <v>957.28</v>
      </c>
      <c r="N148" s="56">
        <f t="shared" si="2"/>
        <v>447.48702193094454</v>
      </c>
    </row>
    <row r="149" spans="12:14" x14ac:dyDescent="0.2">
      <c r="L149" s="113">
        <v>35977</v>
      </c>
      <c r="M149" s="102">
        <v>1120.67</v>
      </c>
      <c r="N149" s="56">
        <f t="shared" si="2"/>
        <v>445.45661837742244</v>
      </c>
    </row>
    <row r="150" spans="12:14" x14ac:dyDescent="0.2">
      <c r="L150" s="113">
        <v>35947</v>
      </c>
      <c r="M150" s="102">
        <v>1133.8399999999999</v>
      </c>
      <c r="N150" s="56">
        <f t="shared" si="2"/>
        <v>443.61879250875887</v>
      </c>
    </row>
    <row r="151" spans="12:14" x14ac:dyDescent="0.2">
      <c r="L151" s="113">
        <v>35916</v>
      </c>
      <c r="M151" s="102">
        <v>1090.82</v>
      </c>
      <c r="N151" s="56">
        <f t="shared" si="2"/>
        <v>441.7276710826111</v>
      </c>
    </row>
    <row r="152" spans="12:14" x14ac:dyDescent="0.2">
      <c r="L152" s="113">
        <v>35886</v>
      </c>
      <c r="M152" s="102">
        <v>1111.75</v>
      </c>
      <c r="N152" s="56">
        <f t="shared" si="2"/>
        <v>439.90522977782774</v>
      </c>
    </row>
    <row r="153" spans="12:14" x14ac:dyDescent="0.2">
      <c r="L153" s="113">
        <v>35856</v>
      </c>
      <c r="M153" s="102">
        <v>1101.75</v>
      </c>
      <c r="N153" s="56">
        <f t="shared" si="2"/>
        <v>438.09030734162974</v>
      </c>
    </row>
    <row r="154" spans="12:14" x14ac:dyDescent="0.2">
      <c r="L154" s="113">
        <v>35828</v>
      </c>
      <c r="M154" s="102">
        <v>1049.3399999999999</v>
      </c>
      <c r="N154" s="56">
        <f t="shared" si="2"/>
        <v>436.40313605734264</v>
      </c>
    </row>
    <row r="155" spans="12:14" x14ac:dyDescent="0.2">
      <c r="L155" s="113">
        <v>35797</v>
      </c>
      <c r="M155" s="114">
        <v>980.28</v>
      </c>
      <c r="N155" s="56">
        <f t="shared" si="2"/>
        <v>434.54277456010101</v>
      </c>
    </row>
    <row r="156" spans="12:14" x14ac:dyDescent="0.2">
      <c r="L156" s="113">
        <v>35765</v>
      </c>
      <c r="M156" s="114">
        <v>970.43</v>
      </c>
      <c r="N156" s="56">
        <f t="shared" si="2"/>
        <v>432.63071949977007</v>
      </c>
    </row>
    <row r="157" spans="12:14" x14ac:dyDescent="0.2">
      <c r="L157" s="113">
        <v>35737</v>
      </c>
      <c r="M157" s="114">
        <v>955.4</v>
      </c>
      <c r="N157" s="56">
        <f t="shared" si="2"/>
        <v>430.96457415391728</v>
      </c>
    </row>
    <row r="158" spans="12:14" x14ac:dyDescent="0.2">
      <c r="L158" s="113">
        <v>35704</v>
      </c>
      <c r="M158" s="114">
        <v>914.62</v>
      </c>
      <c r="N158" s="56">
        <f t="shared" si="2"/>
        <v>429.00913866658539</v>
      </c>
    </row>
    <row r="159" spans="12:14" x14ac:dyDescent="0.2">
      <c r="L159" s="113">
        <v>35675</v>
      </c>
      <c r="M159" s="114">
        <v>947.28</v>
      </c>
      <c r="N159" s="56">
        <f t="shared" si="2"/>
        <v>427.2980514942642</v>
      </c>
    </row>
    <row r="160" spans="12:14" x14ac:dyDescent="0.2">
      <c r="L160" s="113">
        <v>35643</v>
      </c>
      <c r="M160" s="114">
        <v>899.47</v>
      </c>
      <c r="N160" s="56">
        <f t="shared" si="2"/>
        <v>425.41787432998791</v>
      </c>
    </row>
    <row r="161" spans="12:14" x14ac:dyDescent="0.2">
      <c r="L161" s="113">
        <v>35612</v>
      </c>
      <c r="M161" s="114">
        <v>954.31</v>
      </c>
      <c r="N161" s="56">
        <f t="shared" si="2"/>
        <v>423.60434237237638</v>
      </c>
    </row>
    <row r="162" spans="12:14" x14ac:dyDescent="0.2">
      <c r="L162" s="113">
        <v>35583</v>
      </c>
      <c r="M162" s="114">
        <v>885.14</v>
      </c>
      <c r="N162" s="56">
        <f t="shared" si="2"/>
        <v>421.91481203130769</v>
      </c>
    </row>
    <row r="163" spans="12:14" x14ac:dyDescent="0.2">
      <c r="L163" s="113">
        <v>35551</v>
      </c>
      <c r="M163" s="114">
        <v>848.28</v>
      </c>
      <c r="N163" s="56">
        <f t="shared" si="2"/>
        <v>420.05832194885335</v>
      </c>
    </row>
    <row r="164" spans="12:14" x14ac:dyDescent="0.2">
      <c r="L164" s="113">
        <v>35521</v>
      </c>
      <c r="M164" s="114">
        <v>801.34</v>
      </c>
      <c r="N164" s="56">
        <f t="shared" si="2"/>
        <v>418.3252821452536</v>
      </c>
    </row>
    <row r="165" spans="12:14" x14ac:dyDescent="0.2">
      <c r="L165" s="113">
        <v>35492</v>
      </c>
      <c r="M165" s="114">
        <v>757.12</v>
      </c>
      <c r="N165" s="56">
        <f t="shared" si="2"/>
        <v>416.65680714175795</v>
      </c>
    </row>
    <row r="166" spans="12:14" x14ac:dyDescent="0.2">
      <c r="L166" s="113">
        <v>35464</v>
      </c>
      <c r="M166" s="114">
        <v>790.82</v>
      </c>
      <c r="N166" s="56">
        <f t="shared" si="2"/>
        <v>415.05218045033899</v>
      </c>
    </row>
    <row r="167" spans="12:14" x14ac:dyDescent="0.2">
      <c r="L167" s="113">
        <v>35432</v>
      </c>
      <c r="M167" s="114">
        <v>786.16</v>
      </c>
      <c r="N167" s="56">
        <f t="shared" si="2"/>
        <v>413.22588700262298</v>
      </c>
    </row>
    <row r="168" spans="12:14" x14ac:dyDescent="0.2">
      <c r="L168" s="113">
        <v>35401</v>
      </c>
      <c r="M168" s="114">
        <v>740.74</v>
      </c>
      <c r="N168" s="56">
        <f t="shared" si="2"/>
        <v>411.46432878654684</v>
      </c>
    </row>
    <row r="169" spans="12:14" x14ac:dyDescent="0.2">
      <c r="L169" s="113">
        <v>35370</v>
      </c>
      <c r="M169" s="114">
        <v>757.02</v>
      </c>
      <c r="N169" s="56">
        <f t="shared" si="2"/>
        <v>409.71027999194268</v>
      </c>
    </row>
    <row r="170" spans="12:14" x14ac:dyDescent="0.2">
      <c r="L170" s="113">
        <v>35339</v>
      </c>
      <c r="M170" s="114">
        <v>705.27</v>
      </c>
      <c r="N170" s="56">
        <f t="shared" si="2"/>
        <v>407.96370860657817</v>
      </c>
    </row>
    <row r="171" spans="12:14" x14ac:dyDescent="0.2">
      <c r="L171" s="113">
        <v>35311</v>
      </c>
      <c r="M171" s="114">
        <v>687.33</v>
      </c>
      <c r="N171" s="56">
        <f t="shared" si="2"/>
        <v>406.39256073442147</v>
      </c>
    </row>
    <row r="172" spans="12:14" x14ac:dyDescent="0.2">
      <c r="L172" s="113">
        <v>35278</v>
      </c>
      <c r="M172" s="114">
        <v>651.99</v>
      </c>
      <c r="N172" s="56">
        <f t="shared" si="2"/>
        <v>404.54861697962934</v>
      </c>
    </row>
    <row r="173" spans="12:14" x14ac:dyDescent="0.2">
      <c r="L173" s="113">
        <v>35247</v>
      </c>
      <c r="M173" s="114">
        <v>639.95000000000005</v>
      </c>
      <c r="N173" s="56">
        <f t="shared" si="2"/>
        <v>402.82404946714388</v>
      </c>
    </row>
    <row r="174" spans="12:14" x14ac:dyDescent="0.2">
      <c r="L174" s="113">
        <v>35219</v>
      </c>
      <c r="M174" s="114">
        <v>670.63</v>
      </c>
      <c r="N174" s="56">
        <f t="shared" si="2"/>
        <v>401.27269542554166</v>
      </c>
    </row>
    <row r="175" spans="12:14" x14ac:dyDescent="0.2">
      <c r="L175" s="113">
        <v>35186</v>
      </c>
      <c r="M175" s="114">
        <v>669.12</v>
      </c>
      <c r="N175" s="56">
        <f t="shared" si="2"/>
        <v>399.45198227232504</v>
      </c>
    </row>
    <row r="176" spans="12:14" x14ac:dyDescent="0.2">
      <c r="L176" s="113">
        <v>35156</v>
      </c>
      <c r="M176" s="114">
        <v>654.16999999999996</v>
      </c>
      <c r="N176" s="56">
        <f t="shared" si="2"/>
        <v>397.80395829867064</v>
      </c>
    </row>
    <row r="177" spans="12:14" x14ac:dyDescent="0.2">
      <c r="L177" s="113">
        <v>35125</v>
      </c>
      <c r="M177" s="114">
        <v>645.5</v>
      </c>
      <c r="N177" s="56">
        <f t="shared" si="2"/>
        <v>396.10814287865514</v>
      </c>
    </row>
    <row r="178" spans="12:14" x14ac:dyDescent="0.2">
      <c r="L178" s="113">
        <v>35096</v>
      </c>
      <c r="M178" s="114">
        <v>640.42999999999995</v>
      </c>
      <c r="N178" s="56">
        <f t="shared" si="2"/>
        <v>394.52828011806628</v>
      </c>
    </row>
    <row r="179" spans="12:14" x14ac:dyDescent="0.2">
      <c r="L179" s="113">
        <v>35066</v>
      </c>
      <c r="M179" s="114">
        <v>636.02</v>
      </c>
      <c r="N179" s="56">
        <f t="shared" si="2"/>
        <v>392.90056992316244</v>
      </c>
    </row>
    <row r="180" spans="12:14" x14ac:dyDescent="0.2">
      <c r="L180" s="113">
        <v>35034</v>
      </c>
      <c r="M180" s="114">
        <v>615.92999999999995</v>
      </c>
      <c r="N180" s="56">
        <f t="shared" si="2"/>
        <v>391.1717469696822</v>
      </c>
    </row>
    <row r="181" spans="12:14" x14ac:dyDescent="0.2">
      <c r="L181" s="113">
        <v>35004</v>
      </c>
      <c r="M181" s="114">
        <v>605.37</v>
      </c>
      <c r="N181" s="56">
        <f t="shared" si="2"/>
        <v>389.55788486501797</v>
      </c>
    </row>
    <row r="182" spans="12:14" x14ac:dyDescent="0.2">
      <c r="L182" s="113">
        <v>34974</v>
      </c>
      <c r="M182" s="114">
        <v>581.5</v>
      </c>
      <c r="N182" s="56">
        <f t="shared" si="2"/>
        <v>387.95068109115869</v>
      </c>
    </row>
    <row r="183" spans="12:14" x14ac:dyDescent="0.2">
      <c r="L183" s="113">
        <v>34943</v>
      </c>
      <c r="M183" s="114">
        <v>584.41</v>
      </c>
      <c r="N183" s="56">
        <f t="shared" si="2"/>
        <v>386.29686962579876</v>
      </c>
    </row>
    <row r="184" spans="12:14" x14ac:dyDescent="0.2">
      <c r="L184" s="113">
        <v>34912</v>
      </c>
      <c r="M184" s="114">
        <v>561.88</v>
      </c>
      <c r="N184" s="56">
        <f t="shared" si="2"/>
        <v>384.65010826370263</v>
      </c>
    </row>
    <row r="185" spans="12:14" x14ac:dyDescent="0.2">
      <c r="L185" s="113">
        <v>34883</v>
      </c>
      <c r="M185" s="114">
        <v>562.05999999999995</v>
      </c>
      <c r="N185" s="56">
        <f t="shared" si="2"/>
        <v>383.11594545279456</v>
      </c>
    </row>
    <row r="186" spans="12:14" x14ac:dyDescent="0.2">
      <c r="L186" s="113">
        <v>34851</v>
      </c>
      <c r="M186" s="114">
        <v>544.75</v>
      </c>
      <c r="N186" s="56">
        <f t="shared" si="2"/>
        <v>381.43017635230024</v>
      </c>
    </row>
    <row r="187" spans="12:14" x14ac:dyDescent="0.2">
      <c r="L187" s="113">
        <v>34820</v>
      </c>
      <c r="M187" s="114">
        <v>533.4</v>
      </c>
      <c r="N187" s="56">
        <f t="shared" si="2"/>
        <v>379.80416142403294</v>
      </c>
    </row>
    <row r="188" spans="12:14" x14ac:dyDescent="0.2">
      <c r="L188" s="113">
        <v>34792</v>
      </c>
      <c r="M188" s="114">
        <v>514.71</v>
      </c>
      <c r="N188" s="56">
        <f t="shared" si="2"/>
        <v>378.34146146452969</v>
      </c>
    </row>
    <row r="189" spans="12:14" x14ac:dyDescent="0.2">
      <c r="L189" s="113">
        <v>34759</v>
      </c>
      <c r="M189" s="114">
        <v>500.71</v>
      </c>
      <c r="N189" s="56">
        <f t="shared" si="2"/>
        <v>376.6247952593568</v>
      </c>
    </row>
    <row r="190" spans="12:14" x14ac:dyDescent="0.2">
      <c r="L190" s="113">
        <v>34731</v>
      </c>
      <c r="M190" s="114">
        <v>487.39</v>
      </c>
      <c r="N190" s="56">
        <f t="shared" si="2"/>
        <v>375.17433965953325</v>
      </c>
    </row>
    <row r="191" spans="12:14" x14ac:dyDescent="0.2">
      <c r="L191" s="113">
        <v>34702</v>
      </c>
      <c r="M191" s="114">
        <v>470.42</v>
      </c>
      <c r="N191" s="56">
        <f t="shared" si="2"/>
        <v>373.67797060322181</v>
      </c>
    </row>
    <row r="192" spans="12:14" x14ac:dyDescent="0.2">
      <c r="L192" s="113">
        <v>34669</v>
      </c>
      <c r="M192" s="114">
        <v>459.27</v>
      </c>
      <c r="N192" s="56">
        <f t="shared" si="2"/>
        <v>371.98246427074366</v>
      </c>
    </row>
    <row r="193" spans="12:14" x14ac:dyDescent="0.2">
      <c r="L193" s="113">
        <v>34639</v>
      </c>
      <c r="M193" s="114">
        <v>453.69</v>
      </c>
      <c r="N193" s="56">
        <f t="shared" ref="N193:N256" si="3">N194*EXP($E$5*(L193-L194)/365)</f>
        <v>370.44777162656175</v>
      </c>
    </row>
    <row r="194" spans="12:14" x14ac:dyDescent="0.2">
      <c r="L194" s="113">
        <v>34610</v>
      </c>
      <c r="M194" s="114">
        <v>472.35</v>
      </c>
      <c r="N194" s="56">
        <f t="shared" si="3"/>
        <v>368.97025431302541</v>
      </c>
    </row>
    <row r="195" spans="12:14" x14ac:dyDescent="0.2">
      <c r="L195" s="113">
        <v>34578</v>
      </c>
      <c r="M195" s="114">
        <v>462.71</v>
      </c>
      <c r="N195" s="56">
        <f t="shared" si="3"/>
        <v>367.34672842979103</v>
      </c>
    </row>
    <row r="196" spans="12:14" x14ac:dyDescent="0.2">
      <c r="L196" s="113">
        <v>34547</v>
      </c>
      <c r="M196" s="114">
        <v>475.49</v>
      </c>
      <c r="N196" s="56">
        <f t="shared" si="3"/>
        <v>365.78075043091002</v>
      </c>
    </row>
    <row r="197" spans="12:14" x14ac:dyDescent="0.2">
      <c r="L197" s="113">
        <v>34516</v>
      </c>
      <c r="M197" s="114">
        <v>458.26</v>
      </c>
      <c r="N197" s="56">
        <f t="shared" si="3"/>
        <v>364.22144810627134</v>
      </c>
    </row>
    <row r="198" spans="12:14" x14ac:dyDescent="0.2">
      <c r="L198" s="113">
        <v>34486</v>
      </c>
      <c r="M198" s="114">
        <v>444.27</v>
      </c>
      <c r="N198" s="56">
        <f t="shared" si="3"/>
        <v>362.71877518227257</v>
      </c>
    </row>
    <row r="199" spans="12:14" x14ac:dyDescent="0.2">
      <c r="L199" s="113">
        <v>34485</v>
      </c>
      <c r="M199" s="114">
        <v>456.5</v>
      </c>
      <c r="N199" s="56">
        <f t="shared" si="3"/>
        <v>362.66879299785921</v>
      </c>
    </row>
    <row r="200" spans="12:14" x14ac:dyDescent="0.2">
      <c r="L200" s="113">
        <v>34428</v>
      </c>
      <c r="M200" s="114">
        <v>450.91</v>
      </c>
      <c r="N200" s="56">
        <f t="shared" si="3"/>
        <v>359.83116426319015</v>
      </c>
    </row>
    <row r="201" spans="12:14" x14ac:dyDescent="0.2">
      <c r="L201" s="113">
        <v>34394</v>
      </c>
      <c r="M201" s="114">
        <v>445.77</v>
      </c>
      <c r="N201" s="56">
        <f t="shared" si="3"/>
        <v>358.14912639101743</v>
      </c>
    </row>
    <row r="202" spans="12:14" x14ac:dyDescent="0.2">
      <c r="L202" s="113">
        <v>34366</v>
      </c>
      <c r="M202" s="114">
        <v>467.14</v>
      </c>
      <c r="N202" s="56">
        <f t="shared" si="3"/>
        <v>356.76982419826606</v>
      </c>
    </row>
    <row r="203" spans="12:14" x14ac:dyDescent="0.2">
      <c r="L203" s="113">
        <v>34337</v>
      </c>
      <c r="M203" s="114">
        <v>481.61</v>
      </c>
      <c r="N203" s="56">
        <f t="shared" si="3"/>
        <v>355.34686087502701</v>
      </c>
    </row>
    <row r="204" spans="12:14" x14ac:dyDescent="0.2">
      <c r="L204" s="113">
        <v>34304</v>
      </c>
      <c r="M204" s="114">
        <v>466.45</v>
      </c>
      <c r="N204" s="56">
        <f t="shared" si="3"/>
        <v>353.73452913423097</v>
      </c>
    </row>
    <row r="205" spans="12:14" x14ac:dyDescent="0.2">
      <c r="L205" s="113">
        <v>34274</v>
      </c>
      <c r="M205" s="114">
        <v>461.79</v>
      </c>
      <c r="N205" s="56">
        <f t="shared" si="3"/>
        <v>352.27512222127405</v>
      </c>
    </row>
    <row r="206" spans="12:14" x14ac:dyDescent="0.2">
      <c r="L206" s="113">
        <v>34243</v>
      </c>
      <c r="M206" s="114">
        <v>467.83</v>
      </c>
      <c r="N206" s="56">
        <f t="shared" si="3"/>
        <v>350.77339361378199</v>
      </c>
    </row>
    <row r="207" spans="12:14" x14ac:dyDescent="0.2">
      <c r="L207" s="113">
        <v>34213</v>
      </c>
      <c r="M207" s="114">
        <v>458.93</v>
      </c>
      <c r="N207" s="56">
        <f t="shared" si="3"/>
        <v>349.32620349419079</v>
      </c>
    </row>
    <row r="208" spans="12:14" x14ac:dyDescent="0.2">
      <c r="L208" s="113">
        <v>34183</v>
      </c>
      <c r="M208" s="114">
        <v>463.56</v>
      </c>
      <c r="N208" s="56">
        <f t="shared" si="3"/>
        <v>347.88498406473849</v>
      </c>
    </row>
    <row r="209" spans="12:14" x14ac:dyDescent="0.2">
      <c r="L209" s="113">
        <v>34151</v>
      </c>
      <c r="M209" s="114">
        <v>448.13</v>
      </c>
      <c r="N209" s="56">
        <f t="shared" si="3"/>
        <v>346.35423661446157</v>
      </c>
    </row>
    <row r="210" spans="12:14" x14ac:dyDescent="0.2">
      <c r="L210" s="113">
        <v>34121</v>
      </c>
      <c r="M210" s="114">
        <v>450.53</v>
      </c>
      <c r="N210" s="56">
        <f t="shared" si="3"/>
        <v>344.92527866544765</v>
      </c>
    </row>
    <row r="211" spans="12:14" x14ac:dyDescent="0.2">
      <c r="L211" s="113">
        <v>34092</v>
      </c>
      <c r="M211" s="114">
        <v>450.19</v>
      </c>
      <c r="N211" s="56">
        <f t="shared" si="3"/>
        <v>343.54955687647089</v>
      </c>
    </row>
    <row r="212" spans="12:14" x14ac:dyDescent="0.2">
      <c r="L212" s="113">
        <v>34060</v>
      </c>
      <c r="M212" s="114">
        <v>440.19</v>
      </c>
      <c r="N212" s="56">
        <f t="shared" si="3"/>
        <v>342.03788597280646</v>
      </c>
    </row>
    <row r="213" spans="12:14" x14ac:dyDescent="0.2">
      <c r="L213" s="113">
        <v>34029</v>
      </c>
      <c r="M213" s="114">
        <v>451.67</v>
      </c>
      <c r="N213" s="56">
        <f t="shared" si="3"/>
        <v>340.57979811530276</v>
      </c>
    </row>
    <row r="214" spans="12:14" x14ac:dyDescent="0.2">
      <c r="L214" s="113">
        <v>34001</v>
      </c>
      <c r="M214" s="114">
        <v>443.38</v>
      </c>
      <c r="N214" s="56">
        <f t="shared" si="3"/>
        <v>339.26815883509306</v>
      </c>
    </row>
    <row r="215" spans="12:14" x14ac:dyDescent="0.2">
      <c r="L215" s="113">
        <v>33973</v>
      </c>
      <c r="M215" s="114">
        <v>438.78</v>
      </c>
      <c r="N215" s="56">
        <f t="shared" si="3"/>
        <v>337.96157093376991</v>
      </c>
    </row>
    <row r="216" spans="12:14" x14ac:dyDescent="0.2">
      <c r="L216" s="113">
        <v>33939</v>
      </c>
      <c r="M216" s="114">
        <v>435.71</v>
      </c>
      <c r="N216" s="56">
        <f t="shared" si="3"/>
        <v>336.38176290682037</v>
      </c>
    </row>
    <row r="217" spans="12:14" x14ac:dyDescent="0.2">
      <c r="L217" s="113">
        <v>33910</v>
      </c>
      <c r="M217" s="114">
        <v>431.35</v>
      </c>
      <c r="N217" s="56">
        <f t="shared" si="3"/>
        <v>335.04011661625037</v>
      </c>
    </row>
    <row r="218" spans="12:14" x14ac:dyDescent="0.2">
      <c r="L218" s="113">
        <v>33878</v>
      </c>
      <c r="M218" s="114">
        <v>418.68</v>
      </c>
      <c r="N218" s="56">
        <f t="shared" si="3"/>
        <v>333.56588855886645</v>
      </c>
    </row>
    <row r="219" spans="12:14" x14ac:dyDescent="0.2">
      <c r="L219" s="113">
        <v>33848</v>
      </c>
      <c r="M219" s="114">
        <v>417.8</v>
      </c>
      <c r="N219" s="56">
        <f t="shared" si="3"/>
        <v>332.18969165527074</v>
      </c>
    </row>
    <row r="220" spans="12:14" x14ac:dyDescent="0.2">
      <c r="L220" s="113">
        <v>33819</v>
      </c>
      <c r="M220" s="114">
        <v>414.03</v>
      </c>
      <c r="N220" s="56">
        <f t="shared" si="3"/>
        <v>330.86476528671983</v>
      </c>
    </row>
    <row r="221" spans="12:14" x14ac:dyDescent="0.2">
      <c r="L221" s="113">
        <v>33786</v>
      </c>
      <c r="M221" s="114">
        <v>424.21</v>
      </c>
      <c r="N221" s="56">
        <f t="shared" si="3"/>
        <v>329.36351729013086</v>
      </c>
    </row>
    <row r="222" spans="12:14" x14ac:dyDescent="0.2">
      <c r="L222" s="113">
        <v>33756</v>
      </c>
      <c r="M222" s="114">
        <v>408.14</v>
      </c>
      <c r="N222" s="56">
        <f t="shared" si="3"/>
        <v>328.00465816154798</v>
      </c>
    </row>
    <row r="223" spans="12:14" x14ac:dyDescent="0.2">
      <c r="L223" s="113">
        <v>33725</v>
      </c>
      <c r="M223" s="114">
        <v>415.35</v>
      </c>
      <c r="N223" s="56">
        <f t="shared" si="3"/>
        <v>326.60639314798158</v>
      </c>
    </row>
    <row r="224" spans="12:14" x14ac:dyDescent="0.2">
      <c r="L224" s="113">
        <v>33695</v>
      </c>
      <c r="M224" s="114">
        <v>414.95</v>
      </c>
      <c r="N224" s="56">
        <f t="shared" si="3"/>
        <v>325.25890912050284</v>
      </c>
    </row>
    <row r="225" spans="12:14" x14ac:dyDescent="0.2">
      <c r="L225" s="113">
        <v>33665</v>
      </c>
      <c r="M225" s="114">
        <v>403.69</v>
      </c>
      <c r="N225" s="56">
        <f t="shared" si="3"/>
        <v>323.91698442450814</v>
      </c>
    </row>
    <row r="226" spans="12:14" x14ac:dyDescent="0.2">
      <c r="L226" s="113">
        <v>33637</v>
      </c>
      <c r="M226" s="114">
        <v>412.7</v>
      </c>
      <c r="N226" s="56">
        <f t="shared" si="3"/>
        <v>322.66951689223123</v>
      </c>
    </row>
    <row r="227" spans="12:14" x14ac:dyDescent="0.2">
      <c r="L227" s="113">
        <v>33605</v>
      </c>
      <c r="M227" s="114">
        <v>408.78</v>
      </c>
      <c r="N227" s="56">
        <f t="shared" si="3"/>
        <v>321.24972137678884</v>
      </c>
    </row>
    <row r="228" spans="12:14" x14ac:dyDescent="0.2">
      <c r="L228" s="113">
        <v>33574</v>
      </c>
      <c r="M228" s="114">
        <v>417.09</v>
      </c>
      <c r="N228" s="56">
        <f t="shared" si="3"/>
        <v>319.88025227065839</v>
      </c>
    </row>
    <row r="229" spans="12:14" x14ac:dyDescent="0.2">
      <c r="L229" s="113">
        <v>33543</v>
      </c>
      <c r="M229" s="114">
        <v>375.22</v>
      </c>
      <c r="N229" s="56">
        <f t="shared" si="3"/>
        <v>318.51662113265007</v>
      </c>
    </row>
    <row r="230" spans="12:14" x14ac:dyDescent="0.2">
      <c r="L230" s="113">
        <v>33512</v>
      </c>
      <c r="M230" s="114">
        <v>392.45</v>
      </c>
      <c r="N230" s="56">
        <f t="shared" si="3"/>
        <v>317.15880307584121</v>
      </c>
    </row>
    <row r="231" spans="12:14" x14ac:dyDescent="0.2">
      <c r="L231" s="113">
        <v>33484</v>
      </c>
      <c r="M231" s="114">
        <v>387.86</v>
      </c>
      <c r="N231" s="56">
        <f t="shared" si="3"/>
        <v>315.93736261906537</v>
      </c>
    </row>
    <row r="232" spans="12:14" x14ac:dyDescent="0.2">
      <c r="L232" s="113">
        <v>33451</v>
      </c>
      <c r="M232" s="114">
        <v>395.43</v>
      </c>
      <c r="N232" s="56">
        <f t="shared" si="3"/>
        <v>314.5038454167472</v>
      </c>
    </row>
    <row r="233" spans="12:14" x14ac:dyDescent="0.2">
      <c r="L233" s="113">
        <v>33420</v>
      </c>
      <c r="M233" s="114">
        <v>387.81</v>
      </c>
      <c r="N233" s="56">
        <f t="shared" si="3"/>
        <v>313.16313359227746</v>
      </c>
    </row>
    <row r="234" spans="12:14" x14ac:dyDescent="0.2">
      <c r="L234" s="113">
        <v>33392</v>
      </c>
      <c r="M234" s="114">
        <v>371.16</v>
      </c>
      <c r="N234" s="56">
        <f t="shared" si="3"/>
        <v>311.95708123859634</v>
      </c>
    </row>
    <row r="235" spans="12:14" x14ac:dyDescent="0.2">
      <c r="L235" s="113">
        <v>33359</v>
      </c>
      <c r="M235" s="114">
        <v>389.83</v>
      </c>
      <c r="N235" s="56">
        <f t="shared" si="3"/>
        <v>310.54162395100832</v>
      </c>
    </row>
    <row r="236" spans="12:14" x14ac:dyDescent="0.2">
      <c r="L236" s="113">
        <v>33329</v>
      </c>
      <c r="M236" s="114">
        <v>375.34</v>
      </c>
      <c r="N236" s="56">
        <f t="shared" si="3"/>
        <v>309.26041854009128</v>
      </c>
    </row>
    <row r="237" spans="12:14" x14ac:dyDescent="0.2">
      <c r="L237" s="113">
        <v>33298</v>
      </c>
      <c r="M237" s="114">
        <v>375.22</v>
      </c>
      <c r="N237" s="56">
        <f t="shared" si="3"/>
        <v>307.94205914315694</v>
      </c>
    </row>
    <row r="238" spans="12:14" x14ac:dyDescent="0.2">
      <c r="L238" s="113">
        <v>33270</v>
      </c>
      <c r="M238" s="114">
        <v>367.07</v>
      </c>
      <c r="N238" s="56">
        <f t="shared" si="3"/>
        <v>306.75611416627936</v>
      </c>
    </row>
    <row r="239" spans="12:14" x14ac:dyDescent="0.2">
      <c r="L239" s="113">
        <v>33240</v>
      </c>
      <c r="M239" s="114">
        <v>343.93</v>
      </c>
      <c r="N239" s="56">
        <f t="shared" si="3"/>
        <v>305.49052667980533</v>
      </c>
    </row>
    <row r="240" spans="12:14" x14ac:dyDescent="0.2">
      <c r="L240" s="113">
        <v>33210</v>
      </c>
      <c r="M240" s="114">
        <v>330.22</v>
      </c>
      <c r="N240" s="56">
        <f t="shared" si="3"/>
        <v>304.23016064324526</v>
      </c>
    </row>
    <row r="241" spans="12:14" x14ac:dyDescent="0.2">
      <c r="L241" s="113">
        <v>33178</v>
      </c>
      <c r="M241" s="114">
        <v>322.22000000000003</v>
      </c>
      <c r="N241" s="56">
        <f t="shared" si="3"/>
        <v>302.89150113210258</v>
      </c>
    </row>
    <row r="242" spans="12:14" x14ac:dyDescent="0.2">
      <c r="L242" s="113">
        <v>33147</v>
      </c>
      <c r="M242" s="114">
        <v>304</v>
      </c>
      <c r="N242" s="56">
        <f t="shared" si="3"/>
        <v>301.60029206417818</v>
      </c>
    </row>
    <row r="243" spans="12:14" x14ac:dyDescent="0.2">
      <c r="L243" s="113">
        <v>33120</v>
      </c>
      <c r="M243" s="114">
        <v>306.05</v>
      </c>
      <c r="N243" s="56">
        <f t="shared" si="3"/>
        <v>300.48017625506304</v>
      </c>
    </row>
    <row r="244" spans="12:14" x14ac:dyDescent="0.2">
      <c r="L244" s="113">
        <v>33086</v>
      </c>
      <c r="M244" s="114">
        <v>322.56</v>
      </c>
      <c r="N244" s="56">
        <f t="shared" si="3"/>
        <v>299.07557574656329</v>
      </c>
    </row>
    <row r="245" spans="12:14" x14ac:dyDescent="0.2">
      <c r="L245" s="113">
        <v>33056</v>
      </c>
      <c r="M245" s="114">
        <v>356.15</v>
      </c>
      <c r="N245" s="56">
        <f t="shared" si="3"/>
        <v>297.84167595224756</v>
      </c>
    </row>
    <row r="246" spans="12:14" x14ac:dyDescent="0.2">
      <c r="L246" s="113">
        <v>33025</v>
      </c>
      <c r="M246" s="114">
        <v>358.02</v>
      </c>
      <c r="N246" s="56">
        <f t="shared" si="3"/>
        <v>296.57199399894768</v>
      </c>
    </row>
    <row r="247" spans="12:14" x14ac:dyDescent="0.2">
      <c r="L247" s="113">
        <v>32994</v>
      </c>
      <c r="M247" s="114">
        <v>361.23</v>
      </c>
      <c r="N247" s="56">
        <f t="shared" si="3"/>
        <v>295.30772462687031</v>
      </c>
    </row>
    <row r="248" spans="12:14" x14ac:dyDescent="0.2">
      <c r="L248" s="113">
        <v>32965</v>
      </c>
      <c r="M248" s="114">
        <v>330.8</v>
      </c>
      <c r="N248" s="56">
        <f t="shared" si="3"/>
        <v>294.12990062744007</v>
      </c>
    </row>
    <row r="249" spans="12:14" x14ac:dyDescent="0.2">
      <c r="L249" s="113">
        <v>32933</v>
      </c>
      <c r="M249" s="114">
        <v>339.94</v>
      </c>
      <c r="N249" s="56">
        <f t="shared" si="3"/>
        <v>292.8356838142422</v>
      </c>
    </row>
    <row r="250" spans="12:14" x14ac:dyDescent="0.2">
      <c r="L250" s="113">
        <v>32905</v>
      </c>
      <c r="M250" s="114">
        <v>331.89</v>
      </c>
      <c r="N250" s="56">
        <f t="shared" si="3"/>
        <v>291.7079164373651</v>
      </c>
    </row>
    <row r="251" spans="12:14" x14ac:dyDescent="0.2">
      <c r="L251" s="113">
        <v>32875</v>
      </c>
      <c r="M251" s="114">
        <v>329.08</v>
      </c>
      <c r="N251" s="56">
        <f t="shared" si="3"/>
        <v>290.50441348599958</v>
      </c>
    </row>
    <row r="252" spans="12:14" x14ac:dyDescent="0.2">
      <c r="L252" s="113">
        <v>32843</v>
      </c>
      <c r="M252" s="114">
        <v>353.4</v>
      </c>
      <c r="N252" s="56">
        <f t="shared" si="3"/>
        <v>289.22614937398743</v>
      </c>
    </row>
    <row r="253" spans="12:14" x14ac:dyDescent="0.2">
      <c r="L253" s="113">
        <v>32813</v>
      </c>
      <c r="M253" s="114">
        <v>345.99</v>
      </c>
      <c r="N253" s="56">
        <f t="shared" si="3"/>
        <v>288.03288547962745</v>
      </c>
    </row>
    <row r="254" spans="12:14" x14ac:dyDescent="0.2">
      <c r="L254" s="113">
        <v>32783</v>
      </c>
      <c r="M254" s="114">
        <v>340.36</v>
      </c>
      <c r="N254" s="56">
        <f t="shared" si="3"/>
        <v>286.84454464884476</v>
      </c>
    </row>
    <row r="255" spans="12:14" x14ac:dyDescent="0.2">
      <c r="L255" s="113">
        <v>32752</v>
      </c>
      <c r="M255" s="114">
        <v>349.15</v>
      </c>
      <c r="N255" s="56">
        <f t="shared" si="3"/>
        <v>285.62174283449576</v>
      </c>
    </row>
    <row r="256" spans="12:14" x14ac:dyDescent="0.2">
      <c r="L256" s="113">
        <v>32721</v>
      </c>
      <c r="M256" s="114">
        <v>351.45</v>
      </c>
      <c r="N256" s="56">
        <f t="shared" si="3"/>
        <v>284.40415375403018</v>
      </c>
    </row>
    <row r="257" spans="12:14" x14ac:dyDescent="0.2">
      <c r="L257" s="113">
        <v>32692</v>
      </c>
      <c r="M257" s="114">
        <v>346.08</v>
      </c>
      <c r="N257" s="56">
        <f t="shared" ref="N257:N262" si="4">N258*EXP($E$5*(L257-L258)/365)</f>
        <v>283.26981824603627</v>
      </c>
    </row>
    <row r="258" spans="12:14" x14ac:dyDescent="0.2">
      <c r="L258" s="113">
        <v>32660</v>
      </c>
      <c r="M258" s="114">
        <v>317.98</v>
      </c>
      <c r="N258" s="56">
        <f t="shared" si="4"/>
        <v>282.02338746608677</v>
      </c>
    </row>
    <row r="259" spans="12:14" x14ac:dyDescent="0.2">
      <c r="L259" s="113">
        <v>32629</v>
      </c>
      <c r="M259" s="114">
        <v>320.52</v>
      </c>
      <c r="N259" s="56">
        <f t="shared" si="4"/>
        <v>280.82113796782784</v>
      </c>
    </row>
    <row r="260" spans="12:14" x14ac:dyDescent="0.2">
      <c r="L260" s="113">
        <v>32601</v>
      </c>
      <c r="M260" s="114">
        <v>309.64</v>
      </c>
      <c r="N260" s="56">
        <f t="shared" si="4"/>
        <v>279.73964095212085</v>
      </c>
    </row>
    <row r="261" spans="12:14" x14ac:dyDescent="0.2">
      <c r="L261" s="113">
        <v>32568</v>
      </c>
      <c r="M261" s="114">
        <v>294.87</v>
      </c>
      <c r="N261" s="56">
        <f t="shared" si="4"/>
        <v>278.47036534587136</v>
      </c>
    </row>
    <row r="262" spans="12:14" x14ac:dyDescent="0.2">
      <c r="L262" s="113">
        <v>32540</v>
      </c>
      <c r="M262" s="114">
        <v>288.86</v>
      </c>
      <c r="N262" s="56">
        <f t="shared" si="4"/>
        <v>277.39792161437811</v>
      </c>
    </row>
    <row r="263" spans="12:14" x14ac:dyDescent="0.2">
      <c r="L263" s="113">
        <v>32511</v>
      </c>
      <c r="M263" s="114">
        <v>297.47000000000003</v>
      </c>
      <c r="N263" s="56">
        <f>N264*EXP($E$5*(L263-L264)/365)</f>
        <v>276.29153020561182</v>
      </c>
    </row>
    <row r="264" spans="12:14" x14ac:dyDescent="0.2">
      <c r="L264" s="113">
        <v>32478</v>
      </c>
      <c r="M264" s="114">
        <v>277.72000000000003</v>
      </c>
      <c r="N264" s="56">
        <f>N265*EXP($E$5*(L264-L265)/365)</f>
        <v>275.0378998716709</v>
      </c>
    </row>
    <row r="265" spans="12:14" x14ac:dyDescent="0.2">
      <c r="L265" s="113">
        <v>32477</v>
      </c>
      <c r="M265" s="114">
        <v>273.7</v>
      </c>
      <c r="N265">
        <v>275</v>
      </c>
    </row>
  </sheetData>
  <phoneticPr fontId="4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1"/>
  <sheetViews>
    <sheetView tabSelected="1" topLeftCell="E1" zoomScale="90" zoomScaleNormal="90" workbookViewId="0">
      <selection activeCell="S15" sqref="S15"/>
    </sheetView>
  </sheetViews>
  <sheetFormatPr defaultRowHeight="12.75" x14ac:dyDescent="0.2"/>
  <cols>
    <col min="1" max="1" width="11" bestFit="1" customWidth="1"/>
    <col min="4" max="4" width="10.140625" bestFit="1" customWidth="1"/>
    <col min="8" max="8" width="9.28515625" bestFit="1" customWidth="1"/>
    <col min="10" max="10" width="12.42578125" bestFit="1" customWidth="1"/>
    <col min="12" max="12" width="14" bestFit="1" customWidth="1"/>
    <col min="13" max="13" width="10.85546875" bestFit="1" customWidth="1"/>
  </cols>
  <sheetData>
    <row r="1" spans="1:20" x14ac:dyDescent="0.2">
      <c r="A1" s="4" t="s">
        <v>0</v>
      </c>
      <c r="B1" s="4" t="s">
        <v>37</v>
      </c>
      <c r="C1" s="4" t="s">
        <v>91</v>
      </c>
    </row>
    <row r="2" spans="1:20" x14ac:dyDescent="0.2">
      <c r="A2" s="4"/>
      <c r="B2" s="4"/>
      <c r="C2" s="4"/>
      <c r="E2" s="130" t="s">
        <v>73</v>
      </c>
      <c r="F2" s="9"/>
      <c r="G2" s="9"/>
      <c r="H2" s="9" t="s">
        <v>74</v>
      </c>
      <c r="I2" s="83"/>
      <c r="L2" t="s">
        <v>75</v>
      </c>
      <c r="N2" s="4" t="s">
        <v>97</v>
      </c>
      <c r="O2" s="133" t="s">
        <v>93</v>
      </c>
    </row>
    <row r="3" spans="1:20" x14ac:dyDescent="0.2">
      <c r="A3" s="134">
        <v>41214</v>
      </c>
      <c r="B3" s="135">
        <v>12588.31</v>
      </c>
      <c r="C3" s="56">
        <f>C4*EXP($F$10*(A3-A4)/365)</f>
        <v>10956.962196102302</v>
      </c>
      <c r="D3" s="3">
        <f t="shared" ref="D3:D34" si="0">LN(B3/B4)</f>
        <v>-3.9573359153569812E-2</v>
      </c>
      <c r="E3" s="9">
        <v>1935</v>
      </c>
      <c r="F3" s="9">
        <v>100</v>
      </c>
      <c r="G3" s="9">
        <v>1990</v>
      </c>
      <c r="H3" s="9">
        <v>2600</v>
      </c>
      <c r="I3" s="9">
        <v>1980</v>
      </c>
      <c r="J3" s="9">
        <v>1000</v>
      </c>
      <c r="L3" s="9">
        <v>1980</v>
      </c>
      <c r="M3" s="85">
        <v>226542199</v>
      </c>
    </row>
    <row r="4" spans="1:20" x14ac:dyDescent="0.2">
      <c r="A4" s="134">
        <v>41183</v>
      </c>
      <c r="B4" s="135">
        <v>13096.46</v>
      </c>
      <c r="C4" s="56">
        <f t="shared" ref="C4:C34" si="1">C5*EXP($F$10*(A4-A5)/365)</f>
        <v>10900.990987088877</v>
      </c>
      <c r="D4" s="3">
        <f t="shared" si="0"/>
        <v>-2.5679805944033827E-2</v>
      </c>
      <c r="E4" s="9">
        <v>2009</v>
      </c>
      <c r="F4" s="9">
        <v>10000</v>
      </c>
      <c r="G4" s="9">
        <v>1994</v>
      </c>
      <c r="H4" s="9">
        <v>3800</v>
      </c>
      <c r="I4" s="9">
        <v>2000</v>
      </c>
      <c r="J4" s="9">
        <v>10000</v>
      </c>
      <c r="L4" s="9">
        <v>2006</v>
      </c>
      <c r="M4" s="85">
        <v>300009716</v>
      </c>
    </row>
    <row r="5" spans="1:20" x14ac:dyDescent="0.2">
      <c r="A5" s="134">
        <v>41156</v>
      </c>
      <c r="B5" s="135">
        <v>13437.13</v>
      </c>
      <c r="C5" s="56">
        <f t="shared" si="1"/>
        <v>10852.474878795945</v>
      </c>
      <c r="D5" s="3">
        <f t="shared" si="0"/>
        <v>2.6109021639143935E-2</v>
      </c>
      <c r="E5" s="9">
        <f>E4-E3</f>
        <v>74</v>
      </c>
      <c r="F5" s="84">
        <f>LN(F4/F3)/E5</f>
        <v>6.2232029540379617E-2</v>
      </c>
      <c r="G5" s="9">
        <f>G4-G3</f>
        <v>4</v>
      </c>
      <c r="H5" s="84">
        <f>LN(H4/H3)/G5</f>
        <v>9.4872405426225923E-2</v>
      </c>
      <c r="I5" s="9">
        <f>I4-I3</f>
        <v>20</v>
      </c>
      <c r="J5" s="84">
        <f>LN(J4/J3)/I5</f>
        <v>0.11512925464970229</v>
      </c>
      <c r="L5" s="9">
        <f>L4-L3</f>
        <v>26</v>
      </c>
      <c r="M5" s="84">
        <f>LN(M4/M3)/L5</f>
        <v>1.0803216314536361E-2</v>
      </c>
    </row>
    <row r="6" spans="1:20" x14ac:dyDescent="0.2">
      <c r="A6" s="134">
        <v>41122</v>
      </c>
      <c r="B6" s="135">
        <v>13090.84</v>
      </c>
      <c r="C6" s="56">
        <f t="shared" si="1"/>
        <v>10791.687556666266</v>
      </c>
      <c r="D6" s="3">
        <f t="shared" si="0"/>
        <v>6.2959220240322144E-3</v>
      </c>
    </row>
    <row r="7" spans="1:20" x14ac:dyDescent="0.2">
      <c r="A7" s="134">
        <v>41092</v>
      </c>
      <c r="B7" s="135">
        <v>13008.68</v>
      </c>
      <c r="C7" s="56">
        <f t="shared" si="1"/>
        <v>10738.334501626689</v>
      </c>
      <c r="D7" s="3">
        <f t="shared" si="0"/>
        <v>9.9341187324581155E-3</v>
      </c>
      <c r="E7" s="130" t="s">
        <v>77</v>
      </c>
      <c r="F7" s="131"/>
      <c r="G7" s="9"/>
      <c r="H7" s="9" t="s">
        <v>74</v>
      </c>
      <c r="I7" s="83"/>
      <c r="K7" s="43" t="s">
        <v>94</v>
      </c>
    </row>
    <row r="8" spans="1:20" x14ac:dyDescent="0.2">
      <c r="A8" s="134">
        <v>41061</v>
      </c>
      <c r="B8" s="135">
        <v>12880.09</v>
      </c>
      <c r="C8" s="56">
        <f t="shared" si="1"/>
        <v>10683.480103656744</v>
      </c>
      <c r="D8" s="3">
        <f t="shared" si="0"/>
        <v>3.8514600985294405E-2</v>
      </c>
      <c r="E8" s="115" t="s">
        <v>86</v>
      </c>
      <c r="F8" s="121">
        <v>0.03</v>
      </c>
      <c r="G8" s="115">
        <v>1992</v>
      </c>
      <c r="H8" s="115">
        <v>3300</v>
      </c>
      <c r="I8" s="115">
        <v>1994</v>
      </c>
      <c r="J8" s="115">
        <v>3800</v>
      </c>
      <c r="K8" s="124">
        <v>-6901</v>
      </c>
      <c r="L8" s="123">
        <v>36434</v>
      </c>
      <c r="M8" s="124">
        <v>10000</v>
      </c>
      <c r="N8" s="27" t="s">
        <v>89</v>
      </c>
    </row>
    <row r="9" spans="1:20" x14ac:dyDescent="0.2">
      <c r="A9" s="134">
        <v>41030</v>
      </c>
      <c r="B9" s="135">
        <v>12393.45</v>
      </c>
      <c r="C9" s="56">
        <f t="shared" si="1"/>
        <v>10628.905917201555</v>
      </c>
      <c r="D9" s="3">
        <f t="shared" si="0"/>
        <v>-6.4080765366111181E-2</v>
      </c>
      <c r="E9" s="68" t="s">
        <v>76</v>
      </c>
      <c r="F9" s="122">
        <v>3.0300000000000001E-2</v>
      </c>
      <c r="G9" s="119">
        <v>2012</v>
      </c>
      <c r="H9" s="116">
        <f>H8*(EXP(F10*G10))</f>
        <v>11022.321770068247</v>
      </c>
      <c r="I9" s="119">
        <v>2012</v>
      </c>
      <c r="J9" s="116">
        <f>J8*(EXP(H10*I10))</f>
        <v>11250.370559524226</v>
      </c>
      <c r="K9" s="126">
        <v>0.45550000000000002</v>
      </c>
      <c r="L9" s="125">
        <f>A3</f>
        <v>41214</v>
      </c>
      <c r="M9" s="138">
        <f>K9*(L9-L8)+M8</f>
        <v>12177.29</v>
      </c>
      <c r="N9" s="107" t="s">
        <v>88</v>
      </c>
    </row>
    <row r="10" spans="1:20" x14ac:dyDescent="0.2">
      <c r="A10" s="134">
        <v>41001</v>
      </c>
      <c r="B10" s="135">
        <v>13213.63</v>
      </c>
      <c r="C10" s="56">
        <f t="shared" si="1"/>
        <v>10578.105055347838</v>
      </c>
      <c r="D10" s="3">
        <f t="shared" si="0"/>
        <v>1.2033753557940005E-4</v>
      </c>
      <c r="E10" s="115" t="s">
        <v>87</v>
      </c>
      <c r="F10" s="117">
        <f>SUM(F8:F9)</f>
        <v>6.0299999999999999E-2</v>
      </c>
      <c r="G10" s="115">
        <f>G9-G8</f>
        <v>20</v>
      </c>
      <c r="H10" s="117">
        <f>LN(H9/H8)/G10</f>
        <v>6.0300000000000006E-2</v>
      </c>
      <c r="I10" s="115">
        <f>I9-I8</f>
        <v>18</v>
      </c>
      <c r="J10" s="117">
        <f>LN(J9/J8)/I10</f>
        <v>6.0300000000000006E-2</v>
      </c>
      <c r="K10" s="117"/>
      <c r="L10" s="137">
        <f>L9-L8</f>
        <v>4780</v>
      </c>
      <c r="M10" s="9"/>
      <c r="N10" s="84" t="s">
        <v>90</v>
      </c>
    </row>
    <row r="11" spans="1:20" x14ac:dyDescent="0.2">
      <c r="A11" s="134">
        <v>40969</v>
      </c>
      <c r="B11" s="135">
        <v>13212.04</v>
      </c>
      <c r="C11" s="56">
        <f t="shared" si="1"/>
        <v>10522.330663652097</v>
      </c>
      <c r="D11" s="3">
        <f t="shared" si="0"/>
        <v>1.9872914143219698E-2</v>
      </c>
      <c r="E11" s="68"/>
      <c r="F11" s="68"/>
      <c r="G11" s="68"/>
      <c r="H11" s="68"/>
      <c r="I11" s="68"/>
      <c r="J11" s="68"/>
    </row>
    <row r="12" spans="1:20" x14ac:dyDescent="0.2">
      <c r="A12" s="134">
        <v>40940</v>
      </c>
      <c r="B12" s="135">
        <v>12952.07</v>
      </c>
      <c r="C12" s="56">
        <f t="shared" si="1"/>
        <v>10472.039178283107</v>
      </c>
      <c r="D12" s="3">
        <f t="shared" si="0"/>
        <v>2.4950307307456392E-2</v>
      </c>
      <c r="E12" s="68"/>
      <c r="F12" s="68"/>
      <c r="G12" s="68"/>
      <c r="H12" s="68"/>
      <c r="I12" s="68"/>
      <c r="J12" s="68"/>
    </row>
    <row r="13" spans="1:20" x14ac:dyDescent="0.2">
      <c r="A13" s="134">
        <v>40911</v>
      </c>
      <c r="B13" s="135">
        <v>12632.91</v>
      </c>
      <c r="C13" s="56">
        <f t="shared" si="1"/>
        <v>10421.988061096934</v>
      </c>
      <c r="D13" s="3">
        <f t="shared" si="0"/>
        <v>3.3431052485545253E-2</v>
      </c>
      <c r="E13" s="132" t="s">
        <v>76</v>
      </c>
      <c r="F13" s="115"/>
      <c r="G13" s="115"/>
      <c r="H13" s="115" t="s">
        <v>74</v>
      </c>
      <c r="I13" s="118"/>
      <c r="J13" s="68"/>
      <c r="N13" s="101"/>
      <c r="O13" s="102"/>
      <c r="P13" s="102"/>
      <c r="Q13" s="102"/>
      <c r="R13" s="102"/>
      <c r="S13" s="111"/>
      <c r="T13" s="102"/>
    </row>
    <row r="14" spans="1:20" x14ac:dyDescent="0.2">
      <c r="A14" s="134">
        <v>40878</v>
      </c>
      <c r="B14" s="135">
        <v>12217.56</v>
      </c>
      <c r="C14" s="56">
        <f t="shared" si="1"/>
        <v>10365.324266100919</v>
      </c>
      <c r="D14" s="3">
        <f t="shared" si="0"/>
        <v>1.4168171704572284E-2</v>
      </c>
      <c r="E14" s="115">
        <v>1972</v>
      </c>
      <c r="F14" s="115">
        <v>4000</v>
      </c>
      <c r="G14" s="115">
        <v>1990</v>
      </c>
      <c r="H14" s="115">
        <v>7000</v>
      </c>
      <c r="I14" s="115">
        <v>1979</v>
      </c>
      <c r="J14" s="115">
        <v>5000</v>
      </c>
      <c r="L14" s="120" t="s">
        <v>95</v>
      </c>
      <c r="N14" s="101" t="s">
        <v>96</v>
      </c>
      <c r="O14" s="102"/>
      <c r="P14" s="102"/>
      <c r="Q14" s="102"/>
      <c r="R14" s="102"/>
      <c r="S14" s="111"/>
      <c r="T14" s="102"/>
    </row>
    <row r="15" spans="1:20" x14ac:dyDescent="0.2">
      <c r="A15" s="134">
        <v>40848</v>
      </c>
      <c r="B15" s="135">
        <v>12045.68</v>
      </c>
      <c r="C15" s="56">
        <f t="shared" si="1"/>
        <v>10314.079109755492</v>
      </c>
      <c r="D15" s="3">
        <f t="shared" si="0"/>
        <v>7.5556520538434969E-3</v>
      </c>
      <c r="E15" s="115">
        <v>2003</v>
      </c>
      <c r="F15" s="115">
        <v>10000</v>
      </c>
      <c r="G15" s="115">
        <v>2005</v>
      </c>
      <c r="H15" s="115">
        <v>11000</v>
      </c>
      <c r="I15" s="115">
        <v>2005</v>
      </c>
      <c r="J15" s="115">
        <v>11000</v>
      </c>
      <c r="L15" s="127" t="s">
        <v>46</v>
      </c>
      <c r="M15" s="128">
        <f>STDEV(D3:D159)</f>
        <v>4.4568201949241777E-2</v>
      </c>
      <c r="N15" s="101"/>
      <c r="O15" s="102">
        <f>B21*(1-M15)</f>
        <v>12034.380070297837</v>
      </c>
      <c r="P15" s="102"/>
      <c r="Q15" s="102"/>
      <c r="R15" s="102"/>
      <c r="S15" s="111"/>
      <c r="T15" s="102"/>
    </row>
    <row r="16" spans="1:20" x14ac:dyDescent="0.2">
      <c r="A16" s="134">
        <v>40819</v>
      </c>
      <c r="B16" s="135">
        <v>11955.01</v>
      </c>
      <c r="C16" s="56">
        <f t="shared" si="1"/>
        <v>10264.782962806348</v>
      </c>
      <c r="D16" s="3">
        <f t="shared" si="0"/>
        <v>9.1160877999453577E-2</v>
      </c>
      <c r="E16" s="115">
        <f>E15-E14</f>
        <v>31</v>
      </c>
      <c r="F16" s="117">
        <f>LN(F15/F14)/E16</f>
        <v>2.9557765544327583E-2</v>
      </c>
      <c r="G16" s="115">
        <f>G15-G14</f>
        <v>15</v>
      </c>
      <c r="H16" s="117">
        <f>LN(H15/H14)/G16</f>
        <v>3.0132341582870481E-2</v>
      </c>
      <c r="I16" s="115">
        <f>I15-I14</f>
        <v>26</v>
      </c>
      <c r="J16" s="117">
        <f>LN(J15/J14)/I16</f>
        <v>3.0325283090933471E-2</v>
      </c>
      <c r="L16" s="120" t="s">
        <v>26</v>
      </c>
      <c r="M16" s="128">
        <f>AVERAGE(D3:D159)</f>
        <v>1.0174401050972448E-3</v>
      </c>
      <c r="N16" s="101"/>
      <c r="O16" s="102">
        <f>B21*(1+M15)</f>
        <v>13157.119929702161</v>
      </c>
      <c r="P16" s="102"/>
      <c r="Q16" s="102"/>
      <c r="R16" s="102"/>
      <c r="S16" s="111"/>
      <c r="T16" s="102"/>
    </row>
    <row r="17" spans="1:20" x14ac:dyDescent="0.2">
      <c r="A17" s="134">
        <v>40787</v>
      </c>
      <c r="B17" s="135">
        <v>10913.38</v>
      </c>
      <c r="C17" s="56">
        <f t="shared" si="1"/>
        <v>10210.66060132064</v>
      </c>
      <c r="D17" s="3">
        <f t="shared" si="0"/>
        <v>-6.2181238350202943E-2</v>
      </c>
      <c r="L17" s="120" t="s">
        <v>98</v>
      </c>
      <c r="M17" s="128">
        <f>AVEDEV(D3:D159)</f>
        <v>3.3873659219205481E-2</v>
      </c>
      <c r="N17" s="101"/>
      <c r="O17" s="102"/>
      <c r="P17" s="102"/>
      <c r="Q17" s="102"/>
      <c r="R17" s="102"/>
      <c r="S17" s="111"/>
      <c r="T17" s="102"/>
    </row>
    <row r="18" spans="1:20" ht="13.5" thickBot="1" x14ac:dyDescent="0.25">
      <c r="A18" s="134">
        <v>40756</v>
      </c>
      <c r="B18" s="135">
        <v>11613.53</v>
      </c>
      <c r="C18" s="56">
        <f t="shared" si="1"/>
        <v>10158.501708330668</v>
      </c>
      <c r="D18" s="3">
        <f t="shared" si="0"/>
        <v>-4.4601838618942645E-2</v>
      </c>
      <c r="N18" s="101"/>
      <c r="O18" s="102"/>
      <c r="P18" s="102"/>
      <c r="Q18" s="102"/>
      <c r="R18" s="102"/>
      <c r="S18" s="111"/>
      <c r="T18" s="102"/>
    </row>
    <row r="19" spans="1:20" x14ac:dyDescent="0.2">
      <c r="A19" s="37">
        <v>40725</v>
      </c>
      <c r="B19" s="129">
        <v>12143.24</v>
      </c>
      <c r="C19" s="56">
        <f t="shared" si="1"/>
        <v>10106.609257466644</v>
      </c>
      <c r="D19" s="3">
        <f t="shared" si="0"/>
        <v>-2.2079619699093309E-2</v>
      </c>
      <c r="E19" s="97" t="s">
        <v>78</v>
      </c>
      <c r="F19" s="88"/>
      <c r="G19" s="88"/>
      <c r="H19" s="88"/>
      <c r="I19" s="89"/>
      <c r="J19" s="86"/>
      <c r="K19" s="87" t="s">
        <v>84</v>
      </c>
      <c r="L19" s="88"/>
      <c r="M19" s="89"/>
    </row>
    <row r="20" spans="1:20" x14ac:dyDescent="0.2">
      <c r="A20" s="37">
        <v>40695</v>
      </c>
      <c r="B20" s="129">
        <v>12414.34</v>
      </c>
      <c r="C20" s="56">
        <f t="shared" si="1"/>
        <v>10056.643162993862</v>
      </c>
      <c r="D20" s="3">
        <f t="shared" si="0"/>
        <v>-1.4507199422335476E-2</v>
      </c>
      <c r="E20" s="90" t="s">
        <v>79</v>
      </c>
      <c r="F20" s="91"/>
      <c r="G20" s="91"/>
      <c r="H20" s="91"/>
      <c r="I20" s="92"/>
      <c r="J20" s="90"/>
      <c r="K20" s="91" t="s">
        <v>85</v>
      </c>
      <c r="L20" s="91"/>
      <c r="M20" s="92"/>
    </row>
    <row r="21" spans="1:20" x14ac:dyDescent="0.2">
      <c r="A21" s="37">
        <v>40665</v>
      </c>
      <c r="B21">
        <v>12595.75</v>
      </c>
      <c r="C21" s="56">
        <f t="shared" si="1"/>
        <v>10006.924096038743</v>
      </c>
      <c r="D21" s="3">
        <f t="shared" si="0"/>
        <v>-1.6908814115753724E-2</v>
      </c>
      <c r="E21" s="90" t="s">
        <v>80</v>
      </c>
      <c r="F21" s="91" t="s">
        <v>0</v>
      </c>
      <c r="G21" s="91" t="s">
        <v>81</v>
      </c>
      <c r="H21" s="93">
        <v>0.5</v>
      </c>
      <c r="I21" s="98">
        <v>0.8</v>
      </c>
      <c r="J21" s="90" t="s">
        <v>81</v>
      </c>
      <c r="K21" s="93">
        <v>0.5</v>
      </c>
      <c r="L21" s="93">
        <v>0.8</v>
      </c>
      <c r="M21" s="92"/>
    </row>
    <row r="22" spans="1:20" x14ac:dyDescent="0.2">
      <c r="A22" s="37">
        <v>40634</v>
      </c>
      <c r="B22">
        <v>12810.54</v>
      </c>
      <c r="C22" s="56">
        <f t="shared" si="1"/>
        <v>9955.8059457579911</v>
      </c>
      <c r="D22" s="3">
        <f t="shared" si="0"/>
        <v>3.906622730610073E-2</v>
      </c>
      <c r="E22" s="90"/>
      <c r="F22" s="91"/>
      <c r="G22" s="91" t="s">
        <v>82</v>
      </c>
      <c r="H22" s="91" t="s">
        <v>83</v>
      </c>
      <c r="I22" s="92" t="s">
        <v>83</v>
      </c>
      <c r="J22" s="90">
        <v>-2.5</v>
      </c>
      <c r="K22" s="91">
        <v>0</v>
      </c>
      <c r="L22" s="91">
        <v>0</v>
      </c>
      <c r="M22" s="92"/>
    </row>
    <row r="23" spans="1:20" x14ac:dyDescent="0.2">
      <c r="A23" s="37">
        <v>40603</v>
      </c>
      <c r="B23">
        <v>12319.73</v>
      </c>
      <c r="C23" s="56">
        <f t="shared" si="1"/>
        <v>9904.9489212000935</v>
      </c>
      <c r="D23" s="3">
        <f t="shared" si="0"/>
        <v>7.6094014748258731E-3</v>
      </c>
      <c r="E23" s="90">
        <v>0</v>
      </c>
      <c r="F23" s="99">
        <v>40057</v>
      </c>
      <c r="G23" s="91">
        <v>-1.32</v>
      </c>
      <c r="H23" s="91">
        <v>0</v>
      </c>
      <c r="I23" s="92">
        <v>0</v>
      </c>
      <c r="J23" s="90">
        <v>-2.5</v>
      </c>
      <c r="K23" s="91">
        <v>0.6</v>
      </c>
      <c r="L23" s="91">
        <v>1.3</v>
      </c>
      <c r="M23" s="92"/>
    </row>
    <row r="24" spans="1:20" x14ac:dyDescent="0.2">
      <c r="A24" s="37">
        <v>40575</v>
      </c>
      <c r="B24">
        <v>12226.34</v>
      </c>
      <c r="C24" s="56">
        <f t="shared" si="1"/>
        <v>9859.236877638441</v>
      </c>
      <c r="D24" s="3">
        <f t="shared" si="0"/>
        <v>2.77326219975799E-2</v>
      </c>
      <c r="E24" s="90">
        <v>1</v>
      </c>
      <c r="F24" s="99">
        <v>40087</v>
      </c>
      <c r="G24" s="91">
        <v>-0.6</v>
      </c>
      <c r="H24" s="91">
        <v>0.4</v>
      </c>
      <c r="I24" s="92">
        <v>0.9</v>
      </c>
      <c r="J24" s="90">
        <v>-1.5</v>
      </c>
      <c r="K24" s="91">
        <v>0.7</v>
      </c>
      <c r="L24" s="91">
        <v>1.5</v>
      </c>
      <c r="M24" s="92"/>
    </row>
    <row r="25" spans="1:20" x14ac:dyDescent="0.2">
      <c r="A25" s="37">
        <v>40546</v>
      </c>
      <c r="B25">
        <v>11891.93</v>
      </c>
      <c r="C25" s="56">
        <f t="shared" si="1"/>
        <v>9812.1146493954184</v>
      </c>
      <c r="D25" s="3">
        <f t="shared" si="0"/>
        <v>2.6795595691673779E-2</v>
      </c>
      <c r="E25" s="90">
        <v>2</v>
      </c>
      <c r="F25" s="99">
        <v>40118</v>
      </c>
      <c r="G25" s="91">
        <v>0</v>
      </c>
      <c r="H25" s="91">
        <v>0.5</v>
      </c>
      <c r="I25" s="92">
        <v>1</v>
      </c>
      <c r="J25" s="90">
        <v>-1.5</v>
      </c>
      <c r="K25" s="91">
        <v>0.8</v>
      </c>
      <c r="L25" s="91">
        <v>1.7</v>
      </c>
      <c r="M25" s="92"/>
    </row>
    <row r="26" spans="1:20" x14ac:dyDescent="0.2">
      <c r="A26" s="37">
        <v>40513</v>
      </c>
      <c r="B26">
        <v>11577.51</v>
      </c>
      <c r="C26" s="56">
        <f t="shared" si="1"/>
        <v>9758.7667037144856</v>
      </c>
      <c r="D26" s="3">
        <f t="shared" si="0"/>
        <v>5.0622027290189262E-2</v>
      </c>
      <c r="E26" s="90">
        <v>3</v>
      </c>
      <c r="F26" s="99">
        <v>40148</v>
      </c>
      <c r="G26" s="91">
        <v>0.7</v>
      </c>
      <c r="H26" s="91">
        <v>0.5</v>
      </c>
      <c r="I26" s="92">
        <v>1.2</v>
      </c>
      <c r="J26" s="90">
        <v>-1.5</v>
      </c>
      <c r="K26" s="91">
        <v>0.8</v>
      </c>
      <c r="L26" s="91">
        <v>1.9</v>
      </c>
      <c r="M26" s="92"/>
    </row>
    <row r="27" spans="1:20" x14ac:dyDescent="0.2">
      <c r="A27" s="37">
        <v>40483</v>
      </c>
      <c r="B27">
        <v>11006.02</v>
      </c>
      <c r="C27" s="56">
        <f t="shared" si="1"/>
        <v>9710.5203090400901</v>
      </c>
      <c r="D27" s="3">
        <f t="shared" si="0"/>
        <v>-1.0158997751386489E-2</v>
      </c>
      <c r="E27" s="90">
        <v>4</v>
      </c>
      <c r="F27" s="99">
        <v>40179</v>
      </c>
      <c r="G27" s="91">
        <v>2.8</v>
      </c>
      <c r="H27" s="91">
        <v>0.6</v>
      </c>
      <c r="I27" s="92">
        <v>1.3</v>
      </c>
      <c r="J27" s="90">
        <v>-0.6</v>
      </c>
      <c r="K27" s="91">
        <v>0.9</v>
      </c>
      <c r="L27" s="91">
        <v>2</v>
      </c>
      <c r="M27" s="92"/>
    </row>
    <row r="28" spans="1:20" x14ac:dyDescent="0.2">
      <c r="A28" s="37">
        <v>40452</v>
      </c>
      <c r="B28">
        <v>11118.4</v>
      </c>
      <c r="C28" s="56">
        <f t="shared" si="1"/>
        <v>9660.9162717057516</v>
      </c>
      <c r="D28" s="3">
        <f t="shared" si="0"/>
        <v>3.0162353531798313E-2</v>
      </c>
      <c r="E28" s="90">
        <v>5</v>
      </c>
      <c r="F28" s="99">
        <v>40210</v>
      </c>
      <c r="G28" s="91">
        <v>2.5</v>
      </c>
      <c r="H28" s="91">
        <v>0.6</v>
      </c>
      <c r="I28" s="92">
        <v>1.4</v>
      </c>
      <c r="J28" s="90">
        <v>-0.6</v>
      </c>
      <c r="K28" s="91">
        <v>1</v>
      </c>
      <c r="L28" s="91">
        <v>2.1</v>
      </c>
      <c r="M28" s="92"/>
    </row>
    <row r="29" spans="1:20" x14ac:dyDescent="0.2">
      <c r="A29" s="37">
        <v>40422</v>
      </c>
      <c r="B29">
        <v>10788.05</v>
      </c>
      <c r="C29" s="56">
        <f t="shared" si="1"/>
        <v>9613.1536400625973</v>
      </c>
      <c r="D29" s="3">
        <f t="shared" si="0"/>
        <v>7.4383029382085478E-2</v>
      </c>
      <c r="E29" s="90">
        <v>6</v>
      </c>
      <c r="F29" s="99">
        <v>40238</v>
      </c>
      <c r="G29" s="91">
        <v>2.4</v>
      </c>
      <c r="H29" s="91">
        <v>0.7</v>
      </c>
      <c r="I29" s="92">
        <v>1.5</v>
      </c>
      <c r="J29" s="90">
        <v>-0.6</v>
      </c>
      <c r="K29" s="91">
        <v>1</v>
      </c>
      <c r="L29" s="91">
        <v>2.2000000000000002</v>
      </c>
      <c r="M29" s="92"/>
    </row>
    <row r="30" spans="1:20" x14ac:dyDescent="0.2">
      <c r="A30" s="37">
        <v>40392</v>
      </c>
      <c r="B30">
        <v>10014.719999999999</v>
      </c>
      <c r="C30" s="56">
        <f t="shared" si="1"/>
        <v>9565.6271422309073</v>
      </c>
      <c r="D30" s="3">
        <f t="shared" si="0"/>
        <v>-4.4070164420315222E-2</v>
      </c>
      <c r="E30" s="90">
        <v>7</v>
      </c>
      <c r="F30" s="99">
        <v>40269</v>
      </c>
      <c r="G30" s="91">
        <v>2.2999999999999998</v>
      </c>
      <c r="H30" s="91">
        <v>0.7</v>
      </c>
      <c r="I30" s="92">
        <v>1.5</v>
      </c>
      <c r="J30" s="90">
        <v>0.3</v>
      </c>
      <c r="K30" s="91">
        <v>1</v>
      </c>
      <c r="L30" s="91">
        <v>2.2999999999999998</v>
      </c>
      <c r="M30" s="92"/>
    </row>
    <row r="31" spans="1:20" ht="13.5" thickBot="1" x14ac:dyDescent="0.25">
      <c r="A31" s="37">
        <v>40360</v>
      </c>
      <c r="B31">
        <v>10465.94</v>
      </c>
      <c r="C31" s="56">
        <f t="shared" si="1"/>
        <v>9515.1911678995239</v>
      </c>
      <c r="D31" s="3">
        <f t="shared" si="0"/>
        <v>6.8398329993347579E-2</v>
      </c>
      <c r="E31" s="94">
        <v>8</v>
      </c>
      <c r="F31" s="100">
        <v>40299</v>
      </c>
      <c r="G31" s="95">
        <v>2.2000000000000002</v>
      </c>
      <c r="H31" s="95">
        <v>0.7</v>
      </c>
      <c r="I31" s="96">
        <v>1.6</v>
      </c>
      <c r="J31" s="94"/>
      <c r="K31" s="95"/>
      <c r="L31" s="95"/>
      <c r="M31" s="96"/>
    </row>
    <row r="32" spans="1:20" x14ac:dyDescent="0.2">
      <c r="A32" s="37">
        <v>40330</v>
      </c>
      <c r="B32">
        <v>9774.02</v>
      </c>
      <c r="C32" s="56">
        <f t="shared" si="1"/>
        <v>9468.1489870147143</v>
      </c>
      <c r="D32" s="3">
        <f t="shared" si="0"/>
        <v>-3.6427750692437616E-2</v>
      </c>
    </row>
    <row r="33" spans="1:4" x14ac:dyDescent="0.2">
      <c r="A33" s="37">
        <v>40301</v>
      </c>
      <c r="B33">
        <v>10136.629999999999</v>
      </c>
      <c r="C33" s="56">
        <f t="shared" si="1"/>
        <v>9422.8959635665233</v>
      </c>
      <c r="D33" s="3">
        <f t="shared" si="0"/>
        <v>-8.2522098116414047E-2</v>
      </c>
    </row>
    <row r="34" spans="1:4" x14ac:dyDescent="0.2">
      <c r="A34" s="37">
        <v>40269</v>
      </c>
      <c r="B34">
        <v>11008.61</v>
      </c>
      <c r="C34" s="56">
        <f t="shared" si="1"/>
        <v>9373.2125573581052</v>
      </c>
      <c r="D34" s="3">
        <f t="shared" si="0"/>
        <v>1.3901740626643814E-2</v>
      </c>
    </row>
    <row r="35" spans="1:4" x14ac:dyDescent="0.2">
      <c r="A35" s="37">
        <v>40238</v>
      </c>
      <c r="B35">
        <v>10856.63</v>
      </c>
      <c r="C35" s="56">
        <f t="shared" ref="C35:C66" si="2">C36*EXP($F$10*(A35-A36)/365)</f>
        <v>9325.3315817933835</v>
      </c>
      <c r="D35" s="3">
        <f t="shared" ref="D35:D66" si="3">LN(B35/B36)</f>
        <v>5.018263314510929E-2</v>
      </c>
    </row>
    <row r="36" spans="1:4" x14ac:dyDescent="0.2">
      <c r="A36" s="37">
        <v>40210</v>
      </c>
      <c r="B36">
        <v>10325.26</v>
      </c>
      <c r="C36" s="56">
        <f t="shared" si="2"/>
        <v>9282.2945134667207</v>
      </c>
      <c r="D36" s="3">
        <f t="shared" si="3"/>
        <v>2.5297792546575916E-2</v>
      </c>
    </row>
    <row r="37" spans="1:4" x14ac:dyDescent="0.2">
      <c r="A37" s="37">
        <v>40182</v>
      </c>
      <c r="B37">
        <v>10067.33</v>
      </c>
      <c r="C37" s="56">
        <f t="shared" si="2"/>
        <v>9239.456064270531</v>
      </c>
      <c r="D37" s="3">
        <f t="shared" si="3"/>
        <v>-3.5203763261503554E-2</v>
      </c>
    </row>
    <row r="38" spans="1:4" x14ac:dyDescent="0.2">
      <c r="A38" s="37">
        <v>40148</v>
      </c>
      <c r="B38">
        <v>10428.049999999999</v>
      </c>
      <c r="C38" s="56">
        <f t="shared" si="2"/>
        <v>9187.7036484986038</v>
      </c>
      <c r="D38" s="3">
        <f t="shared" si="3"/>
        <v>8.0114461740290865E-3</v>
      </c>
    </row>
    <row r="39" spans="1:4" x14ac:dyDescent="0.2">
      <c r="A39" s="37">
        <v>40119</v>
      </c>
      <c r="B39">
        <v>10344.84</v>
      </c>
      <c r="C39" s="56">
        <f t="shared" si="2"/>
        <v>9143.7910137047529</v>
      </c>
      <c r="D39" s="3">
        <f t="shared" si="3"/>
        <v>6.3050448431946751E-2</v>
      </c>
    </row>
    <row r="40" spans="1:4" x14ac:dyDescent="0.2">
      <c r="A40" s="37">
        <v>40087</v>
      </c>
      <c r="B40">
        <v>9712.73</v>
      </c>
      <c r="C40" s="56">
        <f t="shared" si="2"/>
        <v>9095.5792235103891</v>
      </c>
      <c r="D40" s="3">
        <f t="shared" si="3"/>
        <v>4.633202248839811E-5</v>
      </c>
    </row>
    <row r="41" spans="1:4" x14ac:dyDescent="0.2">
      <c r="A41" s="37">
        <v>40057</v>
      </c>
      <c r="B41">
        <v>9712.2800000000007</v>
      </c>
      <c r="C41" s="56">
        <f t="shared" si="2"/>
        <v>9050.6115633200207</v>
      </c>
      <c r="D41" s="3">
        <f t="shared" si="3"/>
        <v>2.2490921242501152E-2</v>
      </c>
    </row>
    <row r="42" spans="1:4" x14ac:dyDescent="0.2">
      <c r="A42" s="37">
        <v>40028</v>
      </c>
      <c r="B42">
        <v>9496.2800000000007</v>
      </c>
      <c r="C42" s="56">
        <f t="shared" si="2"/>
        <v>9007.3541602249588</v>
      </c>
      <c r="D42" s="3">
        <f t="shared" si="3"/>
        <v>3.4787299595664178E-2</v>
      </c>
    </row>
    <row r="43" spans="1:4" x14ac:dyDescent="0.2">
      <c r="A43" s="37">
        <v>39995</v>
      </c>
      <c r="B43">
        <v>9171.61</v>
      </c>
      <c r="C43" s="56">
        <f t="shared" si="2"/>
        <v>8958.3816545379996</v>
      </c>
      <c r="D43" s="3">
        <f t="shared" si="3"/>
        <v>8.2301494631046898E-2</v>
      </c>
    </row>
    <row r="44" spans="1:4" x14ac:dyDescent="0.2">
      <c r="A44" s="37">
        <v>39965</v>
      </c>
      <c r="B44">
        <v>8447</v>
      </c>
      <c r="C44" s="56">
        <f t="shared" si="2"/>
        <v>8914.0922858020731</v>
      </c>
      <c r="D44" s="3">
        <f t="shared" si="3"/>
        <v>-6.2936375267091827E-3</v>
      </c>
    </row>
    <row r="45" spans="1:4" x14ac:dyDescent="0.2">
      <c r="A45" s="37">
        <v>39934</v>
      </c>
      <c r="B45">
        <v>8500.33</v>
      </c>
      <c r="C45" s="56">
        <f t="shared" si="2"/>
        <v>8868.556624223258</v>
      </c>
      <c r="D45" s="3">
        <f t="shared" si="3"/>
        <v>3.9866214038680972E-2</v>
      </c>
    </row>
    <row r="46" spans="1:4" x14ac:dyDescent="0.2">
      <c r="A46" s="37">
        <v>39904</v>
      </c>
      <c r="B46">
        <v>8168.12</v>
      </c>
      <c r="C46" s="56">
        <f t="shared" si="2"/>
        <v>8824.7113417121363</v>
      </c>
      <c r="D46" s="3">
        <f t="shared" si="3"/>
        <v>7.0917528959432929E-2</v>
      </c>
    </row>
    <row r="47" spans="1:4" x14ac:dyDescent="0.2">
      <c r="A47" s="37">
        <v>39874</v>
      </c>
      <c r="B47">
        <v>7608.92</v>
      </c>
      <c r="C47" s="56">
        <f t="shared" si="2"/>
        <v>8781.0828260188773</v>
      </c>
      <c r="D47" s="3">
        <f t="shared" si="3"/>
        <v>7.4461263699057145E-2</v>
      </c>
    </row>
    <row r="48" spans="1:4" x14ac:dyDescent="0.2">
      <c r="A48" s="37">
        <v>39846</v>
      </c>
      <c r="B48">
        <v>7062.93</v>
      </c>
      <c r="C48" s="56">
        <f t="shared" si="2"/>
        <v>8740.5575043988629</v>
      </c>
      <c r="D48" s="3">
        <f t="shared" si="3"/>
        <v>-0.12468905632722704</v>
      </c>
    </row>
    <row r="49" spans="1:8" x14ac:dyDescent="0.2">
      <c r="A49" s="37">
        <v>39815</v>
      </c>
      <c r="B49">
        <v>8000.86</v>
      </c>
      <c r="C49" s="56">
        <f t="shared" si="2"/>
        <v>8695.908306727395</v>
      </c>
      <c r="D49" s="3">
        <f t="shared" si="3"/>
        <v>-9.2516125463531773E-2</v>
      </c>
    </row>
    <row r="50" spans="1:8" x14ac:dyDescent="0.2">
      <c r="A50" s="37">
        <v>39783</v>
      </c>
      <c r="B50">
        <v>8776.39</v>
      </c>
      <c r="C50" s="56">
        <f t="shared" si="2"/>
        <v>8650.0580345366816</v>
      </c>
      <c r="D50" s="3">
        <f t="shared" si="3"/>
        <v>-5.9811270679342348E-3</v>
      </c>
    </row>
    <row r="51" spans="1:8" x14ac:dyDescent="0.2">
      <c r="A51" s="37">
        <v>39755</v>
      </c>
      <c r="B51">
        <v>8829.0400000000009</v>
      </c>
      <c r="C51" s="56">
        <f t="shared" si="2"/>
        <v>8610.1374016458612</v>
      </c>
      <c r="D51" s="3">
        <f t="shared" si="3"/>
        <v>-5.4653749481772269E-2</v>
      </c>
    </row>
    <row r="52" spans="1:8" x14ac:dyDescent="0.2">
      <c r="A52" s="37">
        <v>39722</v>
      </c>
      <c r="B52">
        <v>9325.01</v>
      </c>
      <c r="C52" s="56">
        <f t="shared" si="2"/>
        <v>8563.3245423569952</v>
      </c>
      <c r="D52" s="3">
        <f t="shared" si="3"/>
        <v>-0.15152586971415422</v>
      </c>
    </row>
    <row r="53" spans="1:8" x14ac:dyDescent="0.2">
      <c r="A53" s="37">
        <v>39693</v>
      </c>
      <c r="B53">
        <v>10850.66</v>
      </c>
      <c r="C53" s="56">
        <f t="shared" si="2"/>
        <v>8522.3961278547285</v>
      </c>
      <c r="D53" s="3">
        <f t="shared" si="3"/>
        <v>-6.1900931793280635E-2</v>
      </c>
    </row>
    <row r="54" spans="1:8" x14ac:dyDescent="0.2">
      <c r="A54" s="37">
        <v>39661</v>
      </c>
      <c r="B54">
        <v>11543.55</v>
      </c>
      <c r="C54" s="56">
        <f t="shared" si="2"/>
        <v>8477.460720488838</v>
      </c>
      <c r="D54" s="3">
        <f t="shared" si="3"/>
        <v>1.4443415317718984E-2</v>
      </c>
    </row>
    <row r="55" spans="1:8" x14ac:dyDescent="0.2">
      <c r="A55" s="37">
        <v>39630</v>
      </c>
      <c r="B55">
        <v>11378.02</v>
      </c>
      <c r="C55" s="56">
        <f t="shared" si="2"/>
        <v>8434.1554943324154</v>
      </c>
      <c r="D55" s="3">
        <f t="shared" si="3"/>
        <v>2.4647991207867965E-3</v>
      </c>
    </row>
    <row r="56" spans="1:8" x14ac:dyDescent="0.2">
      <c r="A56" s="37">
        <v>39601</v>
      </c>
      <c r="B56">
        <v>11350.01</v>
      </c>
      <c r="C56" s="56">
        <f t="shared" si="2"/>
        <v>8393.8444433683708</v>
      </c>
      <c r="D56" s="3">
        <f t="shared" si="3"/>
        <v>-0.10751484350851211</v>
      </c>
    </row>
    <row r="57" spans="1:8" x14ac:dyDescent="0.2">
      <c r="A57" s="37">
        <v>39569</v>
      </c>
      <c r="B57">
        <v>12638.32</v>
      </c>
      <c r="C57" s="56">
        <f t="shared" si="2"/>
        <v>8349.5868409558425</v>
      </c>
      <c r="D57" s="3">
        <f t="shared" si="3"/>
        <v>-1.4283123353922166E-2</v>
      </c>
    </row>
    <row r="58" spans="1:8" x14ac:dyDescent="0.2">
      <c r="A58" s="37">
        <v>39539</v>
      </c>
      <c r="B58">
        <v>12820.13</v>
      </c>
      <c r="C58" s="56">
        <f t="shared" si="2"/>
        <v>8308.3072946435441</v>
      </c>
      <c r="D58" s="3">
        <f t="shared" si="3"/>
        <v>4.4438963179644957E-2</v>
      </c>
    </row>
    <row r="59" spans="1:8" x14ac:dyDescent="0.2">
      <c r="A59" s="37">
        <v>39510</v>
      </c>
      <c r="B59">
        <v>12262.89</v>
      </c>
      <c r="C59" s="56">
        <f t="shared" si="2"/>
        <v>8268.5977352212194</v>
      </c>
      <c r="D59" s="3">
        <f t="shared" si="3"/>
        <v>-2.8537323751470295E-4</v>
      </c>
    </row>
    <row r="60" spans="1:8" x14ac:dyDescent="0.2">
      <c r="A60" s="37">
        <v>39479</v>
      </c>
      <c r="B60">
        <v>12266.39</v>
      </c>
      <c r="C60" s="56">
        <f t="shared" si="2"/>
        <v>8226.3594392589821</v>
      </c>
      <c r="D60" s="3">
        <f t="shared" si="3"/>
        <v>-3.0822671362021298E-2</v>
      </c>
    </row>
    <row r="61" spans="1:8" x14ac:dyDescent="0.2">
      <c r="A61" s="37">
        <v>39449</v>
      </c>
      <c r="B61">
        <v>12650.36</v>
      </c>
      <c r="C61" s="56">
        <f t="shared" si="2"/>
        <v>8185.6891172510941</v>
      </c>
      <c r="D61" s="3">
        <f t="shared" si="3"/>
        <v>-4.7429744687105702E-2</v>
      </c>
      <c r="G61" s="101"/>
      <c r="H61" s="102"/>
    </row>
    <row r="62" spans="1:8" x14ac:dyDescent="0.2">
      <c r="A62" s="37">
        <v>39419</v>
      </c>
      <c r="B62">
        <v>13264.82</v>
      </c>
      <c r="C62" s="56">
        <f t="shared" si="2"/>
        <v>8145.2198653647392</v>
      </c>
      <c r="D62" s="3">
        <f t="shared" si="3"/>
        <v>-8.0266111087998072E-3</v>
      </c>
      <c r="G62" s="101"/>
      <c r="H62" s="102"/>
    </row>
    <row r="63" spans="1:8" x14ac:dyDescent="0.2">
      <c r="A63" s="37">
        <v>39387</v>
      </c>
      <c r="B63">
        <v>13371.72</v>
      </c>
      <c r="C63" s="56">
        <f t="shared" si="2"/>
        <v>8102.2731673652606</v>
      </c>
      <c r="D63" s="3">
        <f t="shared" si="3"/>
        <v>-4.0903476604023249E-2</v>
      </c>
      <c r="G63" s="101"/>
      <c r="H63" s="102"/>
    </row>
    <row r="64" spans="1:8" x14ac:dyDescent="0.2">
      <c r="A64" s="37">
        <v>39356</v>
      </c>
      <c r="B64">
        <v>13930.01</v>
      </c>
      <c r="C64" s="56">
        <f t="shared" si="2"/>
        <v>8060.8845035350805</v>
      </c>
      <c r="D64" s="3">
        <f t="shared" si="3"/>
        <v>2.4711034495306585E-3</v>
      </c>
      <c r="G64" s="101"/>
      <c r="H64" s="102"/>
    </row>
    <row r="65" spans="1:9" x14ac:dyDescent="0.2">
      <c r="A65" s="37">
        <v>39329</v>
      </c>
      <c r="B65">
        <v>13895.63</v>
      </c>
      <c r="C65" s="56">
        <f t="shared" si="2"/>
        <v>8025.0086142720293</v>
      </c>
      <c r="D65" s="3">
        <f t="shared" si="3"/>
        <v>3.9478410094613017E-2</v>
      </c>
    </row>
    <row r="66" spans="1:9" x14ac:dyDescent="0.2">
      <c r="A66" s="37">
        <v>39295</v>
      </c>
      <c r="B66">
        <v>13357.74</v>
      </c>
      <c r="C66" s="56">
        <f t="shared" si="2"/>
        <v>7980.0586107772197</v>
      </c>
      <c r="D66" s="3">
        <f t="shared" si="3"/>
        <v>1.0971241481823865E-2</v>
      </c>
    </row>
    <row r="67" spans="1:9" x14ac:dyDescent="0.2">
      <c r="A67" s="37">
        <v>39265</v>
      </c>
      <c r="B67">
        <v>13211.99</v>
      </c>
      <c r="C67" s="56">
        <f t="shared" ref="C67:C98" si="4">C68*EXP($F$10*(A67-A68)/365)</f>
        <v>7940.6059761411425</v>
      </c>
      <c r="D67" s="3">
        <f t="shared" ref="D67:D98" si="5">LN(B67/B68)</f>
        <v>-1.4773033080183268E-2</v>
      </c>
    </row>
    <row r="68" spans="1:9" x14ac:dyDescent="0.2">
      <c r="A68" s="37">
        <v>39234</v>
      </c>
      <c r="B68">
        <v>13408.62</v>
      </c>
      <c r="C68" s="56">
        <f t="shared" si="4"/>
        <v>7900.0431532683979</v>
      </c>
      <c r="D68" s="3">
        <f t="shared" si="5"/>
        <v>-1.6202299527106664E-2</v>
      </c>
    </row>
    <row r="69" spans="1:9" x14ac:dyDescent="0.2">
      <c r="A69" s="37">
        <v>39203</v>
      </c>
      <c r="B69">
        <v>13627.64</v>
      </c>
      <c r="C69" s="56">
        <f t="shared" si="4"/>
        <v>7859.6875365716496</v>
      </c>
      <c r="D69" s="3">
        <f t="shared" si="5"/>
        <v>4.2323166455609726E-2</v>
      </c>
      <c r="H69" s="134">
        <v>41214</v>
      </c>
      <c r="I69" s="135">
        <v>12588.31</v>
      </c>
    </row>
    <row r="70" spans="1:9" x14ac:dyDescent="0.2">
      <c r="A70" s="37">
        <v>39174</v>
      </c>
      <c r="B70">
        <v>13062.91</v>
      </c>
      <c r="C70" s="56">
        <f t="shared" si="4"/>
        <v>7822.1221555372222</v>
      </c>
      <c r="D70" s="3">
        <f t="shared" si="5"/>
        <v>5.5768689014894304E-2</v>
      </c>
      <c r="H70" s="134">
        <v>41183</v>
      </c>
      <c r="I70" s="135">
        <v>13096.46</v>
      </c>
    </row>
    <row r="71" spans="1:9" x14ac:dyDescent="0.2">
      <c r="A71" s="37">
        <v>39142</v>
      </c>
      <c r="B71">
        <v>12354.35</v>
      </c>
      <c r="C71" s="56">
        <f t="shared" si="4"/>
        <v>7780.8790309215992</v>
      </c>
      <c r="D71" s="3">
        <f t="shared" si="5"/>
        <v>6.9626297300940379E-3</v>
      </c>
      <c r="H71" s="134">
        <v>41156</v>
      </c>
      <c r="I71" s="135">
        <v>13437.13</v>
      </c>
    </row>
    <row r="72" spans="1:9" x14ac:dyDescent="0.2">
      <c r="A72" s="37">
        <v>39114</v>
      </c>
      <c r="B72">
        <v>12268.63</v>
      </c>
      <c r="C72" s="56">
        <f t="shared" si="4"/>
        <v>7744.9697209353408</v>
      </c>
      <c r="D72" s="3">
        <f t="shared" si="5"/>
        <v>-2.8371164521613451E-2</v>
      </c>
      <c r="H72" s="134">
        <v>41122</v>
      </c>
      <c r="I72" s="135">
        <v>13090.84</v>
      </c>
    </row>
    <row r="73" spans="1:9" x14ac:dyDescent="0.2">
      <c r="A73" s="37">
        <v>39085</v>
      </c>
      <c r="B73">
        <v>12621.69</v>
      </c>
      <c r="C73" s="56">
        <f t="shared" si="4"/>
        <v>7707.952633765748</v>
      </c>
      <c r="D73" s="3">
        <f t="shared" si="5"/>
        <v>1.2640472171621012E-2</v>
      </c>
      <c r="H73" s="134">
        <v>41092</v>
      </c>
      <c r="I73" s="135">
        <v>13008.68</v>
      </c>
    </row>
    <row r="74" spans="1:9" x14ac:dyDescent="0.2">
      <c r="A74" s="37">
        <v>39052</v>
      </c>
      <c r="B74">
        <v>12463.15</v>
      </c>
      <c r="C74" s="56">
        <f t="shared" si="4"/>
        <v>7666.0449050945717</v>
      </c>
      <c r="D74" s="3">
        <f t="shared" si="5"/>
        <v>1.9544411317802667E-2</v>
      </c>
      <c r="H74" s="134">
        <v>41061</v>
      </c>
      <c r="I74" s="135">
        <v>12880.09</v>
      </c>
    </row>
    <row r="75" spans="1:9" x14ac:dyDescent="0.2">
      <c r="A75" s="37">
        <v>39022</v>
      </c>
      <c r="B75">
        <v>12221.93</v>
      </c>
      <c r="C75" s="56">
        <f t="shared" si="4"/>
        <v>7628.1447237179591</v>
      </c>
      <c r="D75" s="3">
        <f t="shared" si="5"/>
        <v>1.1620257935062776E-2</v>
      </c>
      <c r="H75" s="134">
        <v>41030</v>
      </c>
      <c r="I75" s="135">
        <v>12393.45</v>
      </c>
    </row>
    <row r="76" spans="1:9" x14ac:dyDescent="0.2">
      <c r="A76" s="37">
        <v>38992</v>
      </c>
      <c r="B76">
        <v>12080.73</v>
      </c>
      <c r="C76" s="56">
        <f t="shared" si="4"/>
        <v>7590.4319171566731</v>
      </c>
      <c r="D76" s="3">
        <f t="shared" si="5"/>
        <v>3.3813270202090621E-2</v>
      </c>
      <c r="H76" s="134">
        <v>41001</v>
      </c>
      <c r="I76" s="135">
        <v>13213.63</v>
      </c>
    </row>
    <row r="77" spans="1:9" x14ac:dyDescent="0.2">
      <c r="A77" s="37">
        <v>38961</v>
      </c>
      <c r="B77">
        <v>11679.07</v>
      </c>
      <c r="C77" s="56">
        <f t="shared" si="4"/>
        <v>7551.657880728174</v>
      </c>
      <c r="D77" s="3">
        <f t="shared" si="5"/>
        <v>2.5839872868236302E-2</v>
      </c>
      <c r="H77" s="134">
        <v>40969</v>
      </c>
      <c r="I77" s="135">
        <v>13212.04</v>
      </c>
    </row>
    <row r="78" spans="1:9" x14ac:dyDescent="0.2">
      <c r="A78" s="37">
        <v>38930</v>
      </c>
      <c r="B78">
        <v>11381.15</v>
      </c>
      <c r="C78" s="56">
        <f t="shared" si="4"/>
        <v>7513.0819128572184</v>
      </c>
      <c r="D78" s="3">
        <f t="shared" si="5"/>
        <v>1.7324089271424339E-2</v>
      </c>
      <c r="H78" s="134">
        <v>40940</v>
      </c>
      <c r="I78" s="135">
        <v>12952.07</v>
      </c>
    </row>
    <row r="79" spans="1:9" x14ac:dyDescent="0.2">
      <c r="A79" s="37">
        <v>38901</v>
      </c>
      <c r="B79">
        <v>11185.68</v>
      </c>
      <c r="C79" s="56">
        <f t="shared" si="4"/>
        <v>7477.1731335977247</v>
      </c>
      <c r="D79" s="3">
        <f t="shared" si="5"/>
        <v>3.175160149467708E-3</v>
      </c>
      <c r="H79" s="134">
        <v>40911</v>
      </c>
      <c r="I79" s="135">
        <v>12632.91</v>
      </c>
    </row>
    <row r="80" spans="1:9" x14ac:dyDescent="0.2">
      <c r="A80" s="37">
        <v>38869</v>
      </c>
      <c r="B80">
        <v>11150.22</v>
      </c>
      <c r="C80" s="56">
        <f t="shared" si="4"/>
        <v>7437.7487961622301</v>
      </c>
      <c r="D80" s="3">
        <f t="shared" si="5"/>
        <v>-1.6210748612506519E-3</v>
      </c>
      <c r="H80" s="134">
        <v>40878</v>
      </c>
      <c r="I80" s="135">
        <v>12217.56</v>
      </c>
    </row>
    <row r="81" spans="1:9" x14ac:dyDescent="0.2">
      <c r="A81" s="37">
        <v>38838</v>
      </c>
      <c r="B81">
        <v>11168.31</v>
      </c>
      <c r="C81" s="56">
        <f t="shared" si="4"/>
        <v>7399.7547075627972</v>
      </c>
      <c r="D81" s="3">
        <f t="shared" si="5"/>
        <v>-1.7646433468656835E-2</v>
      </c>
      <c r="H81" s="134">
        <v>40848</v>
      </c>
      <c r="I81" s="135">
        <v>12045.68</v>
      </c>
    </row>
    <row r="82" spans="1:9" x14ac:dyDescent="0.2">
      <c r="A82" s="37">
        <v>38810</v>
      </c>
      <c r="B82">
        <v>11367.14</v>
      </c>
      <c r="C82" s="56">
        <f t="shared" si="4"/>
        <v>7365.6043134286429</v>
      </c>
      <c r="D82" s="3">
        <f t="shared" si="5"/>
        <v>2.294234132533125E-2</v>
      </c>
      <c r="H82" s="134">
        <v>40819</v>
      </c>
      <c r="I82" s="135">
        <v>11955.01</v>
      </c>
    </row>
    <row r="83" spans="1:9" x14ac:dyDescent="0.2">
      <c r="A83" s="37">
        <v>38777</v>
      </c>
      <c r="B83">
        <v>11109.32</v>
      </c>
      <c r="C83" s="56">
        <f t="shared" si="4"/>
        <v>7325.5579143739551</v>
      </c>
      <c r="D83" s="3">
        <f t="shared" si="5"/>
        <v>1.0488393295140046E-2</v>
      </c>
      <c r="H83" s="134">
        <v>40787</v>
      </c>
      <c r="I83" s="135">
        <v>10913.38</v>
      </c>
    </row>
    <row r="84" spans="1:9" x14ac:dyDescent="0.2">
      <c r="A84" s="37">
        <v>38749</v>
      </c>
      <c r="B84">
        <v>10993.41</v>
      </c>
      <c r="C84" s="56">
        <f t="shared" si="4"/>
        <v>7291.7499437161223</v>
      </c>
      <c r="D84" s="3">
        <f t="shared" si="5"/>
        <v>1.1762274149113126E-2</v>
      </c>
      <c r="H84" s="134">
        <v>40756</v>
      </c>
      <c r="I84" s="135">
        <v>11613.53</v>
      </c>
    </row>
    <row r="85" spans="1:9" x14ac:dyDescent="0.2">
      <c r="A85" s="37">
        <v>38720</v>
      </c>
      <c r="B85">
        <v>10864.86</v>
      </c>
      <c r="C85" s="56">
        <f t="shared" si="4"/>
        <v>7256.8990207285478</v>
      </c>
      <c r="D85" s="3">
        <f t="shared" si="5"/>
        <v>1.3655808723507195E-2</v>
      </c>
    </row>
    <row r="86" spans="1:9" x14ac:dyDescent="0.2">
      <c r="A86" s="37">
        <v>38687</v>
      </c>
      <c r="B86">
        <v>10717.5</v>
      </c>
      <c r="C86" s="56">
        <f t="shared" si="4"/>
        <v>7217.4436465708786</v>
      </c>
      <c r="D86" s="3">
        <f t="shared" si="5"/>
        <v>-8.2115855060064507E-3</v>
      </c>
    </row>
    <row r="87" spans="1:9" x14ac:dyDescent="0.2">
      <c r="A87" s="37">
        <v>38657</v>
      </c>
      <c r="B87">
        <v>10805.87</v>
      </c>
      <c r="C87" s="56">
        <f t="shared" si="4"/>
        <v>7181.7613062419387</v>
      </c>
      <c r="D87" s="3">
        <f t="shared" si="5"/>
        <v>3.4438217583144241E-2</v>
      </c>
    </row>
    <row r="88" spans="1:9" x14ac:dyDescent="0.2">
      <c r="A88" s="37">
        <v>38628</v>
      </c>
      <c r="B88">
        <v>10440.07</v>
      </c>
      <c r="C88" s="56">
        <f t="shared" si="4"/>
        <v>7147.4360740094926</v>
      </c>
      <c r="D88" s="3">
        <f t="shared" si="5"/>
        <v>-1.224551531226062E-2</v>
      </c>
    </row>
    <row r="89" spans="1:9" x14ac:dyDescent="0.2">
      <c r="A89" s="37">
        <v>38596</v>
      </c>
      <c r="B89">
        <v>10568.7</v>
      </c>
      <c r="C89" s="56">
        <f t="shared" si="4"/>
        <v>7109.7503167659934</v>
      </c>
      <c r="D89" s="3">
        <f t="shared" si="5"/>
        <v>8.275463729642973E-3</v>
      </c>
    </row>
    <row r="90" spans="1:9" x14ac:dyDescent="0.2">
      <c r="A90" s="37">
        <v>38565</v>
      </c>
      <c r="B90">
        <v>10481.6</v>
      </c>
      <c r="C90" s="56">
        <f t="shared" si="4"/>
        <v>7073.4317355852954</v>
      </c>
      <c r="D90" s="3">
        <f t="shared" si="5"/>
        <v>-1.5084667576646086E-2</v>
      </c>
    </row>
    <row r="91" spans="1:9" x14ac:dyDescent="0.2">
      <c r="A91" s="37">
        <v>38534</v>
      </c>
      <c r="B91">
        <v>10640.91</v>
      </c>
      <c r="C91" s="56">
        <f t="shared" si="4"/>
        <v>7037.2986798141001</v>
      </c>
      <c r="D91" s="3">
        <f t="shared" si="5"/>
        <v>3.4995165902114225E-2</v>
      </c>
    </row>
    <row r="92" spans="1:9" x14ac:dyDescent="0.2">
      <c r="A92" s="37">
        <v>38504</v>
      </c>
      <c r="B92">
        <v>10274.969999999999</v>
      </c>
      <c r="C92" s="56">
        <f t="shared" si="4"/>
        <v>7002.5069587025919</v>
      </c>
      <c r="D92" s="3">
        <f t="shared" si="5"/>
        <v>-1.856246756342772E-2</v>
      </c>
    </row>
    <row r="93" spans="1:9" x14ac:dyDescent="0.2">
      <c r="A93" s="37">
        <v>38474</v>
      </c>
      <c r="B93">
        <v>10467.48</v>
      </c>
      <c r="C93" s="56">
        <f t="shared" si="4"/>
        <v>6967.8872444807967</v>
      </c>
      <c r="D93" s="3">
        <f t="shared" si="5"/>
        <v>2.6620171409080403E-2</v>
      </c>
    </row>
    <row r="94" spans="1:9" x14ac:dyDescent="0.2">
      <c r="A94" s="37">
        <v>38443</v>
      </c>
      <c r="B94">
        <v>10192.51</v>
      </c>
      <c r="C94" s="56">
        <f t="shared" si="4"/>
        <v>6932.2933393123049</v>
      </c>
      <c r="D94" s="3">
        <f t="shared" si="5"/>
        <v>-3.0080151476421436E-2</v>
      </c>
    </row>
    <row r="95" spans="1:9" x14ac:dyDescent="0.2">
      <c r="A95" s="37">
        <v>38412</v>
      </c>
      <c r="B95">
        <v>10503.76</v>
      </c>
      <c r="C95" s="56">
        <f t="shared" si="4"/>
        <v>6896.8812577067802</v>
      </c>
      <c r="D95" s="3">
        <f t="shared" si="5"/>
        <v>-2.4681095161715294E-2</v>
      </c>
    </row>
    <row r="96" spans="1:9" x14ac:dyDescent="0.2">
      <c r="A96" s="37">
        <v>38384</v>
      </c>
      <c r="B96">
        <v>10766.23</v>
      </c>
      <c r="C96" s="56">
        <f t="shared" si="4"/>
        <v>6865.0516603004726</v>
      </c>
      <c r="D96" s="3">
        <f t="shared" si="5"/>
        <v>2.5997680803721876E-2</v>
      </c>
    </row>
    <row r="97" spans="1:4" x14ac:dyDescent="0.2">
      <c r="A97" s="37">
        <v>38355</v>
      </c>
      <c r="B97">
        <v>10489.94</v>
      </c>
      <c r="C97" s="56">
        <f t="shared" si="4"/>
        <v>6832.2401420002552</v>
      </c>
      <c r="D97" s="3">
        <f t="shared" si="5"/>
        <v>-2.7555044626436032E-2</v>
      </c>
    </row>
    <row r="98" spans="1:4" x14ac:dyDescent="0.2">
      <c r="A98" s="37">
        <v>38322</v>
      </c>
      <c r="B98">
        <v>10783.01</v>
      </c>
      <c r="C98" s="56">
        <f t="shared" si="4"/>
        <v>6795.0936155889503</v>
      </c>
      <c r="D98" s="3">
        <f t="shared" si="5"/>
        <v>3.3475333302478455E-2</v>
      </c>
    </row>
    <row r="99" spans="1:4" x14ac:dyDescent="0.2">
      <c r="A99" s="37">
        <v>38292</v>
      </c>
      <c r="B99">
        <v>10428.02</v>
      </c>
      <c r="C99" s="56">
        <f t="shared" ref="C99:C130" si="6">C100*EXP($F$10*(A99-A100)/365)</f>
        <v>6761.4993327886059</v>
      </c>
      <c r="D99" s="3">
        <f t="shared" ref="D99:D130" si="7">LN(B99/B100)</f>
        <v>3.9168087097756384E-2</v>
      </c>
    </row>
    <row r="100" spans="1:4" x14ac:dyDescent="0.2">
      <c r="A100" s="37">
        <v>38261</v>
      </c>
      <c r="B100">
        <v>10027.469999999999</v>
      </c>
      <c r="C100" s="56">
        <f t="shared" si="6"/>
        <v>6726.9597144503887</v>
      </c>
      <c r="D100" s="3">
        <f t="shared" si="7"/>
        <v>-5.2517211138072856E-3</v>
      </c>
    </row>
    <row r="101" spans="1:4" x14ac:dyDescent="0.2">
      <c r="A101" s="37">
        <v>38231</v>
      </c>
      <c r="B101">
        <v>10080.27</v>
      </c>
      <c r="C101" s="56">
        <f t="shared" si="6"/>
        <v>6693.7022790391502</v>
      </c>
      <c r="D101" s="3">
        <f t="shared" si="7"/>
        <v>-9.247535190224216E-3</v>
      </c>
    </row>
    <row r="102" spans="1:4" x14ac:dyDescent="0.2">
      <c r="A102" s="37">
        <v>38201</v>
      </c>
      <c r="B102">
        <v>10173.92</v>
      </c>
      <c r="C102" s="56">
        <f t="shared" si="6"/>
        <v>6660.6092651581548</v>
      </c>
      <c r="D102" s="3">
        <f t="shared" si="7"/>
        <v>3.3681850404639209E-3</v>
      </c>
    </row>
    <row r="103" spans="1:4" x14ac:dyDescent="0.2">
      <c r="A103" s="37">
        <v>38169</v>
      </c>
      <c r="B103">
        <v>10139.709999999999</v>
      </c>
      <c r="C103" s="56">
        <f t="shared" si="6"/>
        <v>6625.4903636022091</v>
      </c>
      <c r="D103" s="3">
        <f t="shared" si="7"/>
        <v>-2.875214036438933E-2</v>
      </c>
    </row>
    <row r="104" spans="1:4" x14ac:dyDescent="0.2">
      <c r="A104" s="37">
        <v>38139</v>
      </c>
      <c r="B104">
        <v>10435.48</v>
      </c>
      <c r="C104" s="56">
        <f t="shared" si="6"/>
        <v>6592.7345828054322</v>
      </c>
      <c r="D104" s="3">
        <f t="shared" si="7"/>
        <v>2.3956812759857667E-2</v>
      </c>
    </row>
    <row r="105" spans="1:4" x14ac:dyDescent="0.2">
      <c r="A105" s="37">
        <v>38110</v>
      </c>
      <c r="B105">
        <v>10188.450000000001</v>
      </c>
      <c r="C105" s="56">
        <f t="shared" si="6"/>
        <v>6561.2246041314002</v>
      </c>
      <c r="D105" s="3">
        <f t="shared" si="7"/>
        <v>-3.6367203433323668E-3</v>
      </c>
    </row>
    <row r="106" spans="1:4" x14ac:dyDescent="0.2">
      <c r="A106" s="37">
        <v>38078</v>
      </c>
      <c r="B106">
        <v>10225.57</v>
      </c>
      <c r="C106" s="56">
        <f t="shared" si="6"/>
        <v>6526.6297207227171</v>
      </c>
      <c r="D106" s="3">
        <f t="shared" si="7"/>
        <v>-1.2838758365565243E-2</v>
      </c>
    </row>
    <row r="107" spans="1:4" x14ac:dyDescent="0.2">
      <c r="A107" s="37">
        <v>38047</v>
      </c>
      <c r="B107">
        <v>10357.700000000001</v>
      </c>
      <c r="C107" s="56">
        <f t="shared" si="6"/>
        <v>6493.2898816584047</v>
      </c>
      <c r="D107" s="3">
        <f t="shared" si="7"/>
        <v>-2.1605663743134138E-2</v>
      </c>
    </row>
    <row r="108" spans="1:4" x14ac:dyDescent="0.2">
      <c r="A108" s="37">
        <v>38019</v>
      </c>
      <c r="B108">
        <v>10583.92</v>
      </c>
      <c r="C108" s="56">
        <f t="shared" si="6"/>
        <v>6463.3228871498814</v>
      </c>
      <c r="D108" s="3">
        <f t="shared" si="7"/>
        <v>9.0974474715437969E-3</v>
      </c>
    </row>
    <row r="109" spans="1:4" x14ac:dyDescent="0.2">
      <c r="A109" s="37">
        <v>37988</v>
      </c>
      <c r="B109">
        <v>10488.07</v>
      </c>
      <c r="C109" s="56">
        <f t="shared" si="6"/>
        <v>6430.3064369912227</v>
      </c>
      <c r="D109" s="3">
        <f t="shared" si="7"/>
        <v>3.2613930452861633E-3</v>
      </c>
    </row>
    <row r="110" spans="1:4" x14ac:dyDescent="0.2">
      <c r="A110" s="37">
        <v>37956</v>
      </c>
      <c r="B110">
        <v>10453.92</v>
      </c>
      <c r="C110" s="56">
        <f t="shared" si="6"/>
        <v>6396.4018361138587</v>
      </c>
      <c r="D110" s="3">
        <f t="shared" si="7"/>
        <v>6.6386041528522177E-2</v>
      </c>
    </row>
    <row r="111" spans="1:4" x14ac:dyDescent="0.2">
      <c r="A111" s="37">
        <v>37928</v>
      </c>
      <c r="B111">
        <v>9782.4599999999991</v>
      </c>
      <c r="C111" s="56">
        <f t="shared" si="6"/>
        <v>6366.8819868247374</v>
      </c>
      <c r="D111" s="3">
        <f t="shared" si="7"/>
        <v>-1.9056787009480915E-3</v>
      </c>
    </row>
    <row r="112" spans="1:4" x14ac:dyDescent="0.2">
      <c r="A112" s="37">
        <v>37895</v>
      </c>
      <c r="B112">
        <v>9801.1200000000008</v>
      </c>
      <c r="C112" s="56">
        <f t="shared" si="6"/>
        <v>6332.2655879620352</v>
      </c>
      <c r="D112" s="3">
        <f t="shared" si="7"/>
        <v>5.5167587385426993E-2</v>
      </c>
    </row>
    <row r="113" spans="1:4" x14ac:dyDescent="0.2">
      <c r="A113" s="37">
        <v>37866</v>
      </c>
      <c r="B113">
        <v>9275.06</v>
      </c>
      <c r="C113" s="56">
        <f t="shared" si="6"/>
        <v>6302.0005209964411</v>
      </c>
      <c r="D113" s="3">
        <f t="shared" si="7"/>
        <v>-1.5062175902363499E-2</v>
      </c>
    </row>
    <row r="114" spans="1:4" x14ac:dyDescent="0.2">
      <c r="A114" s="37">
        <v>37834</v>
      </c>
      <c r="B114">
        <v>9415.82</v>
      </c>
      <c r="C114" s="56">
        <f t="shared" si="6"/>
        <v>6268.7724292271014</v>
      </c>
      <c r="D114" s="3">
        <f t="shared" si="7"/>
        <v>1.9520588613384737E-2</v>
      </c>
    </row>
    <row r="115" spans="1:4" x14ac:dyDescent="0.2">
      <c r="A115" s="37">
        <v>37803</v>
      </c>
      <c r="B115">
        <v>9233.7999999999993</v>
      </c>
      <c r="C115" s="56">
        <f t="shared" si="6"/>
        <v>6236.7497968939642</v>
      </c>
      <c r="D115" s="3">
        <f t="shared" si="7"/>
        <v>2.7265175221343273E-2</v>
      </c>
    </row>
    <row r="116" spans="1:4" x14ac:dyDescent="0.2">
      <c r="A116" s="37">
        <v>37774</v>
      </c>
      <c r="B116">
        <v>8985.44</v>
      </c>
      <c r="C116" s="56">
        <f t="shared" si="6"/>
        <v>6206.9412477059004</v>
      </c>
      <c r="D116" s="3">
        <f t="shared" si="7"/>
        <v>1.5158652423534794E-2</v>
      </c>
    </row>
    <row r="117" spans="1:4" x14ac:dyDescent="0.2">
      <c r="A117" s="37">
        <v>37742</v>
      </c>
      <c r="B117">
        <v>8850.26</v>
      </c>
      <c r="C117" s="56">
        <f t="shared" si="6"/>
        <v>6174.2143679320052</v>
      </c>
      <c r="D117" s="3">
        <f t="shared" si="7"/>
        <v>4.2725774164331723E-2</v>
      </c>
    </row>
    <row r="118" spans="1:4" x14ac:dyDescent="0.2">
      <c r="A118" s="37">
        <v>37712</v>
      </c>
      <c r="B118">
        <v>8480.09</v>
      </c>
      <c r="C118" s="56">
        <f t="shared" si="6"/>
        <v>6143.6896518235462</v>
      </c>
      <c r="D118" s="3">
        <f t="shared" si="7"/>
        <v>5.9263755474814737E-2</v>
      </c>
    </row>
    <row r="119" spans="1:4" x14ac:dyDescent="0.2">
      <c r="A119" s="37">
        <v>37683</v>
      </c>
      <c r="B119">
        <v>7992.13</v>
      </c>
      <c r="C119" s="56">
        <f t="shared" si="6"/>
        <v>6114.3258836515752</v>
      </c>
      <c r="D119" s="3">
        <f t="shared" si="7"/>
        <v>1.2724299860667849E-2</v>
      </c>
    </row>
    <row r="120" spans="1:4" x14ac:dyDescent="0.2">
      <c r="A120" s="37">
        <v>37655</v>
      </c>
      <c r="B120">
        <v>7891.08</v>
      </c>
      <c r="C120" s="56">
        <f t="shared" si="6"/>
        <v>6086.1078349400477</v>
      </c>
      <c r="D120" s="3">
        <f t="shared" si="7"/>
        <v>-2.041226376908532E-2</v>
      </c>
    </row>
    <row r="121" spans="1:4" x14ac:dyDescent="0.2">
      <c r="A121" s="37">
        <v>37623</v>
      </c>
      <c r="B121">
        <v>8053.81</v>
      </c>
      <c r="C121" s="56">
        <f t="shared" si="6"/>
        <v>6054.0180645594019</v>
      </c>
      <c r="D121" s="3">
        <f t="shared" si="7"/>
        <v>-3.5113369530476245E-2</v>
      </c>
    </row>
    <row r="122" spans="1:4" x14ac:dyDescent="0.2">
      <c r="A122" s="37">
        <v>37592</v>
      </c>
      <c r="B122">
        <v>8341.6299999999992</v>
      </c>
      <c r="C122" s="56">
        <f t="shared" si="6"/>
        <v>6023.0924572242729</v>
      </c>
      <c r="D122" s="3">
        <f t="shared" si="7"/>
        <v>-6.4353213444407656E-2</v>
      </c>
    </row>
    <row r="123" spans="1:4" x14ac:dyDescent="0.2">
      <c r="A123" s="37">
        <v>37561</v>
      </c>
      <c r="B123">
        <v>8896.09</v>
      </c>
      <c r="C123" s="56">
        <f t="shared" si="6"/>
        <v>5992.3248264889571</v>
      </c>
      <c r="D123" s="3">
        <f t="shared" si="7"/>
        <v>5.773378246394445E-2</v>
      </c>
    </row>
    <row r="124" spans="1:4" x14ac:dyDescent="0.2">
      <c r="A124" s="37">
        <v>37530</v>
      </c>
      <c r="B124">
        <v>8397.0300000000007</v>
      </c>
      <c r="C124" s="56">
        <f t="shared" si="6"/>
        <v>5961.7143653650646</v>
      </c>
      <c r="D124" s="3">
        <f t="shared" si="7"/>
        <v>0.10079223086628435</v>
      </c>
    </row>
    <row r="125" spans="1:4" x14ac:dyDescent="0.2">
      <c r="A125" s="37">
        <v>37502</v>
      </c>
      <c r="B125">
        <v>7591.93</v>
      </c>
      <c r="C125" s="56">
        <f t="shared" si="6"/>
        <v>5934.2006296618547</v>
      </c>
      <c r="D125" s="3">
        <f t="shared" si="7"/>
        <v>-0.13203295693546718</v>
      </c>
    </row>
    <row r="126" spans="1:4" x14ac:dyDescent="0.2">
      <c r="A126" s="37">
        <v>37469</v>
      </c>
      <c r="B126">
        <v>8663.5</v>
      </c>
      <c r="C126" s="56">
        <f t="shared" si="6"/>
        <v>5901.9366963342445</v>
      </c>
      <c r="D126" s="3">
        <f t="shared" si="7"/>
        <v>-8.4011553833259686E-3</v>
      </c>
    </row>
    <row r="127" spans="1:4" x14ac:dyDescent="0.2">
      <c r="A127" s="37">
        <v>37438</v>
      </c>
      <c r="B127">
        <v>8736.59</v>
      </c>
      <c r="C127" s="56">
        <f t="shared" si="6"/>
        <v>5871.7879629077443</v>
      </c>
      <c r="D127" s="3">
        <f t="shared" si="7"/>
        <v>-5.6374683930144207E-2</v>
      </c>
    </row>
    <row r="128" spans="1:4" x14ac:dyDescent="0.2">
      <c r="A128" s="37">
        <v>37410</v>
      </c>
      <c r="B128">
        <v>9243.26</v>
      </c>
      <c r="C128" s="56">
        <f t="shared" si="6"/>
        <v>5844.6892439460817</v>
      </c>
      <c r="D128" s="3">
        <f t="shared" si="7"/>
        <v>-7.1187377890660625E-2</v>
      </c>
    </row>
    <row r="129" spans="1:4" x14ac:dyDescent="0.2">
      <c r="A129" s="37">
        <v>37377</v>
      </c>
      <c r="B129">
        <v>9925.25</v>
      </c>
      <c r="C129" s="56">
        <f t="shared" si="6"/>
        <v>5812.9119792636739</v>
      </c>
      <c r="D129" s="3">
        <f t="shared" si="7"/>
        <v>-2.110564320023153E-3</v>
      </c>
    </row>
    <row r="130" spans="1:4" x14ac:dyDescent="0.2">
      <c r="A130" s="37">
        <v>37347</v>
      </c>
      <c r="B130">
        <v>9946.2199999999993</v>
      </c>
      <c r="C130" s="56">
        <f t="shared" si="6"/>
        <v>5784.1735070700179</v>
      </c>
      <c r="D130" s="3">
        <f t="shared" si="7"/>
        <v>-4.4992001064169999E-2</v>
      </c>
    </row>
    <row r="131" spans="1:4" x14ac:dyDescent="0.2">
      <c r="A131" s="37">
        <v>37316</v>
      </c>
      <c r="B131">
        <v>10403.94</v>
      </c>
      <c r="C131" s="56">
        <f t="shared" ref="C131:C160" si="8">C132*EXP($F$10*(A131-A132)/365)</f>
        <v>5754.6263407533079</v>
      </c>
      <c r="D131" s="3">
        <f t="shared" ref="D131:D149" si="9">LN(B131/B132)</f>
        <v>2.9042410124748501E-2</v>
      </c>
    </row>
    <row r="132" spans="1:4" x14ac:dyDescent="0.2">
      <c r="A132" s="37">
        <v>37288</v>
      </c>
      <c r="B132">
        <v>10106.129999999999</v>
      </c>
      <c r="C132" s="56">
        <f t="shared" si="8"/>
        <v>5728.0683310086524</v>
      </c>
      <c r="D132" s="3">
        <f t="shared" si="9"/>
        <v>1.8589249135558528E-2</v>
      </c>
    </row>
    <row r="133" spans="1:4" x14ac:dyDescent="0.2">
      <c r="A133" s="37">
        <v>37258</v>
      </c>
      <c r="B133">
        <v>9920</v>
      </c>
      <c r="C133" s="56">
        <f t="shared" si="8"/>
        <v>5699.7493175707605</v>
      </c>
      <c r="D133" s="3">
        <f t="shared" si="9"/>
        <v>-1.0186848712616426E-2</v>
      </c>
    </row>
    <row r="134" spans="1:4" x14ac:dyDescent="0.2">
      <c r="A134" s="37">
        <v>37228</v>
      </c>
      <c r="B134">
        <v>10021.57</v>
      </c>
      <c r="C134" s="56">
        <f t="shared" si="8"/>
        <v>5671.5703105845641</v>
      </c>
      <c r="D134" s="3">
        <f t="shared" si="9"/>
        <v>1.7109951730979279E-2</v>
      </c>
    </row>
    <row r="135" spans="1:4" x14ac:dyDescent="0.2">
      <c r="A135" s="37">
        <v>37196</v>
      </c>
      <c r="B135">
        <v>9851.56</v>
      </c>
      <c r="C135" s="56">
        <f t="shared" si="8"/>
        <v>5641.6662415308583</v>
      </c>
      <c r="D135" s="3">
        <f t="shared" si="9"/>
        <v>8.2091011249253748E-2</v>
      </c>
    </row>
    <row r="136" spans="1:4" x14ac:dyDescent="0.2">
      <c r="A136" s="37">
        <v>37165</v>
      </c>
      <c r="B136">
        <v>9075.14</v>
      </c>
      <c r="C136" s="56">
        <f t="shared" si="8"/>
        <v>5612.8470419445857</v>
      </c>
      <c r="D136" s="3">
        <f t="shared" si="9"/>
        <v>2.5397092237961497E-2</v>
      </c>
    </row>
    <row r="137" spans="1:4" x14ac:dyDescent="0.2">
      <c r="A137" s="37">
        <v>37138</v>
      </c>
      <c r="B137">
        <v>8847.56</v>
      </c>
      <c r="C137" s="56">
        <f t="shared" si="8"/>
        <v>5587.8664236465638</v>
      </c>
      <c r="D137" s="3">
        <f t="shared" si="9"/>
        <v>-0.11740571043550366</v>
      </c>
    </row>
    <row r="138" spans="1:4" x14ac:dyDescent="0.2">
      <c r="A138" s="37">
        <v>37104</v>
      </c>
      <c r="B138">
        <v>9949.75</v>
      </c>
      <c r="C138" s="56">
        <f t="shared" si="8"/>
        <v>5556.5674397645098</v>
      </c>
      <c r="D138" s="3">
        <f t="shared" si="9"/>
        <v>-5.599785668142078E-2</v>
      </c>
    </row>
    <row r="139" spans="1:4" x14ac:dyDescent="0.2">
      <c r="A139" s="37">
        <v>37074</v>
      </c>
      <c r="B139">
        <v>10522.81</v>
      </c>
      <c r="C139" s="56">
        <f t="shared" si="8"/>
        <v>5529.0963100743484</v>
      </c>
      <c r="D139" s="3">
        <f t="shared" si="9"/>
        <v>1.9414794345477258E-3</v>
      </c>
    </row>
    <row r="140" spans="1:4" x14ac:dyDescent="0.2">
      <c r="A140" s="37">
        <v>37043</v>
      </c>
      <c r="B140">
        <v>10502.4</v>
      </c>
      <c r="C140" s="56">
        <f t="shared" si="8"/>
        <v>5500.8521489932218</v>
      </c>
      <c r="D140" s="3">
        <f t="shared" si="9"/>
        <v>-3.8253800078685E-2</v>
      </c>
    </row>
    <row r="141" spans="1:4" x14ac:dyDescent="0.2">
      <c r="A141" s="37">
        <v>37012</v>
      </c>
      <c r="B141">
        <v>10911.94</v>
      </c>
      <c r="C141" s="56">
        <f t="shared" si="8"/>
        <v>5472.7522669389809</v>
      </c>
      <c r="D141" s="3">
        <f t="shared" si="9"/>
        <v>1.6350965822537797E-2</v>
      </c>
    </row>
    <row r="142" spans="1:4" x14ac:dyDescent="0.2">
      <c r="A142" s="37">
        <v>36983</v>
      </c>
      <c r="B142">
        <v>10734.97</v>
      </c>
      <c r="C142" s="56">
        <f t="shared" si="8"/>
        <v>5446.5952443782262</v>
      </c>
      <c r="D142" s="3">
        <f t="shared" si="9"/>
        <v>8.3117614375830082E-2</v>
      </c>
    </row>
    <row r="143" spans="1:4" x14ac:dyDescent="0.2">
      <c r="A143" s="37">
        <v>36951</v>
      </c>
      <c r="B143">
        <v>9878.7800000000007</v>
      </c>
      <c r="C143" s="56">
        <f t="shared" si="8"/>
        <v>5417.8773847068924</v>
      </c>
      <c r="D143" s="3">
        <f t="shared" si="9"/>
        <v>-6.0536609933940187E-2</v>
      </c>
    </row>
    <row r="144" spans="1:4" x14ac:dyDescent="0.2">
      <c r="A144" s="37">
        <v>36923</v>
      </c>
      <c r="B144">
        <v>10495.28</v>
      </c>
      <c r="C144" s="56">
        <f t="shared" si="8"/>
        <v>5392.8734953388894</v>
      </c>
      <c r="D144" s="3">
        <f t="shared" si="9"/>
        <v>-3.6676851025101008E-2</v>
      </c>
    </row>
    <row r="145" spans="1:4" x14ac:dyDescent="0.2">
      <c r="A145" s="37">
        <v>36893</v>
      </c>
      <c r="B145">
        <v>10887.36</v>
      </c>
      <c r="C145" s="56">
        <f t="shared" si="8"/>
        <v>5366.2116526097079</v>
      </c>
      <c r="D145" s="3">
        <f t="shared" si="9"/>
        <v>9.1690049917613689E-3</v>
      </c>
    </row>
    <row r="146" spans="1:4" x14ac:dyDescent="0.2">
      <c r="A146" s="37">
        <v>36861</v>
      </c>
      <c r="B146">
        <v>10787.99</v>
      </c>
      <c r="C146" s="56">
        <f t="shared" si="8"/>
        <v>5337.9176255539269</v>
      </c>
      <c r="D146" s="3">
        <f t="shared" si="9"/>
        <v>3.5235372642058782E-2</v>
      </c>
    </row>
    <row r="147" spans="1:4" x14ac:dyDescent="0.2">
      <c r="A147" s="37">
        <v>36831</v>
      </c>
      <c r="B147">
        <v>10414.49</v>
      </c>
      <c r="C147" s="56">
        <f t="shared" si="8"/>
        <v>5311.5274793068747</v>
      </c>
      <c r="D147" s="3">
        <f t="shared" si="9"/>
        <v>-5.2070082989955725E-2</v>
      </c>
    </row>
    <row r="148" spans="1:4" x14ac:dyDescent="0.2">
      <c r="A148" s="37">
        <v>36801</v>
      </c>
      <c r="B148">
        <v>10971.14</v>
      </c>
      <c r="C148" s="56">
        <f t="shared" si="8"/>
        <v>5285.2678033794864</v>
      </c>
      <c r="D148" s="3">
        <f t="shared" si="9"/>
        <v>2.9621915268081202E-2</v>
      </c>
    </row>
    <row r="149" spans="1:4" x14ac:dyDescent="0.2">
      <c r="A149" s="37">
        <v>36770</v>
      </c>
      <c r="B149">
        <v>10650.92</v>
      </c>
      <c r="C149" s="56">
        <f t="shared" si="8"/>
        <v>5258.269186096667</v>
      </c>
      <c r="D149" s="3">
        <f t="shared" si="9"/>
        <v>-5.1614811160940084E-2</v>
      </c>
    </row>
    <row r="150" spans="1:4" x14ac:dyDescent="0.2">
      <c r="A150" s="37">
        <v>36739</v>
      </c>
      <c r="B150">
        <v>11215.1</v>
      </c>
      <c r="C150" s="56">
        <f t="shared" si="8"/>
        <v>5231.4084852567421</v>
      </c>
      <c r="D150" s="3">
        <f t="shared" ref="D150:D159" si="10">LN(B150/B151)</f>
        <v>6.3794682034443342E-2</v>
      </c>
    </row>
    <row r="151" spans="1:4" x14ac:dyDescent="0.2">
      <c r="A151" s="37">
        <v>36710</v>
      </c>
      <c r="B151">
        <v>10521.98</v>
      </c>
      <c r="C151" s="56">
        <f t="shared" si="8"/>
        <v>5206.4049654372857</v>
      </c>
      <c r="D151" s="3">
        <f t="shared" si="10"/>
        <v>7.0663583796185909E-3</v>
      </c>
    </row>
    <row r="152" spans="1:4" x14ac:dyDescent="0.2">
      <c r="A152" s="37">
        <v>36678</v>
      </c>
      <c r="B152">
        <v>10447.89</v>
      </c>
      <c r="C152" s="56">
        <f t="shared" si="8"/>
        <v>5178.953539274512</v>
      </c>
      <c r="D152" s="3">
        <f t="shared" si="10"/>
        <v>-7.0996215277124575E-3</v>
      </c>
    </row>
    <row r="153" spans="1:4" x14ac:dyDescent="0.2">
      <c r="A153" s="37">
        <v>36647</v>
      </c>
      <c r="B153">
        <v>10522.33</v>
      </c>
      <c r="C153" s="56">
        <f t="shared" si="8"/>
        <v>5152.4980048088855</v>
      </c>
      <c r="D153" s="3">
        <f t="shared" si="10"/>
        <v>-1.9908223471516218E-2</v>
      </c>
    </row>
    <row r="154" spans="1:4" x14ac:dyDescent="0.2">
      <c r="A154" s="37">
        <v>36619</v>
      </c>
      <c r="B154">
        <v>10733.91</v>
      </c>
      <c r="C154" s="56">
        <f t="shared" si="8"/>
        <v>5128.7188601488833</v>
      </c>
      <c r="D154" s="3">
        <f t="shared" si="10"/>
        <v>-1.7363889890224773E-2</v>
      </c>
    </row>
    <row r="155" spans="1:4" x14ac:dyDescent="0.2">
      <c r="A155" s="37">
        <v>36586</v>
      </c>
      <c r="B155">
        <v>10921.92</v>
      </c>
      <c r="C155" s="56">
        <f t="shared" si="8"/>
        <v>5100.8342883781224</v>
      </c>
      <c r="D155" s="3">
        <f t="shared" si="10"/>
        <v>7.5437305889075934E-2</v>
      </c>
    </row>
    <row r="156" spans="1:4" x14ac:dyDescent="0.2">
      <c r="A156" s="37">
        <v>36557</v>
      </c>
      <c r="B156">
        <v>10128.31</v>
      </c>
      <c r="C156" s="56">
        <f t="shared" si="8"/>
        <v>5076.4548480066323</v>
      </c>
      <c r="D156" s="3">
        <f t="shared" si="10"/>
        <v>-7.7139768741583695E-2</v>
      </c>
    </row>
    <row r="157" spans="1:4" x14ac:dyDescent="0.2">
      <c r="A157" s="37">
        <v>36528</v>
      </c>
      <c r="B157">
        <v>10940.53</v>
      </c>
      <c r="C157" s="56">
        <f t="shared" si="8"/>
        <v>5052.1919291842114</v>
      </c>
      <c r="D157" s="3">
        <f t="shared" si="10"/>
        <v>-4.9622327332736908E-2</v>
      </c>
    </row>
    <row r="158" spans="1:4" x14ac:dyDescent="0.2">
      <c r="A158" s="37">
        <v>36495</v>
      </c>
      <c r="B158">
        <v>11497.12</v>
      </c>
      <c r="C158" s="56">
        <f t="shared" si="8"/>
        <v>5024.7234302684983</v>
      </c>
      <c r="D158" s="3">
        <f t="shared" si="10"/>
        <v>5.5371634820378185E-2</v>
      </c>
    </row>
    <row r="159" spans="1:4" x14ac:dyDescent="0.2">
      <c r="A159" s="37">
        <v>36465</v>
      </c>
      <c r="B159">
        <v>10877.81</v>
      </c>
      <c r="C159" s="56">
        <f t="shared" si="8"/>
        <v>4999.8816857011097</v>
      </c>
      <c r="D159" s="3">
        <f t="shared" si="10"/>
        <v>1.3694425374992401E-2</v>
      </c>
    </row>
    <row r="160" spans="1:4" x14ac:dyDescent="0.2">
      <c r="A160" s="37">
        <v>36434</v>
      </c>
      <c r="B160">
        <v>10729.86</v>
      </c>
      <c r="C160" s="56">
        <f t="shared" si="8"/>
        <v>4974.3409000468228</v>
      </c>
      <c r="D160" s="3">
        <f>LN(B160/B161)</f>
        <v>1.179108040554764</v>
      </c>
    </row>
    <row r="161" spans="1:3" x14ac:dyDescent="0.2">
      <c r="A161" s="136">
        <v>33950</v>
      </c>
      <c r="B161" s="103">
        <v>3300</v>
      </c>
      <c r="C161">
        <v>3300</v>
      </c>
    </row>
  </sheetData>
  <phoneticPr fontId="4" type="noConversion"/>
  <pageMargins left="0.75" right="0.75" top="1" bottom="1" header="0.5" footer="0.5"/>
  <pageSetup orientation="portrait" horizontalDpi="200" verticalDpi="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5"/>
  <sheetViews>
    <sheetView workbookViewId="0">
      <selection activeCell="D33" sqref="D33"/>
    </sheetView>
  </sheetViews>
  <sheetFormatPr defaultRowHeight="12.75" x14ac:dyDescent="0.2"/>
  <cols>
    <col min="2" max="2" width="12.85546875" bestFit="1" customWidth="1"/>
    <col min="4" max="4" width="14" bestFit="1" customWidth="1"/>
    <col min="8" max="8" width="11.140625" bestFit="1" customWidth="1"/>
    <col min="9" max="9" width="10.5703125" bestFit="1" customWidth="1"/>
  </cols>
  <sheetData>
    <row r="1" spans="1:9" x14ac:dyDescent="0.2">
      <c r="F1" s="14" t="s">
        <v>3</v>
      </c>
    </row>
    <row r="2" spans="1:9" x14ac:dyDescent="0.2">
      <c r="B2" s="20" t="s">
        <v>1</v>
      </c>
      <c r="C2" s="20" t="s">
        <v>21</v>
      </c>
      <c r="D2" s="21">
        <v>0.13500000000000001</v>
      </c>
    </row>
    <row r="3" spans="1:9" x14ac:dyDescent="0.2">
      <c r="A3" s="16"/>
      <c r="B3" s="22" t="s">
        <v>2</v>
      </c>
      <c r="C3" s="22"/>
      <c r="D3" s="21">
        <v>0.05</v>
      </c>
      <c r="E3" s="18"/>
      <c r="F3" s="6"/>
      <c r="G3" s="7"/>
      <c r="H3" s="7"/>
      <c r="I3" s="8"/>
    </row>
    <row r="4" spans="1:9" x14ac:dyDescent="0.2">
      <c r="A4" s="17"/>
      <c r="B4" s="20" t="s">
        <v>4</v>
      </c>
      <c r="C4" s="20"/>
      <c r="D4" s="23">
        <v>50</v>
      </c>
      <c r="E4" s="19"/>
      <c r="F4" s="11"/>
      <c r="G4" s="11"/>
      <c r="H4" s="11"/>
      <c r="I4" s="12"/>
    </row>
    <row r="5" spans="1:9" x14ac:dyDescent="0.2">
      <c r="A5" s="9"/>
      <c r="B5" s="20" t="s">
        <v>6</v>
      </c>
      <c r="C5" s="20"/>
      <c r="D5" s="23">
        <v>3600000</v>
      </c>
      <c r="E5" s="11"/>
      <c r="F5" s="11"/>
      <c r="G5" s="11"/>
      <c r="H5" s="11"/>
      <c r="I5" s="12"/>
    </row>
    <row r="6" spans="1:9" x14ac:dyDescent="0.2">
      <c r="A6" s="9"/>
      <c r="B6" s="20" t="s">
        <v>5</v>
      </c>
      <c r="C6" s="20">
        <v>14000</v>
      </c>
      <c r="D6" s="23">
        <f>12*C6</f>
        <v>168000</v>
      </c>
      <c r="E6" s="11"/>
      <c r="F6" s="11"/>
      <c r="G6" s="11"/>
      <c r="H6" s="11"/>
      <c r="I6" s="12"/>
    </row>
    <row r="7" spans="1:9" x14ac:dyDescent="0.2">
      <c r="A7" s="9"/>
      <c r="B7" s="9" t="s">
        <v>8</v>
      </c>
      <c r="C7" s="9" t="s">
        <v>20</v>
      </c>
      <c r="D7" s="25">
        <f>D3+5%</f>
        <v>0.1</v>
      </c>
      <c r="E7" s="11"/>
      <c r="F7" s="11"/>
      <c r="G7" s="11"/>
      <c r="H7" s="11"/>
      <c r="I7" s="12"/>
    </row>
    <row r="8" spans="1:9" x14ac:dyDescent="0.2">
      <c r="A8" s="9"/>
      <c r="B8" s="9"/>
      <c r="C8" s="9"/>
      <c r="D8" s="12"/>
      <c r="E8" s="11"/>
      <c r="F8" s="11"/>
      <c r="G8" s="11"/>
      <c r="H8" s="11"/>
      <c r="I8" s="12"/>
    </row>
    <row r="9" spans="1:9" x14ac:dyDescent="0.2">
      <c r="A9" s="9"/>
      <c r="B9" s="24" t="s">
        <v>7</v>
      </c>
      <c r="C9" s="24"/>
      <c r="D9" s="26">
        <f>D6/(D2+D3-D7)</f>
        <v>1976470.5882352942</v>
      </c>
      <c r="E9" s="11"/>
      <c r="F9" s="11"/>
      <c r="G9" s="11"/>
      <c r="H9" s="11"/>
      <c r="I9" s="12"/>
    </row>
    <row r="10" spans="1:9" x14ac:dyDescent="0.2">
      <c r="A10" s="9"/>
      <c r="B10" s="9"/>
      <c r="C10" s="9"/>
      <c r="D10" s="12"/>
      <c r="E10" s="11"/>
      <c r="F10" s="11"/>
      <c r="G10" s="11"/>
      <c r="H10" s="11"/>
      <c r="I10" s="12"/>
    </row>
    <row r="11" spans="1:9" x14ac:dyDescent="0.2">
      <c r="A11" s="27" t="s">
        <v>18</v>
      </c>
      <c r="B11" s="9"/>
      <c r="C11" s="9"/>
      <c r="D11" s="12"/>
      <c r="E11" s="11"/>
      <c r="F11" s="11"/>
      <c r="G11" s="11"/>
      <c r="H11" s="11"/>
      <c r="I11" s="12"/>
    </row>
    <row r="12" spans="1:9" x14ac:dyDescent="0.2">
      <c r="A12" s="9"/>
      <c r="B12" s="9"/>
      <c r="C12" s="9"/>
      <c r="D12" s="12"/>
      <c r="E12" s="11"/>
      <c r="F12" s="11"/>
      <c r="G12" s="11"/>
      <c r="H12" s="11"/>
      <c r="I12" s="12"/>
    </row>
    <row r="13" spans="1:9" x14ac:dyDescent="0.2">
      <c r="A13" s="29"/>
      <c r="B13" s="30" t="s">
        <v>9</v>
      </c>
      <c r="C13" s="29"/>
      <c r="D13" s="12"/>
      <c r="E13" s="31"/>
      <c r="F13" s="31" t="s">
        <v>30</v>
      </c>
      <c r="G13" s="31" t="s">
        <v>29</v>
      </c>
      <c r="H13" s="31">
        <v>0.05</v>
      </c>
      <c r="I13" s="12" t="s">
        <v>31</v>
      </c>
    </row>
    <row r="14" spans="1:9" x14ac:dyDescent="0.2">
      <c r="A14" s="29"/>
      <c r="B14" s="29" t="s">
        <v>16</v>
      </c>
      <c r="C14" s="29"/>
      <c r="D14" s="25">
        <v>0.05</v>
      </c>
      <c r="E14" s="31"/>
      <c r="F14" s="31" t="s">
        <v>25</v>
      </c>
      <c r="G14" s="31"/>
      <c r="H14" s="31">
        <v>0.3</v>
      </c>
      <c r="I14" s="12" t="s">
        <v>35</v>
      </c>
    </row>
    <row r="15" spans="1:9" x14ac:dyDescent="0.2">
      <c r="A15" s="29"/>
      <c r="B15" s="29" t="s">
        <v>10</v>
      </c>
      <c r="C15" s="29" t="s">
        <v>11</v>
      </c>
      <c r="D15" s="15">
        <v>5</v>
      </c>
      <c r="E15" s="31"/>
      <c r="F15" s="31" t="s">
        <v>23</v>
      </c>
      <c r="G15" s="31" t="s">
        <v>11</v>
      </c>
      <c r="H15" s="31">
        <v>5</v>
      </c>
      <c r="I15" s="12" t="s">
        <v>35</v>
      </c>
    </row>
    <row r="16" spans="1:9" x14ac:dyDescent="0.2">
      <c r="A16" s="29"/>
      <c r="B16" s="29" t="s">
        <v>12</v>
      </c>
      <c r="C16" s="29"/>
      <c r="D16" s="28">
        <f>D5*(1+D2)^D15</f>
        <v>6780813.6364537496</v>
      </c>
      <c r="E16" s="31"/>
      <c r="F16" s="34" t="s">
        <v>24</v>
      </c>
      <c r="G16" s="34"/>
      <c r="H16" s="34">
        <f>H14*H15^0.5</f>
        <v>0.67082039324993692</v>
      </c>
      <c r="I16" s="12"/>
    </row>
    <row r="17" spans="1:9" x14ac:dyDescent="0.2">
      <c r="A17" s="29"/>
      <c r="B17" s="29" t="s">
        <v>13</v>
      </c>
      <c r="C17" s="32">
        <v>0.3</v>
      </c>
      <c r="D17" s="25">
        <v>0.3</v>
      </c>
      <c r="E17" s="31"/>
      <c r="F17" s="31" t="s">
        <v>28</v>
      </c>
      <c r="G17" s="31" t="s">
        <v>27</v>
      </c>
      <c r="H17" s="31">
        <f>LN(D9)</f>
        <v>14.496823280877217</v>
      </c>
      <c r="I17" s="12"/>
    </row>
    <row r="18" spans="1:9" x14ac:dyDescent="0.2">
      <c r="A18" s="29"/>
      <c r="B18" s="29"/>
      <c r="C18" s="29"/>
      <c r="D18" s="10"/>
      <c r="E18" s="31"/>
      <c r="F18" s="31"/>
      <c r="G18" s="31"/>
      <c r="H18" s="31"/>
      <c r="I18" s="12"/>
    </row>
    <row r="19" spans="1:9" x14ac:dyDescent="0.2">
      <c r="A19" s="29"/>
      <c r="B19" s="29" t="s">
        <v>14</v>
      </c>
      <c r="C19" s="29"/>
      <c r="D19" s="12">
        <f>(LN(D9/D16)+(D14+D17^2/2)*D15)/(D17*D15^0.5)</f>
        <v>-1.1296382531614739</v>
      </c>
      <c r="E19" s="31"/>
      <c r="F19" s="34" t="s">
        <v>26</v>
      </c>
      <c r="G19" s="34" t="s">
        <v>27</v>
      </c>
      <c r="H19" s="34">
        <f>H17+H13*H15-(H16^2)/2</f>
        <v>14.521823280877218</v>
      </c>
      <c r="I19" s="15">
        <f>EXP(H19)</f>
        <v>2026505.1793894619</v>
      </c>
    </row>
    <row r="20" spans="1:9" x14ac:dyDescent="0.2">
      <c r="A20" s="29"/>
      <c r="B20" s="29" t="s">
        <v>15</v>
      </c>
      <c r="C20" s="29"/>
      <c r="D20" s="12">
        <f>D19-D17*D15^0.5</f>
        <v>-1.800458646411411</v>
      </c>
      <c r="E20" s="31"/>
      <c r="F20" s="31" t="s">
        <v>12</v>
      </c>
      <c r="G20" s="34" t="s">
        <v>27</v>
      </c>
      <c r="H20" s="31">
        <f>LN(D5*(1+D2)^H15)</f>
        <v>15.729607658093169</v>
      </c>
      <c r="I20" s="15"/>
    </row>
    <row r="21" spans="1:9" x14ac:dyDescent="0.2">
      <c r="A21" s="29"/>
      <c r="B21" s="29" t="s">
        <v>17</v>
      </c>
      <c r="C21" s="29"/>
      <c r="D21" s="12">
        <f>D16*EXP(-D14*D15)</f>
        <v>5280902.9699314404</v>
      </c>
      <c r="E21" s="31"/>
      <c r="F21" s="31"/>
      <c r="G21" s="31"/>
      <c r="H21" s="31"/>
      <c r="I21" s="12"/>
    </row>
    <row r="22" spans="1:9" x14ac:dyDescent="0.2">
      <c r="A22" s="29"/>
      <c r="B22" s="33" t="s">
        <v>19</v>
      </c>
      <c r="C22" s="33"/>
      <c r="D22" s="26">
        <f>D9*NORMDIST(D19,0,1,1)-D21*NORMDIST(D20,0,1,1)</f>
        <v>66032.6096411607</v>
      </c>
      <c r="E22" s="31"/>
      <c r="F22" s="35" t="s">
        <v>32</v>
      </c>
      <c r="G22" s="35" t="s">
        <v>33</v>
      </c>
      <c r="H22" s="36">
        <f>1-NORMDIST(H20,H19,H16,1)</f>
        <v>3.5894123850210513E-2</v>
      </c>
      <c r="I22" s="12"/>
    </row>
    <row r="23" spans="1:9" x14ac:dyDescent="0.2">
      <c r="A23" s="29"/>
      <c r="B23" s="29"/>
      <c r="C23" s="29"/>
      <c r="D23" s="12"/>
      <c r="E23" s="31"/>
      <c r="F23" s="31"/>
      <c r="G23" s="31"/>
      <c r="H23" s="31"/>
      <c r="I23" s="12"/>
    </row>
    <row r="24" spans="1:9" x14ac:dyDescent="0.2">
      <c r="A24" s="29"/>
      <c r="B24" s="29" t="s">
        <v>22</v>
      </c>
      <c r="C24" s="29"/>
      <c r="D24" s="12"/>
      <c r="E24" s="31"/>
      <c r="F24" s="31" t="s">
        <v>34</v>
      </c>
      <c r="G24" s="31" t="s">
        <v>36</v>
      </c>
      <c r="H24" s="31">
        <f>H19+1.96*H16</f>
        <v>15.836631251647095</v>
      </c>
      <c r="I24" s="12"/>
    </row>
    <row r="25" spans="1:9" x14ac:dyDescent="0.2">
      <c r="A25" s="9"/>
      <c r="B25" s="9"/>
      <c r="C25" s="9"/>
      <c r="D25" s="10"/>
      <c r="E25" s="11"/>
      <c r="F25" s="11"/>
      <c r="G25" s="11"/>
      <c r="H25" s="11"/>
      <c r="I25" s="12"/>
    </row>
    <row r="26" spans="1:9" x14ac:dyDescent="0.2">
      <c r="A26" s="9"/>
      <c r="B26" s="9"/>
      <c r="C26" s="9"/>
      <c r="D26" s="10"/>
      <c r="E26" s="11"/>
      <c r="F26" s="11"/>
      <c r="G26" s="11"/>
      <c r="H26" s="11"/>
      <c r="I26" s="12"/>
    </row>
    <row r="27" spans="1:9" x14ac:dyDescent="0.2">
      <c r="A27" s="9"/>
      <c r="B27" s="9"/>
      <c r="C27" s="9"/>
      <c r="D27" s="10"/>
      <c r="E27" s="11"/>
      <c r="F27" s="11"/>
      <c r="G27" s="11"/>
      <c r="H27" s="11"/>
      <c r="I27" s="12"/>
    </row>
    <row r="28" spans="1:9" x14ac:dyDescent="0.2">
      <c r="A28" s="9"/>
      <c r="B28" s="9"/>
      <c r="C28" s="9"/>
      <c r="D28" s="10"/>
      <c r="E28" s="11"/>
      <c r="F28" s="11"/>
      <c r="G28" s="11"/>
      <c r="H28" s="11"/>
      <c r="I28" s="12"/>
    </row>
    <row r="29" spans="1:9" x14ac:dyDescent="0.2">
      <c r="A29" s="9"/>
      <c r="B29" s="9"/>
      <c r="C29" s="9"/>
      <c r="D29" s="10"/>
      <c r="E29" s="11"/>
      <c r="F29" s="11"/>
      <c r="G29" s="11"/>
      <c r="H29" s="11"/>
      <c r="I29" s="12"/>
    </row>
    <row r="30" spans="1:9" x14ac:dyDescent="0.2">
      <c r="A30" s="9"/>
      <c r="B30" s="9"/>
      <c r="C30" s="9"/>
      <c r="D30" s="10"/>
      <c r="E30" s="11"/>
      <c r="F30" s="11"/>
      <c r="G30" s="11"/>
      <c r="H30" s="11"/>
      <c r="I30" s="12"/>
    </row>
    <row r="31" spans="1:9" x14ac:dyDescent="0.2">
      <c r="A31" s="9"/>
      <c r="B31" s="9"/>
      <c r="C31" s="9"/>
      <c r="D31" s="10"/>
      <c r="E31" s="11"/>
      <c r="F31" s="11"/>
      <c r="G31" s="11"/>
      <c r="H31" s="11"/>
      <c r="I31" s="12"/>
    </row>
    <row r="32" spans="1:9" x14ac:dyDescent="0.2">
      <c r="A32" s="9"/>
      <c r="B32" s="9"/>
      <c r="C32" s="9"/>
      <c r="D32" s="10"/>
      <c r="E32" s="11"/>
      <c r="F32" s="11"/>
      <c r="G32" s="11"/>
      <c r="H32" s="11"/>
      <c r="I32" s="12"/>
    </row>
    <row r="33" spans="1:9" x14ac:dyDescent="0.2">
      <c r="A33" s="9"/>
      <c r="B33" s="9"/>
      <c r="C33" s="9"/>
      <c r="D33" s="10"/>
      <c r="E33" s="11"/>
      <c r="F33" s="11"/>
      <c r="G33" s="11"/>
      <c r="H33" s="11"/>
      <c r="I33" s="12"/>
    </row>
    <row r="34" spans="1:9" x14ac:dyDescent="0.2">
      <c r="A34" s="9"/>
      <c r="B34" s="9"/>
      <c r="C34" s="9"/>
      <c r="D34" s="10"/>
      <c r="E34" s="11"/>
      <c r="F34" s="11"/>
      <c r="G34" s="11"/>
      <c r="H34" s="11"/>
      <c r="I34" s="12"/>
    </row>
    <row r="35" spans="1:9" x14ac:dyDescent="0.2">
      <c r="A35" s="9"/>
      <c r="B35" s="9"/>
      <c r="C35" s="9"/>
      <c r="D35" s="10"/>
      <c r="E35" s="11"/>
      <c r="F35" s="11"/>
      <c r="G35" s="11"/>
      <c r="H35" s="11"/>
      <c r="I35" s="12"/>
    </row>
    <row r="36" spans="1:9" x14ac:dyDescent="0.2">
      <c r="A36" s="9"/>
      <c r="B36" s="9"/>
      <c r="C36" s="9"/>
      <c r="D36" s="10"/>
      <c r="E36" s="11"/>
      <c r="F36" s="11"/>
      <c r="G36" s="11"/>
      <c r="H36" s="11"/>
      <c r="I36" s="12"/>
    </row>
    <row r="37" spans="1:9" x14ac:dyDescent="0.2">
      <c r="A37" s="9"/>
      <c r="B37" s="9"/>
      <c r="C37" s="9"/>
      <c r="D37" s="10"/>
      <c r="E37" s="11"/>
      <c r="F37" s="11"/>
      <c r="G37" s="11"/>
      <c r="H37" s="11"/>
      <c r="I37" s="12"/>
    </row>
    <row r="38" spans="1:9" x14ac:dyDescent="0.2">
      <c r="A38" s="9"/>
      <c r="B38" s="9"/>
      <c r="C38" s="9"/>
      <c r="D38" s="10"/>
      <c r="E38" s="11"/>
      <c r="F38" s="11"/>
      <c r="G38" s="11"/>
      <c r="H38" s="11"/>
      <c r="I38" s="12"/>
    </row>
    <row r="39" spans="1:9" x14ac:dyDescent="0.2">
      <c r="A39" s="9"/>
      <c r="B39" s="9"/>
      <c r="C39" s="9"/>
      <c r="D39" s="10"/>
      <c r="E39" s="11"/>
      <c r="F39" s="11"/>
      <c r="G39" s="11"/>
      <c r="H39" s="11"/>
      <c r="I39" s="12"/>
    </row>
    <row r="40" spans="1:9" x14ac:dyDescent="0.2">
      <c r="A40" s="9"/>
      <c r="B40" s="9"/>
      <c r="C40" s="9"/>
      <c r="D40" s="10"/>
      <c r="E40" s="11"/>
      <c r="F40" s="11"/>
      <c r="G40" s="11"/>
      <c r="H40" s="11"/>
      <c r="I40" s="12"/>
    </row>
    <row r="41" spans="1:9" x14ac:dyDescent="0.2">
      <c r="A41" s="9"/>
      <c r="B41" s="9"/>
      <c r="C41" s="9"/>
      <c r="D41" s="10"/>
      <c r="E41" s="11"/>
      <c r="F41" s="11"/>
      <c r="G41" s="11"/>
      <c r="H41" s="11"/>
      <c r="I41" s="12"/>
    </row>
    <row r="42" spans="1:9" x14ac:dyDescent="0.2">
      <c r="A42" s="9"/>
      <c r="B42" s="9"/>
      <c r="C42" s="9"/>
      <c r="D42" s="10"/>
      <c r="E42" s="11"/>
      <c r="F42" s="11"/>
      <c r="G42" s="11"/>
      <c r="H42" s="11"/>
      <c r="I42" s="12"/>
    </row>
    <row r="43" spans="1:9" x14ac:dyDescent="0.2">
      <c r="A43" s="9"/>
      <c r="B43" s="9"/>
      <c r="C43" s="9"/>
      <c r="D43" s="10"/>
      <c r="E43" s="11"/>
      <c r="F43" s="11"/>
      <c r="G43" s="11"/>
      <c r="H43" s="11"/>
      <c r="I43" s="12"/>
    </row>
    <row r="44" spans="1:9" x14ac:dyDescent="0.2">
      <c r="A44" s="9"/>
      <c r="B44" s="9"/>
      <c r="C44" s="9"/>
      <c r="D44" s="10"/>
      <c r="E44" s="11"/>
      <c r="F44" s="11"/>
      <c r="G44" s="11"/>
      <c r="H44" s="11"/>
      <c r="I44" s="12"/>
    </row>
    <row r="45" spans="1:9" x14ac:dyDescent="0.2">
      <c r="A45" s="9"/>
      <c r="B45" s="9"/>
      <c r="C45" s="9"/>
      <c r="D45" s="10"/>
      <c r="E45" s="11"/>
      <c r="F45" s="11"/>
      <c r="G45" s="11"/>
      <c r="H45" s="11"/>
      <c r="I45" s="12"/>
    </row>
    <row r="46" spans="1:9" x14ac:dyDescent="0.2">
      <c r="A46" s="9"/>
      <c r="B46" s="9"/>
      <c r="C46" s="9"/>
      <c r="D46" s="10"/>
      <c r="E46" s="11"/>
      <c r="F46" s="11"/>
      <c r="G46" s="11"/>
      <c r="H46" s="11"/>
      <c r="I46" s="12"/>
    </row>
    <row r="47" spans="1:9" x14ac:dyDescent="0.2">
      <c r="A47" s="9"/>
      <c r="B47" s="9"/>
      <c r="C47" s="9"/>
      <c r="D47" s="10"/>
      <c r="E47" s="11"/>
      <c r="F47" s="11"/>
      <c r="G47" s="11"/>
      <c r="H47" s="11"/>
      <c r="I47" s="12"/>
    </row>
    <row r="48" spans="1:9" x14ac:dyDescent="0.2">
      <c r="A48" s="9"/>
      <c r="B48" s="9"/>
      <c r="C48" s="9"/>
      <c r="D48" s="10"/>
      <c r="E48" s="11"/>
      <c r="F48" s="11"/>
      <c r="G48" s="11"/>
      <c r="H48" s="11"/>
      <c r="I48" s="12"/>
    </row>
    <row r="49" spans="1:9" x14ac:dyDescent="0.2">
      <c r="A49" s="9"/>
      <c r="B49" s="9"/>
      <c r="C49" s="9"/>
      <c r="D49" s="10"/>
      <c r="E49" s="11"/>
      <c r="F49" s="11"/>
      <c r="G49" s="11"/>
      <c r="H49" s="11"/>
      <c r="I49" s="12"/>
    </row>
    <row r="50" spans="1:9" x14ac:dyDescent="0.2">
      <c r="A50" s="9"/>
      <c r="B50" s="9"/>
      <c r="C50" s="9"/>
      <c r="D50" s="10"/>
      <c r="E50" s="11"/>
      <c r="F50" s="11"/>
      <c r="G50" s="11"/>
      <c r="H50" s="11"/>
      <c r="I50" s="12"/>
    </row>
    <row r="51" spans="1:9" x14ac:dyDescent="0.2">
      <c r="A51" s="9"/>
      <c r="B51" s="9"/>
      <c r="C51" s="9"/>
      <c r="D51" s="10"/>
      <c r="E51" s="11"/>
      <c r="F51" s="11"/>
      <c r="G51" s="11"/>
      <c r="H51" s="11"/>
      <c r="I51" s="12"/>
    </row>
    <row r="52" spans="1:9" x14ac:dyDescent="0.2">
      <c r="A52" s="9"/>
      <c r="B52" s="9"/>
      <c r="C52" s="9"/>
      <c r="D52" s="10"/>
      <c r="E52" s="11"/>
      <c r="F52" s="11"/>
      <c r="G52" s="11"/>
      <c r="H52" s="11"/>
      <c r="I52" s="12"/>
    </row>
    <row r="53" spans="1:9" x14ac:dyDescent="0.2">
      <c r="A53" s="9"/>
      <c r="B53" s="9"/>
      <c r="C53" s="9"/>
      <c r="D53" s="10"/>
      <c r="E53" s="11"/>
      <c r="F53" s="11"/>
      <c r="G53" s="11"/>
      <c r="H53" s="11"/>
      <c r="I53" s="12"/>
    </row>
    <row r="54" spans="1:9" x14ac:dyDescent="0.2">
      <c r="A54" s="9"/>
      <c r="B54" s="9"/>
      <c r="C54" s="9"/>
      <c r="D54" s="10"/>
      <c r="E54" s="11"/>
      <c r="F54" s="11"/>
      <c r="G54" s="11"/>
      <c r="H54" s="11"/>
      <c r="I54" s="12"/>
    </row>
    <row r="55" spans="1:9" x14ac:dyDescent="0.2">
      <c r="A55" s="9"/>
      <c r="B55" s="9"/>
      <c r="C55" s="9"/>
      <c r="D55" s="10"/>
      <c r="E55" s="11"/>
      <c r="F55" s="11"/>
      <c r="G55" s="11"/>
      <c r="H55" s="11"/>
      <c r="I55" s="12"/>
    </row>
    <row r="56" spans="1:9" x14ac:dyDescent="0.2">
      <c r="A56" s="9"/>
      <c r="B56" s="9"/>
      <c r="C56" s="9"/>
      <c r="D56" s="10"/>
      <c r="E56" s="11"/>
      <c r="F56" s="11"/>
      <c r="G56" s="11"/>
      <c r="H56" s="11"/>
      <c r="I56" s="12"/>
    </row>
    <row r="57" spans="1:9" x14ac:dyDescent="0.2">
      <c r="A57" s="9"/>
      <c r="B57" s="9"/>
      <c r="C57" s="9"/>
      <c r="D57" s="10"/>
      <c r="E57" s="11"/>
      <c r="F57" s="11"/>
      <c r="G57" s="11"/>
      <c r="H57" s="11"/>
      <c r="I57" s="12"/>
    </row>
    <row r="58" spans="1:9" x14ac:dyDescent="0.2">
      <c r="A58" s="9"/>
      <c r="B58" s="9"/>
      <c r="C58" s="9"/>
      <c r="D58" s="10"/>
      <c r="E58" s="11"/>
      <c r="F58" s="11"/>
      <c r="G58" s="11"/>
      <c r="H58" s="11"/>
      <c r="I58" s="12"/>
    </row>
    <row r="59" spans="1:9" x14ac:dyDescent="0.2">
      <c r="A59" s="9"/>
      <c r="B59" s="9"/>
      <c r="C59" s="9"/>
      <c r="D59" s="10"/>
      <c r="E59" s="11"/>
      <c r="F59" s="11"/>
      <c r="G59" s="11"/>
      <c r="H59" s="11"/>
      <c r="I59" s="12"/>
    </row>
    <row r="60" spans="1:9" x14ac:dyDescent="0.2">
      <c r="A60" s="9"/>
      <c r="B60" s="9"/>
      <c r="C60" s="9"/>
      <c r="D60" s="10"/>
      <c r="E60" s="11"/>
      <c r="F60" s="11"/>
      <c r="G60" s="11"/>
      <c r="H60" s="11"/>
      <c r="I60" s="12"/>
    </row>
    <row r="61" spans="1:9" x14ac:dyDescent="0.2">
      <c r="A61" s="9"/>
      <c r="B61" s="9"/>
      <c r="C61" s="9"/>
      <c r="D61" s="10"/>
      <c r="E61" s="11"/>
      <c r="F61" s="11"/>
      <c r="G61" s="11"/>
      <c r="H61" s="11"/>
      <c r="I61" s="12"/>
    </row>
    <row r="62" spans="1:9" x14ac:dyDescent="0.2">
      <c r="A62" s="9"/>
      <c r="B62" s="9"/>
      <c r="C62" s="9"/>
      <c r="D62" s="10"/>
      <c r="E62" s="11"/>
      <c r="F62" s="11"/>
      <c r="G62" s="11"/>
      <c r="H62" s="11"/>
      <c r="I62" s="12"/>
    </row>
    <row r="63" spans="1:9" x14ac:dyDescent="0.2">
      <c r="A63" s="9"/>
      <c r="B63" s="9"/>
      <c r="C63" s="9"/>
      <c r="D63" s="10"/>
      <c r="E63" s="11"/>
      <c r="F63" s="11"/>
      <c r="G63" s="11"/>
      <c r="H63" s="11"/>
      <c r="I63" s="12"/>
    </row>
    <row r="64" spans="1:9" x14ac:dyDescent="0.2">
      <c r="A64" s="9"/>
      <c r="B64" s="9"/>
      <c r="C64" s="9"/>
      <c r="D64" s="10"/>
      <c r="E64" s="11"/>
      <c r="F64" s="11"/>
      <c r="G64" s="11"/>
      <c r="H64" s="11"/>
      <c r="I64" s="12"/>
    </row>
    <row r="65" spans="1:9" x14ac:dyDescent="0.2">
      <c r="A65" s="9"/>
      <c r="B65" s="9"/>
      <c r="C65" s="9"/>
      <c r="D65" s="10"/>
      <c r="E65" s="11"/>
      <c r="F65" s="11"/>
      <c r="G65" s="11"/>
      <c r="H65" s="11"/>
      <c r="I65" s="12"/>
    </row>
    <row r="66" spans="1:9" x14ac:dyDescent="0.2">
      <c r="A66" s="9"/>
      <c r="B66" s="9"/>
      <c r="C66" s="9"/>
      <c r="D66" s="10"/>
      <c r="E66" s="11"/>
      <c r="F66" s="11"/>
      <c r="G66" s="11"/>
      <c r="H66" s="11"/>
      <c r="I66" s="12"/>
    </row>
    <row r="67" spans="1:9" x14ac:dyDescent="0.2">
      <c r="A67" s="9"/>
      <c r="B67" s="9"/>
      <c r="C67" s="9"/>
      <c r="D67" s="10"/>
      <c r="E67" s="11"/>
      <c r="F67" s="11"/>
      <c r="G67" s="11"/>
      <c r="H67" s="11"/>
      <c r="I67" s="12"/>
    </row>
    <row r="68" spans="1:9" x14ac:dyDescent="0.2">
      <c r="A68" s="9"/>
      <c r="B68" s="9"/>
      <c r="C68" s="9"/>
      <c r="D68" s="10"/>
      <c r="E68" s="11"/>
      <c r="F68" s="11"/>
      <c r="G68" s="11"/>
      <c r="H68" s="11"/>
      <c r="I68" s="12"/>
    </row>
    <row r="69" spans="1:9" x14ac:dyDescent="0.2">
      <c r="A69" s="9"/>
      <c r="B69" s="9"/>
      <c r="C69" s="9"/>
      <c r="D69" s="10"/>
      <c r="E69" s="11"/>
      <c r="F69" s="11"/>
      <c r="G69" s="11"/>
      <c r="H69" s="11"/>
      <c r="I69" s="12"/>
    </row>
    <row r="70" spans="1:9" x14ac:dyDescent="0.2">
      <c r="A70" s="9"/>
      <c r="B70" s="9"/>
      <c r="C70" s="9"/>
      <c r="D70" s="10"/>
      <c r="E70" s="11"/>
      <c r="F70" s="11"/>
      <c r="G70" s="11"/>
      <c r="H70" s="11"/>
      <c r="I70" s="12"/>
    </row>
    <row r="71" spans="1:9" x14ac:dyDescent="0.2">
      <c r="A71" s="9"/>
      <c r="B71" s="9"/>
      <c r="C71" s="9"/>
      <c r="D71" s="10"/>
      <c r="E71" s="11"/>
      <c r="F71" s="11"/>
      <c r="G71" s="11"/>
      <c r="H71" s="11"/>
      <c r="I71" s="12"/>
    </row>
    <row r="72" spans="1:9" x14ac:dyDescent="0.2">
      <c r="A72" s="9"/>
      <c r="B72" s="9"/>
      <c r="C72" s="9"/>
      <c r="D72" s="10"/>
      <c r="E72" s="11"/>
      <c r="F72" s="11"/>
      <c r="G72" s="11"/>
      <c r="H72" s="11"/>
      <c r="I72" s="12"/>
    </row>
    <row r="73" spans="1:9" x14ac:dyDescent="0.2">
      <c r="A73" s="9"/>
      <c r="B73" s="9"/>
      <c r="C73" s="9"/>
      <c r="D73" s="10"/>
      <c r="E73" s="11"/>
      <c r="F73" s="11"/>
      <c r="G73" s="11"/>
      <c r="H73" s="11"/>
      <c r="I73" s="12"/>
    </row>
    <row r="74" spans="1:9" x14ac:dyDescent="0.2">
      <c r="A74" s="9"/>
      <c r="B74" s="9"/>
      <c r="C74" s="9"/>
      <c r="D74" s="10"/>
      <c r="E74" s="11"/>
      <c r="F74" s="11"/>
      <c r="G74" s="11"/>
      <c r="H74" s="11"/>
      <c r="I74" s="12"/>
    </row>
    <row r="75" spans="1:9" x14ac:dyDescent="0.2">
      <c r="A75" s="9"/>
      <c r="B75" s="9"/>
      <c r="C75" s="9"/>
      <c r="D75" s="10"/>
      <c r="E75" s="11"/>
      <c r="F75" s="11"/>
      <c r="G75" s="11"/>
      <c r="H75" s="11"/>
      <c r="I75" s="12"/>
    </row>
    <row r="76" spans="1:9" x14ac:dyDescent="0.2">
      <c r="A76" s="9"/>
      <c r="B76" s="9"/>
      <c r="C76" s="9"/>
      <c r="D76" s="10"/>
      <c r="E76" s="11"/>
      <c r="F76" s="11"/>
      <c r="G76" s="11"/>
      <c r="H76" s="11"/>
      <c r="I76" s="12"/>
    </row>
    <row r="77" spans="1:9" x14ac:dyDescent="0.2">
      <c r="A77" s="9"/>
      <c r="B77" s="9"/>
      <c r="C77" s="9"/>
      <c r="D77" s="10"/>
      <c r="E77" s="11"/>
      <c r="F77" s="11"/>
      <c r="G77" s="11"/>
      <c r="H77" s="11"/>
      <c r="I77" s="12"/>
    </row>
    <row r="78" spans="1:9" x14ac:dyDescent="0.2">
      <c r="A78" s="9"/>
      <c r="B78" s="9"/>
      <c r="C78" s="9"/>
      <c r="D78" s="10"/>
      <c r="E78" s="11"/>
      <c r="F78" s="11"/>
      <c r="G78" s="11"/>
      <c r="H78" s="11"/>
      <c r="I78" s="12"/>
    </row>
    <row r="79" spans="1:9" x14ac:dyDescent="0.2">
      <c r="A79" s="9"/>
      <c r="B79" s="9"/>
      <c r="C79" s="9"/>
      <c r="D79" s="10"/>
      <c r="E79" s="11"/>
      <c r="F79" s="11"/>
      <c r="G79" s="11"/>
      <c r="H79" s="11"/>
      <c r="I79" s="12"/>
    </row>
    <row r="80" spans="1:9" x14ac:dyDescent="0.2">
      <c r="A80" s="9"/>
      <c r="B80" s="9"/>
      <c r="C80" s="9"/>
      <c r="D80" s="10"/>
      <c r="E80" s="11"/>
      <c r="F80" s="11"/>
      <c r="G80" s="11"/>
      <c r="H80" s="11"/>
      <c r="I80" s="12"/>
    </row>
    <row r="81" spans="1:9" x14ac:dyDescent="0.2">
      <c r="A81" s="9"/>
      <c r="B81" s="9"/>
      <c r="C81" s="9"/>
      <c r="D81" s="10"/>
      <c r="E81" s="11"/>
      <c r="F81" s="11"/>
      <c r="G81" s="11"/>
      <c r="H81" s="11"/>
      <c r="I81" s="12"/>
    </row>
    <row r="82" spans="1:9" x14ac:dyDescent="0.2">
      <c r="A82" s="9"/>
      <c r="B82" s="9"/>
      <c r="C82" s="9"/>
      <c r="D82" s="10"/>
      <c r="E82" s="11"/>
      <c r="F82" s="11"/>
      <c r="G82" s="11"/>
      <c r="H82" s="11"/>
      <c r="I82" s="12"/>
    </row>
    <row r="83" spans="1:9" x14ac:dyDescent="0.2">
      <c r="A83" s="9"/>
      <c r="B83" s="9"/>
      <c r="C83" s="9"/>
      <c r="D83" s="10"/>
      <c r="E83" s="11"/>
      <c r="F83" s="11"/>
      <c r="G83" s="11"/>
      <c r="H83" s="11"/>
      <c r="I83" s="12"/>
    </row>
    <row r="84" spans="1:9" x14ac:dyDescent="0.2">
      <c r="A84" s="9"/>
      <c r="B84" s="9"/>
      <c r="C84" s="9"/>
      <c r="D84" s="10"/>
      <c r="E84" s="11"/>
      <c r="F84" s="11"/>
      <c r="G84" s="11"/>
      <c r="H84" s="11"/>
      <c r="I84" s="12"/>
    </row>
    <row r="85" spans="1:9" x14ac:dyDescent="0.2">
      <c r="A85" s="9"/>
      <c r="B85" s="9"/>
      <c r="C85" s="9"/>
      <c r="D85" s="10"/>
      <c r="E85" s="11"/>
      <c r="F85" s="11"/>
      <c r="G85" s="11"/>
      <c r="H85" s="11"/>
      <c r="I85" s="12"/>
    </row>
    <row r="86" spans="1:9" x14ac:dyDescent="0.2">
      <c r="A86" s="9"/>
      <c r="B86" s="9"/>
      <c r="C86" s="9"/>
      <c r="D86" s="10"/>
      <c r="E86" s="11"/>
      <c r="F86" s="11"/>
      <c r="G86" s="11"/>
      <c r="H86" s="11"/>
      <c r="I86" s="12"/>
    </row>
    <row r="87" spans="1:9" x14ac:dyDescent="0.2">
      <c r="A87" s="9"/>
      <c r="B87" s="9"/>
      <c r="C87" s="9"/>
      <c r="D87" s="10"/>
      <c r="E87" s="11"/>
      <c r="F87" s="11"/>
      <c r="G87" s="11"/>
      <c r="H87" s="11"/>
      <c r="I87" s="12"/>
    </row>
    <row r="88" spans="1:9" x14ac:dyDescent="0.2">
      <c r="A88" s="9"/>
      <c r="B88" s="9"/>
      <c r="C88" s="9"/>
      <c r="D88" s="10"/>
      <c r="E88" s="11"/>
      <c r="F88" s="11"/>
      <c r="G88" s="11"/>
      <c r="H88" s="11"/>
      <c r="I88" s="12"/>
    </row>
    <row r="89" spans="1:9" x14ac:dyDescent="0.2">
      <c r="A89" s="9"/>
      <c r="B89" s="9"/>
      <c r="C89" s="9"/>
      <c r="D89" s="10"/>
      <c r="E89" s="11"/>
      <c r="F89" s="11"/>
      <c r="G89" s="11"/>
      <c r="H89" s="11"/>
      <c r="I89" s="12"/>
    </row>
    <row r="90" spans="1:9" x14ac:dyDescent="0.2">
      <c r="A90" s="9"/>
      <c r="B90" s="9"/>
      <c r="C90" s="9"/>
      <c r="D90" s="10"/>
      <c r="E90" s="11"/>
      <c r="F90" s="11"/>
      <c r="G90" s="11"/>
      <c r="H90" s="11"/>
      <c r="I90" s="12"/>
    </row>
    <row r="91" spans="1:9" x14ac:dyDescent="0.2">
      <c r="A91" s="9"/>
      <c r="B91" s="9"/>
      <c r="C91" s="9"/>
      <c r="D91" s="10"/>
      <c r="E91" s="11"/>
      <c r="F91" s="11"/>
      <c r="G91" s="11"/>
      <c r="H91" s="11"/>
      <c r="I91" s="12"/>
    </row>
    <row r="92" spans="1:9" x14ac:dyDescent="0.2">
      <c r="A92" s="9"/>
      <c r="B92" s="9"/>
      <c r="C92" s="9"/>
      <c r="D92" s="10"/>
      <c r="E92" s="11"/>
      <c r="F92" s="11"/>
      <c r="G92" s="11"/>
      <c r="H92" s="11"/>
      <c r="I92" s="12"/>
    </row>
    <row r="93" spans="1:9" x14ac:dyDescent="0.2">
      <c r="A93" s="9"/>
      <c r="B93" s="9"/>
      <c r="C93" s="9"/>
      <c r="D93" s="10"/>
      <c r="E93" s="11"/>
      <c r="F93" s="11"/>
      <c r="G93" s="11"/>
      <c r="H93" s="11"/>
      <c r="I93" s="12"/>
    </row>
    <row r="94" spans="1:9" x14ac:dyDescent="0.2">
      <c r="A94" s="9"/>
      <c r="B94" s="9"/>
      <c r="C94" s="9"/>
      <c r="D94" s="10"/>
      <c r="E94" s="11"/>
      <c r="F94" s="11"/>
      <c r="G94" s="11"/>
      <c r="H94" s="11"/>
      <c r="I94" s="12"/>
    </row>
    <row r="95" spans="1:9" x14ac:dyDescent="0.2">
      <c r="A95" s="9"/>
      <c r="B95" s="9"/>
      <c r="C95" s="9"/>
      <c r="D95" s="10"/>
      <c r="E95" s="11"/>
      <c r="F95" s="11"/>
      <c r="G95" s="11"/>
      <c r="H95" s="11"/>
      <c r="I95" s="12"/>
    </row>
    <row r="96" spans="1:9" x14ac:dyDescent="0.2">
      <c r="A96" s="9"/>
      <c r="B96" s="9"/>
      <c r="C96" s="9"/>
      <c r="D96" s="10"/>
      <c r="E96" s="11"/>
      <c r="F96" s="11"/>
      <c r="G96" s="11"/>
      <c r="H96" s="11"/>
      <c r="I96" s="12"/>
    </row>
    <row r="97" spans="1:9" x14ac:dyDescent="0.2">
      <c r="A97" s="9"/>
      <c r="B97" s="9"/>
      <c r="C97" s="9"/>
      <c r="D97" s="10"/>
      <c r="E97" s="11"/>
      <c r="F97" s="11"/>
      <c r="G97" s="11"/>
      <c r="H97" s="11"/>
      <c r="I97" s="12"/>
    </row>
    <row r="98" spans="1:9" x14ac:dyDescent="0.2">
      <c r="A98" s="9"/>
      <c r="B98" s="9"/>
      <c r="C98" s="9"/>
      <c r="D98" s="10"/>
      <c r="E98" s="11"/>
      <c r="F98" s="11"/>
      <c r="G98" s="11"/>
      <c r="H98" s="11"/>
      <c r="I98" s="12"/>
    </row>
    <row r="99" spans="1:9" x14ac:dyDescent="0.2">
      <c r="A99" s="9"/>
      <c r="B99" s="9"/>
      <c r="C99" s="9"/>
      <c r="D99" s="10"/>
      <c r="E99" s="11"/>
      <c r="F99" s="11"/>
      <c r="G99" s="11"/>
      <c r="H99" s="11"/>
      <c r="I99" s="12"/>
    </row>
    <row r="100" spans="1:9" x14ac:dyDescent="0.2">
      <c r="A100" s="9"/>
      <c r="B100" s="9"/>
      <c r="C100" s="9"/>
      <c r="D100" s="10"/>
      <c r="E100" s="11"/>
      <c r="F100" s="11"/>
      <c r="G100" s="11"/>
      <c r="H100" s="11"/>
      <c r="I100" s="12"/>
    </row>
    <row r="101" spans="1:9" x14ac:dyDescent="0.2">
      <c r="A101" s="9"/>
      <c r="B101" s="9"/>
      <c r="C101" s="9"/>
      <c r="D101" s="10"/>
      <c r="E101" s="11"/>
      <c r="F101" s="11"/>
      <c r="G101" s="11"/>
      <c r="H101" s="11"/>
      <c r="I101" s="12"/>
    </row>
    <row r="102" spans="1:9" x14ac:dyDescent="0.2">
      <c r="A102" s="9"/>
      <c r="B102" s="9"/>
      <c r="C102" s="9"/>
      <c r="D102" s="10"/>
      <c r="E102" s="11"/>
      <c r="F102" s="11"/>
      <c r="G102" s="11"/>
      <c r="H102" s="11"/>
      <c r="I102" s="12"/>
    </row>
    <row r="103" spans="1:9" x14ac:dyDescent="0.2">
      <c r="A103" s="9"/>
      <c r="B103" s="9"/>
      <c r="C103" s="9"/>
      <c r="D103" s="10"/>
      <c r="E103" s="11"/>
      <c r="F103" s="11"/>
      <c r="G103" s="11"/>
      <c r="H103" s="11"/>
      <c r="I103" s="12"/>
    </row>
    <row r="104" spans="1:9" x14ac:dyDescent="0.2">
      <c r="A104" s="9"/>
      <c r="B104" s="9"/>
      <c r="C104" s="9"/>
      <c r="D104" s="10"/>
      <c r="E104" s="11"/>
      <c r="F104" s="11"/>
      <c r="G104" s="11"/>
      <c r="H104" s="11"/>
      <c r="I104" s="12"/>
    </row>
    <row r="105" spans="1:9" x14ac:dyDescent="0.2">
      <c r="A105" s="9"/>
      <c r="B105" s="9"/>
      <c r="C105" s="9"/>
      <c r="D105" s="10"/>
      <c r="E105" s="11"/>
      <c r="F105" s="11"/>
      <c r="G105" s="11"/>
      <c r="H105" s="11"/>
      <c r="I105" s="12"/>
    </row>
    <row r="106" spans="1:9" x14ac:dyDescent="0.2">
      <c r="A106" s="9"/>
      <c r="B106" s="9"/>
      <c r="C106" s="9"/>
      <c r="D106" s="10"/>
      <c r="E106" s="11"/>
      <c r="F106" s="11"/>
      <c r="G106" s="11"/>
      <c r="H106" s="11"/>
      <c r="I106" s="12"/>
    </row>
    <row r="107" spans="1:9" x14ac:dyDescent="0.2">
      <c r="A107" s="9"/>
      <c r="B107" s="9"/>
      <c r="C107" s="9"/>
      <c r="D107" s="10"/>
      <c r="E107" s="11"/>
      <c r="F107" s="11"/>
      <c r="G107" s="11"/>
      <c r="H107" s="11"/>
      <c r="I107" s="12"/>
    </row>
    <row r="108" spans="1:9" x14ac:dyDescent="0.2">
      <c r="A108" s="9"/>
      <c r="B108" s="9"/>
      <c r="C108" s="9"/>
      <c r="D108" s="10"/>
      <c r="E108" s="11"/>
      <c r="F108" s="11"/>
      <c r="G108" s="11"/>
      <c r="H108" s="11"/>
      <c r="I108" s="12"/>
    </row>
    <row r="109" spans="1:9" x14ac:dyDescent="0.2">
      <c r="A109" s="9"/>
      <c r="B109" s="9"/>
      <c r="C109" s="9"/>
      <c r="D109" s="10"/>
      <c r="E109" s="11"/>
      <c r="F109" s="11"/>
      <c r="G109" s="11"/>
      <c r="H109" s="11"/>
      <c r="I109" s="12"/>
    </row>
    <row r="110" spans="1:9" x14ac:dyDescent="0.2">
      <c r="A110" s="9"/>
      <c r="B110" s="9"/>
      <c r="C110" s="9"/>
      <c r="D110" s="10"/>
      <c r="E110" s="11"/>
      <c r="F110" s="11"/>
      <c r="G110" s="11"/>
      <c r="H110" s="11"/>
      <c r="I110" s="12"/>
    </row>
    <row r="111" spans="1:9" x14ac:dyDescent="0.2">
      <c r="A111" s="9"/>
      <c r="B111" s="9"/>
      <c r="C111" s="9"/>
      <c r="D111" s="10"/>
      <c r="E111" s="11"/>
      <c r="F111" s="11"/>
      <c r="G111" s="11"/>
      <c r="H111" s="11"/>
      <c r="I111" s="12"/>
    </row>
    <row r="112" spans="1:9" x14ac:dyDescent="0.2">
      <c r="A112" s="9"/>
      <c r="B112" s="9"/>
      <c r="C112" s="9"/>
      <c r="D112" s="10"/>
      <c r="E112" s="11"/>
      <c r="F112" s="11"/>
      <c r="G112" s="11"/>
      <c r="H112" s="11"/>
      <c r="I112" s="12"/>
    </row>
    <row r="113" spans="1:9" x14ac:dyDescent="0.2">
      <c r="A113" s="9"/>
      <c r="B113" s="9"/>
      <c r="C113" s="9"/>
      <c r="D113" s="10"/>
      <c r="E113" s="11"/>
      <c r="F113" s="11"/>
      <c r="G113" s="11"/>
      <c r="H113" s="11"/>
      <c r="I113" s="12"/>
    </row>
    <row r="114" spans="1:9" x14ac:dyDescent="0.2">
      <c r="A114" s="9"/>
      <c r="B114" s="9"/>
      <c r="C114" s="9"/>
      <c r="D114" s="10"/>
      <c r="E114" s="11"/>
      <c r="F114" s="11"/>
      <c r="G114" s="11"/>
      <c r="H114" s="11"/>
      <c r="I114" s="12"/>
    </row>
    <row r="115" spans="1:9" x14ac:dyDescent="0.2">
      <c r="A115" s="9"/>
      <c r="B115" s="9"/>
      <c r="C115" s="9"/>
      <c r="D115" s="10"/>
      <c r="E115" s="11"/>
      <c r="F115" s="11"/>
      <c r="G115" s="11"/>
      <c r="H115" s="11"/>
      <c r="I115" s="12"/>
    </row>
    <row r="116" spans="1:9" x14ac:dyDescent="0.2">
      <c r="A116" s="9"/>
      <c r="B116" s="9"/>
      <c r="C116" s="9"/>
      <c r="D116" s="10"/>
      <c r="E116" s="11"/>
      <c r="F116" s="11"/>
      <c r="G116" s="11"/>
      <c r="H116" s="11"/>
      <c r="I116" s="12"/>
    </row>
    <row r="117" spans="1:9" x14ac:dyDescent="0.2">
      <c r="A117" s="9"/>
      <c r="B117" s="9"/>
      <c r="C117" s="9"/>
      <c r="D117" s="10"/>
      <c r="E117" s="11"/>
      <c r="F117" s="11"/>
      <c r="G117" s="11"/>
      <c r="H117" s="11"/>
      <c r="I117" s="12"/>
    </row>
    <row r="118" spans="1:9" x14ac:dyDescent="0.2">
      <c r="A118" s="9"/>
      <c r="B118" s="9"/>
      <c r="C118" s="9"/>
      <c r="D118" s="10"/>
      <c r="E118" s="11"/>
      <c r="F118" s="11"/>
      <c r="G118" s="11"/>
      <c r="H118" s="11"/>
      <c r="I118" s="12"/>
    </row>
    <row r="119" spans="1:9" x14ac:dyDescent="0.2">
      <c r="A119" s="9"/>
      <c r="B119" s="9"/>
      <c r="C119" s="9"/>
      <c r="D119" s="10"/>
      <c r="E119" s="11"/>
      <c r="F119" s="11"/>
      <c r="G119" s="11"/>
      <c r="H119" s="11"/>
      <c r="I119" s="12"/>
    </row>
    <row r="120" spans="1:9" x14ac:dyDescent="0.2">
      <c r="A120" s="9"/>
      <c r="B120" s="9"/>
      <c r="C120" s="9"/>
      <c r="D120" s="10"/>
      <c r="E120" s="11"/>
      <c r="F120" s="11"/>
      <c r="G120" s="11"/>
      <c r="H120" s="11"/>
      <c r="I120" s="12"/>
    </row>
    <row r="121" spans="1:9" x14ac:dyDescent="0.2">
      <c r="A121" s="9"/>
      <c r="B121" s="9"/>
      <c r="C121" s="9"/>
      <c r="D121" s="10"/>
      <c r="E121" s="11"/>
      <c r="F121" s="11"/>
      <c r="G121" s="11"/>
      <c r="H121" s="11"/>
      <c r="I121" s="12"/>
    </row>
    <row r="122" spans="1:9" x14ac:dyDescent="0.2">
      <c r="A122" s="9"/>
      <c r="B122" s="9"/>
      <c r="C122" s="9"/>
      <c r="D122" s="10"/>
      <c r="E122" s="11"/>
      <c r="F122" s="11"/>
      <c r="G122" s="11"/>
      <c r="H122" s="11"/>
      <c r="I122" s="12"/>
    </row>
    <row r="123" spans="1:9" x14ac:dyDescent="0.2">
      <c r="A123" s="9"/>
      <c r="B123" s="9"/>
      <c r="C123" s="9"/>
      <c r="D123" s="10"/>
      <c r="E123" s="11"/>
      <c r="F123" s="11"/>
      <c r="G123" s="11"/>
      <c r="H123" s="11"/>
      <c r="I123" s="12"/>
    </row>
    <row r="124" spans="1:9" x14ac:dyDescent="0.2">
      <c r="A124" s="9"/>
      <c r="B124" s="9"/>
      <c r="C124" s="9"/>
      <c r="D124" s="10"/>
      <c r="E124" s="11"/>
      <c r="F124" s="11"/>
      <c r="G124" s="11"/>
      <c r="H124" s="11"/>
      <c r="I124" s="12"/>
    </row>
    <row r="125" spans="1:9" x14ac:dyDescent="0.2">
      <c r="A125" s="9"/>
      <c r="B125" s="9"/>
      <c r="C125" s="9"/>
      <c r="D125" s="10"/>
      <c r="E125" s="11"/>
      <c r="F125" s="11"/>
      <c r="G125" s="11"/>
      <c r="H125" s="11"/>
      <c r="I125" s="12"/>
    </row>
    <row r="126" spans="1:9" x14ac:dyDescent="0.2">
      <c r="A126" s="9"/>
      <c r="B126" s="9"/>
      <c r="C126" s="9"/>
      <c r="D126" s="10"/>
      <c r="E126" s="11"/>
      <c r="F126" s="11"/>
      <c r="G126" s="11"/>
      <c r="H126" s="11"/>
      <c r="I126" s="12"/>
    </row>
    <row r="127" spans="1:9" x14ac:dyDescent="0.2">
      <c r="A127" s="9"/>
      <c r="B127" s="9"/>
      <c r="C127" s="9"/>
      <c r="D127" s="10"/>
      <c r="E127" s="11"/>
      <c r="F127" s="11"/>
      <c r="G127" s="11"/>
      <c r="H127" s="11"/>
      <c r="I127" s="12"/>
    </row>
    <row r="128" spans="1:9" x14ac:dyDescent="0.2">
      <c r="A128" s="9"/>
      <c r="B128" s="9"/>
      <c r="C128" s="9"/>
      <c r="D128" s="10"/>
      <c r="E128" s="11"/>
      <c r="F128" s="11"/>
      <c r="G128" s="11"/>
      <c r="H128" s="11"/>
      <c r="I128" s="12"/>
    </row>
    <row r="129" spans="1:9" x14ac:dyDescent="0.2">
      <c r="A129" s="9"/>
      <c r="B129" s="9"/>
      <c r="C129" s="9"/>
      <c r="D129" s="10"/>
      <c r="E129" s="11"/>
      <c r="F129" s="11"/>
      <c r="G129" s="11"/>
      <c r="H129" s="11"/>
      <c r="I129" s="12"/>
    </row>
    <row r="130" spans="1:9" x14ac:dyDescent="0.2">
      <c r="A130" s="9"/>
      <c r="B130" s="9"/>
      <c r="C130" s="9"/>
      <c r="D130" s="10"/>
      <c r="E130" s="11"/>
      <c r="F130" s="11"/>
      <c r="G130" s="11"/>
      <c r="H130" s="11"/>
      <c r="I130" s="12"/>
    </row>
    <row r="131" spans="1:9" x14ac:dyDescent="0.2">
      <c r="A131" s="9"/>
      <c r="B131" s="9"/>
      <c r="C131" s="9"/>
      <c r="D131" s="10"/>
      <c r="E131" s="11"/>
      <c r="F131" s="11"/>
      <c r="G131" s="11"/>
      <c r="H131" s="11"/>
      <c r="I131" s="12"/>
    </row>
    <row r="132" spans="1:9" x14ac:dyDescent="0.2">
      <c r="A132" s="9"/>
      <c r="B132" s="9"/>
      <c r="C132" s="9"/>
      <c r="D132" s="10"/>
      <c r="E132" s="11"/>
      <c r="F132" s="11"/>
      <c r="G132" s="11"/>
      <c r="H132" s="11"/>
      <c r="I132" s="12"/>
    </row>
    <row r="133" spans="1:9" x14ac:dyDescent="0.2">
      <c r="A133" s="9"/>
      <c r="B133" s="9"/>
      <c r="C133" s="9"/>
      <c r="D133" s="10"/>
      <c r="E133" s="11"/>
      <c r="F133" s="11"/>
      <c r="G133" s="11"/>
      <c r="H133" s="11"/>
      <c r="I133" s="12"/>
    </row>
    <row r="134" spans="1:9" x14ac:dyDescent="0.2">
      <c r="A134" s="9"/>
      <c r="B134" s="9"/>
      <c r="C134" s="9"/>
      <c r="D134" s="10"/>
      <c r="E134" s="11"/>
      <c r="F134" s="11"/>
      <c r="G134" s="11"/>
      <c r="H134" s="11"/>
      <c r="I134" s="12"/>
    </row>
    <row r="135" spans="1:9" x14ac:dyDescent="0.2">
      <c r="A135" s="9"/>
      <c r="B135" s="9"/>
      <c r="C135" s="9"/>
      <c r="D135" s="10"/>
      <c r="E135" s="11"/>
      <c r="F135" s="11"/>
      <c r="G135" s="11"/>
      <c r="H135" s="11"/>
      <c r="I135" s="12"/>
    </row>
    <row r="136" spans="1:9" x14ac:dyDescent="0.2">
      <c r="A136" s="9"/>
      <c r="B136" s="9"/>
      <c r="C136" s="9"/>
      <c r="D136" s="10"/>
      <c r="E136" s="11"/>
      <c r="F136" s="11"/>
      <c r="G136" s="11"/>
      <c r="H136" s="11"/>
      <c r="I136" s="12"/>
    </row>
    <row r="137" spans="1:9" x14ac:dyDescent="0.2">
      <c r="A137" s="9"/>
      <c r="B137" s="9"/>
      <c r="C137" s="9"/>
      <c r="D137" s="10"/>
      <c r="E137" s="11"/>
      <c r="F137" s="11"/>
      <c r="G137" s="11"/>
      <c r="H137" s="11"/>
      <c r="I137" s="12"/>
    </row>
    <row r="138" spans="1:9" x14ac:dyDescent="0.2">
      <c r="A138" s="9"/>
      <c r="B138" s="9"/>
      <c r="C138" s="9"/>
      <c r="D138" s="10"/>
      <c r="E138" s="11"/>
      <c r="F138" s="11"/>
      <c r="G138" s="11"/>
      <c r="H138" s="11"/>
      <c r="I138" s="12"/>
    </row>
    <row r="139" spans="1:9" x14ac:dyDescent="0.2">
      <c r="A139" s="9"/>
      <c r="B139" s="9"/>
      <c r="C139" s="9"/>
      <c r="D139" s="10"/>
      <c r="E139" s="11"/>
      <c r="F139" s="11"/>
      <c r="G139" s="11"/>
      <c r="H139" s="11"/>
      <c r="I139" s="12"/>
    </row>
    <row r="140" spans="1:9" x14ac:dyDescent="0.2">
      <c r="A140" s="9"/>
      <c r="B140" s="9"/>
      <c r="C140" s="9"/>
      <c r="D140" s="10"/>
      <c r="E140" s="11"/>
      <c r="F140" s="11"/>
      <c r="G140" s="11"/>
      <c r="H140" s="11"/>
      <c r="I140" s="12"/>
    </row>
    <row r="141" spans="1:9" x14ac:dyDescent="0.2">
      <c r="A141" s="9"/>
      <c r="B141" s="9"/>
      <c r="C141" s="9"/>
      <c r="D141" s="10"/>
      <c r="E141" s="11"/>
      <c r="F141" s="11"/>
      <c r="G141" s="11"/>
      <c r="H141" s="11"/>
      <c r="I141" s="12"/>
    </row>
    <row r="142" spans="1:9" x14ac:dyDescent="0.2">
      <c r="A142" s="9"/>
      <c r="B142" s="9"/>
      <c r="C142" s="9"/>
      <c r="D142" s="10"/>
      <c r="E142" s="11"/>
      <c r="F142" s="11"/>
      <c r="G142" s="11"/>
      <c r="H142" s="11"/>
      <c r="I142" s="12"/>
    </row>
    <row r="143" spans="1:9" x14ac:dyDescent="0.2">
      <c r="A143" s="9"/>
      <c r="B143" s="9"/>
      <c r="C143" s="9"/>
      <c r="D143" s="10"/>
      <c r="E143" s="11"/>
      <c r="F143" s="11"/>
      <c r="G143" s="11"/>
      <c r="H143" s="11"/>
      <c r="I143" s="12"/>
    </row>
    <row r="144" spans="1:9" x14ac:dyDescent="0.2">
      <c r="A144" s="9"/>
      <c r="B144" s="9"/>
      <c r="C144" s="9"/>
      <c r="D144" s="10"/>
      <c r="E144" s="11"/>
      <c r="F144" s="11"/>
      <c r="G144" s="11"/>
      <c r="H144" s="11"/>
      <c r="I144" s="12"/>
    </row>
    <row r="145" spans="1:9" x14ac:dyDescent="0.2">
      <c r="A145" s="9"/>
      <c r="B145" s="9"/>
      <c r="C145" s="9"/>
      <c r="D145" s="10"/>
      <c r="E145" s="11"/>
      <c r="F145" s="11"/>
      <c r="G145" s="11"/>
      <c r="H145" s="11"/>
      <c r="I145" s="12"/>
    </row>
    <row r="146" spans="1:9" x14ac:dyDescent="0.2">
      <c r="A146" s="9"/>
      <c r="B146" s="9"/>
      <c r="C146" s="9"/>
      <c r="D146" s="10"/>
      <c r="E146" s="11"/>
      <c r="F146" s="11"/>
      <c r="G146" s="11"/>
      <c r="H146" s="11"/>
      <c r="I146" s="12"/>
    </row>
    <row r="147" spans="1:9" x14ac:dyDescent="0.2">
      <c r="A147" s="9"/>
      <c r="B147" s="9"/>
      <c r="C147" s="9"/>
      <c r="D147" s="10"/>
      <c r="E147" s="11"/>
      <c r="F147" s="11"/>
      <c r="G147" s="11"/>
      <c r="H147" s="11"/>
      <c r="I147" s="12"/>
    </row>
    <row r="148" spans="1:9" x14ac:dyDescent="0.2">
      <c r="A148" s="9"/>
      <c r="B148" s="9"/>
      <c r="C148" s="9"/>
      <c r="D148" s="10"/>
      <c r="E148" s="11"/>
      <c r="F148" s="11"/>
      <c r="G148" s="11"/>
      <c r="H148" s="11"/>
      <c r="I148" s="12"/>
    </row>
    <row r="149" spans="1:9" x14ac:dyDescent="0.2">
      <c r="A149" s="9"/>
      <c r="B149" s="9"/>
      <c r="C149" s="9"/>
      <c r="D149" s="10"/>
      <c r="E149" s="11"/>
      <c r="F149" s="11"/>
      <c r="G149" s="11"/>
      <c r="H149" s="11"/>
      <c r="I149" s="12"/>
    </row>
    <row r="150" spans="1:9" x14ac:dyDescent="0.2">
      <c r="A150" s="9"/>
      <c r="B150" s="9"/>
      <c r="C150" s="9"/>
      <c r="D150" s="10"/>
      <c r="E150" s="11"/>
      <c r="F150" s="11"/>
      <c r="G150" s="11"/>
      <c r="H150" s="11"/>
      <c r="I150" s="12"/>
    </row>
    <row r="151" spans="1:9" x14ac:dyDescent="0.2">
      <c r="A151" s="9"/>
      <c r="B151" s="9"/>
      <c r="C151" s="9"/>
      <c r="D151" s="10"/>
      <c r="E151" s="11"/>
      <c r="F151" s="11"/>
      <c r="G151" s="11"/>
      <c r="H151" s="11"/>
      <c r="I151" s="12"/>
    </row>
    <row r="152" spans="1:9" x14ac:dyDescent="0.2">
      <c r="A152" s="9"/>
      <c r="B152" s="9"/>
      <c r="C152" s="9"/>
      <c r="D152" s="10"/>
      <c r="E152" s="11"/>
      <c r="F152" s="11"/>
      <c r="G152" s="11"/>
      <c r="H152" s="11"/>
      <c r="I152" s="12"/>
    </row>
    <row r="153" spans="1:9" x14ac:dyDescent="0.2">
      <c r="A153" s="9"/>
      <c r="B153" s="9"/>
      <c r="C153" s="9"/>
      <c r="D153" s="10"/>
      <c r="E153" s="11"/>
      <c r="F153" s="11"/>
      <c r="G153" s="11"/>
      <c r="H153" s="11"/>
      <c r="I153" s="12"/>
    </row>
    <row r="154" spans="1:9" x14ac:dyDescent="0.2">
      <c r="A154" s="9"/>
      <c r="B154" s="9"/>
      <c r="C154" s="9"/>
      <c r="D154" s="10"/>
      <c r="E154" s="11"/>
      <c r="F154" s="11"/>
      <c r="G154" s="11"/>
      <c r="H154" s="11"/>
      <c r="I154" s="12"/>
    </row>
    <row r="155" spans="1:9" x14ac:dyDescent="0.2">
      <c r="A155" s="9"/>
      <c r="B155" s="9"/>
      <c r="C155" s="9"/>
      <c r="D155" s="10"/>
      <c r="E155" s="11"/>
      <c r="F155" s="11"/>
      <c r="G155" s="11"/>
      <c r="H155" s="11"/>
      <c r="I155" s="12"/>
    </row>
    <row r="156" spans="1:9" x14ac:dyDescent="0.2">
      <c r="A156" s="9"/>
      <c r="B156" s="9"/>
      <c r="C156" s="9"/>
      <c r="D156" s="10"/>
      <c r="E156" s="11"/>
      <c r="F156" s="11"/>
      <c r="G156" s="11"/>
      <c r="H156" s="11"/>
      <c r="I156" s="12"/>
    </row>
    <row r="157" spans="1:9" x14ac:dyDescent="0.2">
      <c r="A157" s="9"/>
      <c r="B157" s="9"/>
      <c r="C157" s="9"/>
      <c r="D157" s="10"/>
      <c r="E157" s="11"/>
      <c r="F157" s="11"/>
      <c r="G157" s="11"/>
      <c r="H157" s="11"/>
      <c r="I157" s="12"/>
    </row>
    <row r="158" spans="1:9" x14ac:dyDescent="0.2">
      <c r="A158" s="9"/>
      <c r="B158" s="9"/>
      <c r="C158" s="9"/>
      <c r="D158" s="10"/>
      <c r="E158" s="11"/>
      <c r="F158" s="11"/>
      <c r="G158" s="11"/>
      <c r="H158" s="11"/>
      <c r="I158" s="12"/>
    </row>
    <row r="159" spans="1:9" x14ac:dyDescent="0.2">
      <c r="A159" s="9"/>
      <c r="B159" s="9"/>
      <c r="C159" s="9"/>
      <c r="D159" s="10"/>
      <c r="E159" s="11"/>
      <c r="F159" s="11"/>
      <c r="G159" s="11"/>
      <c r="H159" s="11"/>
      <c r="I159" s="12"/>
    </row>
    <row r="160" spans="1:9" x14ac:dyDescent="0.2">
      <c r="A160" s="9"/>
      <c r="B160" s="9"/>
      <c r="C160" s="9"/>
      <c r="D160" s="10"/>
      <c r="E160" s="11"/>
      <c r="F160" s="11"/>
      <c r="G160" s="11"/>
      <c r="H160" s="11"/>
      <c r="I160" s="12"/>
    </row>
    <row r="161" spans="1:9" x14ac:dyDescent="0.2">
      <c r="A161" s="9"/>
      <c r="B161" s="9"/>
      <c r="C161" s="9"/>
      <c r="D161" s="10"/>
      <c r="E161" s="11"/>
      <c r="F161" s="11"/>
      <c r="G161" s="11"/>
      <c r="H161" s="11"/>
      <c r="I161" s="12"/>
    </row>
    <row r="162" spans="1:9" x14ac:dyDescent="0.2">
      <c r="A162" s="9"/>
      <c r="B162" s="9"/>
      <c r="C162" s="9"/>
      <c r="D162" s="10"/>
      <c r="E162" s="11"/>
      <c r="F162" s="11"/>
      <c r="G162" s="11"/>
      <c r="H162" s="11"/>
      <c r="I162" s="12"/>
    </row>
    <row r="163" spans="1:9" x14ac:dyDescent="0.2">
      <c r="A163" s="9"/>
      <c r="B163" s="9"/>
      <c r="C163" s="9"/>
      <c r="D163" s="10"/>
      <c r="E163" s="11"/>
      <c r="F163" s="11"/>
      <c r="G163" s="11"/>
      <c r="H163" s="11"/>
      <c r="I163" s="12"/>
    </row>
    <row r="164" spans="1:9" x14ac:dyDescent="0.2">
      <c r="A164" s="9"/>
      <c r="B164" s="9"/>
      <c r="C164" s="9"/>
      <c r="D164" s="10"/>
      <c r="E164" s="11"/>
      <c r="F164" s="11"/>
      <c r="G164" s="11"/>
      <c r="H164" s="11"/>
      <c r="I164" s="12"/>
    </row>
    <row r="165" spans="1:9" x14ac:dyDescent="0.2">
      <c r="A165" s="9"/>
      <c r="B165" s="9"/>
      <c r="C165" s="9"/>
      <c r="D165" s="10"/>
      <c r="E165" s="11"/>
      <c r="F165" s="11"/>
      <c r="G165" s="11"/>
      <c r="H165" s="11"/>
      <c r="I165" s="12"/>
    </row>
    <row r="166" spans="1:9" x14ac:dyDescent="0.2">
      <c r="A166" s="9"/>
      <c r="B166" s="9"/>
      <c r="C166" s="9"/>
      <c r="D166" s="10"/>
      <c r="E166" s="11"/>
      <c r="F166" s="11"/>
      <c r="G166" s="11"/>
      <c r="H166" s="11"/>
      <c r="I166" s="12"/>
    </row>
    <row r="167" spans="1:9" x14ac:dyDescent="0.2">
      <c r="A167" s="9"/>
      <c r="B167" s="9"/>
      <c r="C167" s="9"/>
      <c r="D167" s="10"/>
      <c r="E167" s="11"/>
      <c r="F167" s="11"/>
      <c r="G167" s="11"/>
      <c r="H167" s="11"/>
      <c r="I167" s="12"/>
    </row>
    <row r="168" spans="1:9" x14ac:dyDescent="0.2">
      <c r="A168" s="9"/>
      <c r="B168" s="9"/>
      <c r="C168" s="9"/>
      <c r="D168" s="10"/>
      <c r="E168" s="11"/>
      <c r="F168" s="11"/>
      <c r="G168" s="11"/>
      <c r="H168" s="11"/>
      <c r="I168" s="12"/>
    </row>
    <row r="169" spans="1:9" x14ac:dyDescent="0.2">
      <c r="A169" s="9"/>
      <c r="B169" s="9"/>
      <c r="C169" s="9"/>
      <c r="D169" s="10"/>
      <c r="E169" s="11"/>
      <c r="F169" s="11"/>
      <c r="G169" s="11"/>
      <c r="H169" s="11"/>
      <c r="I169" s="12"/>
    </row>
    <row r="170" spans="1:9" x14ac:dyDescent="0.2">
      <c r="A170" s="9"/>
      <c r="B170" s="9"/>
      <c r="C170" s="9"/>
      <c r="D170" s="10"/>
      <c r="E170" s="11"/>
      <c r="F170" s="11"/>
      <c r="G170" s="11"/>
      <c r="H170" s="11"/>
      <c r="I170" s="12"/>
    </row>
    <row r="171" spans="1:9" x14ac:dyDescent="0.2">
      <c r="A171" s="9"/>
      <c r="B171" s="9"/>
      <c r="C171" s="9"/>
      <c r="D171" s="10"/>
      <c r="E171" s="11"/>
      <c r="F171" s="11"/>
      <c r="G171" s="11"/>
      <c r="H171" s="11"/>
      <c r="I171" s="12"/>
    </row>
    <row r="172" spans="1:9" x14ac:dyDescent="0.2">
      <c r="A172" s="9"/>
      <c r="B172" s="9"/>
      <c r="C172" s="9"/>
      <c r="D172" s="10"/>
      <c r="E172" s="11"/>
      <c r="F172" s="11"/>
      <c r="G172" s="11"/>
      <c r="H172" s="11"/>
      <c r="I172" s="12"/>
    </row>
    <row r="173" spans="1:9" x14ac:dyDescent="0.2">
      <c r="A173" s="9"/>
      <c r="B173" s="9"/>
      <c r="C173" s="9"/>
      <c r="D173" s="10"/>
      <c r="E173" s="11"/>
      <c r="F173" s="11"/>
      <c r="G173" s="11"/>
      <c r="H173" s="11"/>
      <c r="I173" s="12"/>
    </row>
    <row r="174" spans="1:9" x14ac:dyDescent="0.2">
      <c r="A174" s="9"/>
      <c r="B174" s="9"/>
      <c r="C174" s="9"/>
      <c r="D174" s="10"/>
      <c r="E174" s="11"/>
      <c r="F174" s="11"/>
      <c r="G174" s="11"/>
      <c r="H174" s="11"/>
      <c r="I174" s="12"/>
    </row>
    <row r="175" spans="1:9" x14ac:dyDescent="0.2">
      <c r="A175" s="9"/>
      <c r="B175" s="9"/>
      <c r="C175" s="9"/>
      <c r="D175" s="10"/>
      <c r="E175" s="11"/>
      <c r="F175" s="11"/>
      <c r="G175" s="11"/>
      <c r="H175" s="11"/>
      <c r="I175" s="12"/>
    </row>
    <row r="176" spans="1:9" x14ac:dyDescent="0.2">
      <c r="A176" s="9"/>
      <c r="B176" s="9"/>
      <c r="C176" s="9"/>
      <c r="D176" s="10"/>
      <c r="E176" s="11"/>
      <c r="F176" s="11"/>
      <c r="G176" s="11"/>
      <c r="H176" s="11"/>
      <c r="I176" s="12"/>
    </row>
    <row r="177" spans="1:9" x14ac:dyDescent="0.2">
      <c r="A177" s="9"/>
      <c r="B177" s="9"/>
      <c r="C177" s="9"/>
      <c r="D177" s="10"/>
      <c r="E177" s="11"/>
      <c r="F177" s="11"/>
      <c r="G177" s="11"/>
      <c r="H177" s="11"/>
      <c r="I177" s="12"/>
    </row>
    <row r="178" spans="1:9" x14ac:dyDescent="0.2">
      <c r="A178" s="9"/>
      <c r="B178" s="9"/>
      <c r="C178" s="9"/>
      <c r="D178" s="10"/>
      <c r="E178" s="11"/>
      <c r="F178" s="11"/>
      <c r="G178" s="11"/>
      <c r="H178" s="11"/>
      <c r="I178" s="12"/>
    </row>
    <row r="179" spans="1:9" x14ac:dyDescent="0.2">
      <c r="A179" s="9"/>
      <c r="B179" s="9"/>
      <c r="C179" s="9"/>
      <c r="D179" s="10"/>
      <c r="E179" s="11"/>
      <c r="F179" s="11"/>
      <c r="G179" s="11"/>
      <c r="H179" s="11"/>
      <c r="I179" s="12"/>
    </row>
    <row r="180" spans="1:9" x14ac:dyDescent="0.2">
      <c r="A180" s="9"/>
      <c r="B180" s="9"/>
      <c r="C180" s="9"/>
      <c r="D180" s="10"/>
      <c r="E180" s="11"/>
      <c r="F180" s="11"/>
      <c r="G180" s="11"/>
      <c r="H180" s="11"/>
      <c r="I180" s="12"/>
    </row>
    <row r="181" spans="1:9" x14ac:dyDescent="0.2">
      <c r="A181" s="9"/>
      <c r="B181" s="9"/>
      <c r="C181" s="9"/>
      <c r="D181" s="10"/>
      <c r="E181" s="11"/>
      <c r="F181" s="11"/>
      <c r="G181" s="11"/>
      <c r="H181" s="11"/>
      <c r="I181" s="12"/>
    </row>
    <row r="182" spans="1:9" x14ac:dyDescent="0.2">
      <c r="A182" s="9"/>
      <c r="B182" s="9"/>
      <c r="C182" s="9"/>
      <c r="D182" s="10"/>
      <c r="E182" s="11"/>
      <c r="F182" s="11"/>
      <c r="G182" s="11"/>
      <c r="H182" s="11"/>
      <c r="I182" s="12"/>
    </row>
    <row r="183" spans="1:9" x14ac:dyDescent="0.2">
      <c r="A183" s="9"/>
      <c r="B183" s="9"/>
      <c r="C183" s="9"/>
      <c r="D183" s="10"/>
      <c r="E183" s="11"/>
      <c r="F183" s="11"/>
      <c r="G183" s="11"/>
      <c r="H183" s="11"/>
      <c r="I183" s="12"/>
    </row>
    <row r="184" spans="1:9" x14ac:dyDescent="0.2">
      <c r="A184" s="9"/>
      <c r="B184" s="9"/>
      <c r="C184" s="9"/>
      <c r="D184" s="10"/>
      <c r="E184" s="11"/>
      <c r="F184" s="11"/>
      <c r="G184" s="11"/>
      <c r="H184" s="11"/>
      <c r="I184" s="12"/>
    </row>
    <row r="185" spans="1:9" x14ac:dyDescent="0.2">
      <c r="A185" s="9"/>
      <c r="B185" s="9"/>
      <c r="C185" s="9"/>
      <c r="D185" s="10"/>
      <c r="E185" s="11"/>
      <c r="F185" s="11"/>
      <c r="G185" s="11"/>
      <c r="H185" s="11"/>
      <c r="I185" s="12"/>
    </row>
    <row r="186" spans="1:9" x14ac:dyDescent="0.2">
      <c r="A186" s="9"/>
      <c r="B186" s="9"/>
      <c r="C186" s="9"/>
      <c r="D186" s="10"/>
      <c r="E186" s="11"/>
      <c r="F186" s="11"/>
      <c r="G186" s="11"/>
      <c r="H186" s="11"/>
      <c r="I186" s="12"/>
    </row>
    <row r="187" spans="1:9" x14ac:dyDescent="0.2">
      <c r="A187" s="9"/>
      <c r="B187" s="9"/>
      <c r="C187" s="9"/>
      <c r="D187" s="10"/>
      <c r="E187" s="11"/>
      <c r="F187" s="11"/>
      <c r="G187" s="11"/>
      <c r="H187" s="11"/>
      <c r="I187" s="12"/>
    </row>
    <row r="188" spans="1:9" x14ac:dyDescent="0.2">
      <c r="A188" s="9"/>
      <c r="B188" s="9"/>
      <c r="C188" s="9"/>
      <c r="D188" s="10"/>
      <c r="E188" s="11"/>
      <c r="F188" s="11"/>
      <c r="G188" s="11"/>
      <c r="H188" s="11"/>
      <c r="I188" s="12"/>
    </row>
    <row r="189" spans="1:9" x14ac:dyDescent="0.2">
      <c r="A189" s="9"/>
      <c r="B189" s="9"/>
      <c r="C189" s="9"/>
      <c r="D189" s="10"/>
      <c r="E189" s="11"/>
      <c r="F189" s="11"/>
      <c r="G189" s="11"/>
      <c r="H189" s="11"/>
      <c r="I189" s="12"/>
    </row>
    <row r="190" spans="1:9" x14ac:dyDescent="0.2">
      <c r="A190" s="9"/>
      <c r="B190" s="9"/>
      <c r="C190" s="9"/>
      <c r="D190" s="10"/>
      <c r="E190" s="11"/>
      <c r="F190" s="11"/>
      <c r="G190" s="11"/>
      <c r="H190" s="11"/>
      <c r="I190" s="12"/>
    </row>
    <row r="191" spans="1:9" x14ac:dyDescent="0.2">
      <c r="A191" s="9"/>
      <c r="B191" s="9"/>
      <c r="C191" s="9"/>
      <c r="D191" s="10"/>
      <c r="E191" s="11"/>
      <c r="F191" s="11"/>
      <c r="G191" s="11"/>
      <c r="H191" s="11"/>
      <c r="I191" s="12"/>
    </row>
    <row r="192" spans="1:9" x14ac:dyDescent="0.2">
      <c r="A192" s="9"/>
      <c r="B192" s="9"/>
      <c r="C192" s="9"/>
      <c r="D192" s="10"/>
      <c r="E192" s="11"/>
      <c r="F192" s="11"/>
      <c r="G192" s="11"/>
      <c r="H192" s="11"/>
      <c r="I192" s="12"/>
    </row>
    <row r="193" spans="1:9" x14ac:dyDescent="0.2">
      <c r="A193" s="9"/>
      <c r="B193" s="9"/>
      <c r="C193" s="9"/>
      <c r="D193" s="10"/>
      <c r="E193" s="11"/>
      <c r="F193" s="11"/>
      <c r="G193" s="11"/>
      <c r="H193" s="11"/>
      <c r="I193" s="12"/>
    </row>
    <row r="194" spans="1:9" x14ac:dyDescent="0.2">
      <c r="A194" s="9"/>
      <c r="B194" s="9"/>
      <c r="C194" s="9"/>
      <c r="D194" s="10"/>
      <c r="E194" s="11"/>
      <c r="F194" s="11"/>
      <c r="G194" s="11"/>
      <c r="H194" s="11"/>
      <c r="I194" s="12"/>
    </row>
    <row r="195" spans="1:9" x14ac:dyDescent="0.2">
      <c r="A195" s="9"/>
      <c r="B195" s="9"/>
      <c r="C195" s="9"/>
      <c r="D195" s="10"/>
      <c r="E195" s="11"/>
      <c r="F195" s="11"/>
      <c r="G195" s="11"/>
      <c r="H195" s="11"/>
      <c r="I195" s="12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Sensex -Wkly</vt:lpstr>
      <vt:lpstr>Sensex</vt:lpstr>
      <vt:lpstr>SP500</vt:lpstr>
      <vt:lpstr>DOW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Amloo</cp:lastModifiedBy>
  <dcterms:created xsi:type="dcterms:W3CDTF">2007-10-11T16:05:44Z</dcterms:created>
  <dcterms:modified xsi:type="dcterms:W3CDTF">2013-11-29T10:02:44Z</dcterms:modified>
</cp:coreProperties>
</file>