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Ex2.xml" ContentType="application/vnd.ms-office.chartex+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EEExcelR Projects\zHospitality Analytics P713\Hospitality Analytics\P713 Excel Dashboard\"/>
    </mc:Choice>
  </mc:AlternateContent>
  <xr:revisionPtr revIDLastSave="0" documentId="13_ncr:1_{818C79F2-BFC2-43EE-9423-B9FC369ECECE}" xr6:coauthVersionLast="47" xr6:coauthVersionMax="47" xr10:uidLastSave="{00000000-0000-0000-0000-000000000000}"/>
  <bookViews>
    <workbookView xWindow="-120" yWindow="-120" windowWidth="20730" windowHeight="11160" activeTab="1" xr2:uid="{00000000-000D-0000-FFFF-FFFF00000000}"/>
  </bookViews>
  <sheets>
    <sheet name="Sheet1" sheetId="1" r:id="rId1"/>
    <sheet name="Dashboard" sheetId="2" r:id="rId2"/>
  </sheets>
  <definedNames>
    <definedName name="_xlchart.v2.0" hidden="1">Sheet1!$H$279:$H$292</definedName>
    <definedName name="_xlchart.v2.1" hidden="1">Sheet1!$I$278</definedName>
    <definedName name="_xlchart.v2.2" hidden="1">Sheet1!$I$279:$I$292</definedName>
    <definedName name="_xlchart.v2.3" hidden="1">Sheet1!$J$278</definedName>
    <definedName name="_xlchart.v2.4" hidden="1">Sheet1!$J$279:$J$292</definedName>
    <definedName name="_xlchart.v2.5" hidden="1">Sheet1!$H$279:$H$292</definedName>
    <definedName name="_xlchart.v2.6" hidden="1">Sheet1!$I$278</definedName>
    <definedName name="_xlchart.v2.7" hidden="1">Sheet1!$I$279:$I$292</definedName>
    <definedName name="_xlchart.v2.8" hidden="1">Sheet1!$J$278</definedName>
    <definedName name="_xlchart.v2.9" hidden="1">Sheet1!$J$279:$J$292</definedName>
    <definedName name="_xlnm.Print_Area" localSheetId="1">Dashboard!$C$1:$AE$64</definedName>
    <definedName name="Slicer_city">#N/A</definedName>
    <definedName name="Slicer_day_type">#N/A</definedName>
    <definedName name="Slicer_room_category">#N/A</definedName>
    <definedName name="Slicer_room_class">#N/A</definedName>
    <definedName name="Slicer_week_no">#N/A</definedName>
    <definedName name="Timeline_Booking_date">#N/A</definedName>
  </definedNames>
  <calcPr calcId="181029"/>
  <pivotCaches>
    <pivotCache cacheId="49" r:id="rId3"/>
    <pivotCache cacheId="112" r:id="rId4"/>
    <pivotCache cacheId="115" r:id="rId5"/>
    <pivotCache cacheId="118" r:id="rId6"/>
    <pivotCache cacheId="121" r:id="rId7"/>
    <pivotCache cacheId="124" r:id="rId8"/>
    <pivotCache cacheId="127" r:id="rId9"/>
    <pivotCache cacheId="130" r:id="rId10"/>
    <pivotCache cacheId="133" r:id="rId11"/>
    <pivotCache cacheId="136" r:id="rId12"/>
    <pivotCache cacheId="139" r:id="rId13"/>
  </pivotCaches>
  <extLst>
    <ext xmlns:x14="http://schemas.microsoft.com/office/spreadsheetml/2009/9/main" uri="{876F7934-8845-4945-9796-88D515C7AA90}">
      <x14:pivotCaches>
        <pivotCache cacheId="11" r:id="rId14"/>
        <pivotCache cacheId="12"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bookings_02dc4429-a18b-4185-b6c4-785f85d594e4" name="fact_bookings" connection="Query - fact_bookings"/>
          <x15:modelTable id="Fcat_agg_booking_9e3e4e52-0ddd-4dc3-a751-9960af48e949" name="Fcat_agg_booking" connection="Query - Fcat_agg_booking"/>
          <x15:modelTable id="dim_hotels_57d453f9-e040-4b18-8de2-f5aa81060282" name="dim_hotels" connection="Query - dim_hotels"/>
          <x15:modelTable id="dim_rooms_e4bb5f0e-19b1-41ea-8e1a-9bb6acfe814a" name="dim_rooms" connection="Query - dim_rooms"/>
          <x15:modelTable id="dim_date_18581b2e-6cee-48e0-83b9-6f7e3e4a7639" name="dim_date" connection="Query - dim_date"/>
        </x15:modelTables>
        <x15:modelRelationships>
          <x15:modelRelationship fromTable="fact_bookings" fromColumn="property_id" toTable="dim_hotels" toColumn="property_id"/>
          <x15:modelRelationship fromTable="fact_bookings" fromColumn="booking_date" toTable="dim_date" toColumn="Booking_date"/>
          <x15:modelRelationship fromTable="fact_bookings" fromColumn="room_category" toTable="dim_rooms" toColumn="room_categoory"/>
          <x15:modelRelationship fromTable="Fcat_agg_booking" fromColumn="property_id" toTable="fact_bookings" toColumn="booking_id"/>
        </x15:modelRelationships>
        <x15:extLst>
          <ext xmlns:x16="http://schemas.microsoft.com/office/spreadsheetml/2014/11/main" uri="{9835A34E-60A6-4A7C-AAB8-D5F71C897F49}">
            <x16:modelTimeGroupings>
              <x16:modelTimeGrouping tableName="dim_date" columnName="Booking_date" columnId="Booking_date">
                <x16:calculatedTimeColumn columnName="Booking_date (Month Index)" columnId="Booking_date (Month Index)" contentType="monthsindex" isSelected="1"/>
                <x16:calculatedTimeColumn columnName="Booking_date (Month)" columnId="Booking_date (Month)" contentType="months" isSelected="1"/>
              </x16:modelTimeGrouping>
            </x16:modelTimeGroupings>
          </ext>
        </x15:extLst>
      </x15:dataModel>
    </ext>
  </extLst>
</workbook>
</file>

<file path=xl/calcChain.xml><?xml version="1.0" encoding="utf-8"?>
<calcChain xmlns="http://schemas.openxmlformats.org/spreadsheetml/2006/main">
  <c r="H292" i="1" l="1"/>
  <c r="H291" i="1"/>
  <c r="H290" i="1"/>
  <c r="H289" i="1"/>
  <c r="H288" i="1"/>
  <c r="H287" i="1"/>
  <c r="H286" i="1"/>
  <c r="H285" i="1"/>
  <c r="H284" i="1"/>
  <c r="H283" i="1"/>
  <c r="H282" i="1"/>
  <c r="H281" i="1"/>
  <c r="H280" i="1"/>
  <c r="H279" i="1"/>
  <c r="K243" i="1"/>
  <c r="K244" i="1"/>
  <c r="K245" i="1"/>
  <c r="K246" i="1"/>
  <c r="K247" i="1"/>
  <c r="K248" i="1"/>
  <c r="K242" i="1"/>
  <c r="G91" i="1"/>
  <c r="G92" i="1"/>
  <c r="G93" i="1"/>
  <c r="G90" i="1"/>
  <c r="G60" i="1"/>
  <c r="G59" i="1"/>
  <c r="G58" i="1"/>
  <c r="G57" i="1"/>
  <c r="G56" i="1"/>
  <c r="G55" i="1"/>
  <c r="G54" i="1"/>
  <c r="H23" i="1"/>
  <c r="H22" i="1"/>
  <c r="H21" i="1"/>
  <c r="J291" i="1"/>
  <c r="J287" i="1"/>
  <c r="J280" i="1"/>
  <c r="I290" i="1"/>
  <c r="I286" i="1"/>
  <c r="I282" i="1"/>
  <c r="O246" i="1"/>
  <c r="M244" i="1"/>
  <c r="H61" i="1"/>
  <c r="N248" i="1"/>
  <c r="L246" i="1"/>
  <c r="H92" i="1"/>
  <c r="N247" i="1"/>
  <c r="L245" i="1"/>
  <c r="H60" i="1"/>
  <c r="N246" i="1"/>
  <c r="L244" i="1"/>
  <c r="H56" i="1"/>
  <c r="J290" i="1"/>
  <c r="J279" i="1"/>
  <c r="I289" i="1"/>
  <c r="I285" i="1"/>
  <c r="I281" i="1"/>
  <c r="O242" i="1"/>
  <c r="L247" i="1"/>
  <c r="E124" i="1"/>
  <c r="N244" i="1"/>
  <c r="L242" i="1"/>
  <c r="H91" i="1"/>
  <c r="N243" i="1"/>
  <c r="H94" i="1"/>
  <c r="H59" i="1"/>
  <c r="N242" i="1"/>
  <c r="H90" i="1"/>
  <c r="H55" i="1"/>
  <c r="J289" i="1"/>
  <c r="I292" i="1"/>
  <c r="I288" i="1"/>
  <c r="I284" i="1"/>
  <c r="I280" i="1"/>
  <c r="N245" i="1"/>
  <c r="L243" i="1"/>
  <c r="D124" i="1"/>
  <c r="M247" i="1"/>
  <c r="H54" i="1"/>
  <c r="O248" i="1"/>
  <c r="M246" i="1"/>
  <c r="I21" i="1"/>
  <c r="O247" i="1"/>
  <c r="M245" i="1"/>
  <c r="H93" i="1"/>
  <c r="O243" i="1"/>
  <c r="L248" i="1"/>
  <c r="I22" i="1"/>
  <c r="J292" i="1"/>
  <c r="J288" i="1"/>
  <c r="J276" i="1"/>
  <c r="I291" i="1"/>
  <c r="I287" i="1"/>
  <c r="I283" i="1"/>
  <c r="I279" i="1"/>
  <c r="M248" i="1"/>
  <c r="H58" i="1"/>
  <c r="O245" i="1"/>
  <c r="M243" i="1"/>
  <c r="H57" i="1"/>
  <c r="O244" i="1"/>
  <c r="M242" i="1"/>
  <c r="I23" i="1"/>
  <c r="I24" i="1" l="1"/>
  <c r="F18" i="1" s="1"/>
  <c r="E18" i="1"/>
  <c r="F28" i="1"/>
  <c r="F30" i="1"/>
  <c r="I90" i="1"/>
  <c r="I91" i="1"/>
  <c r="I92" i="1"/>
  <c r="I93" i="1"/>
  <c r="I54" i="1"/>
  <c r="I55" i="1"/>
  <c r="I56" i="1"/>
  <c r="I57" i="1"/>
  <c r="I58" i="1"/>
  <c r="I59" i="1"/>
  <c r="I60" i="1"/>
  <c r="J283" i="1"/>
  <c r="J281" i="1"/>
  <c r="J284" i="1"/>
  <c r="F118" i="1"/>
  <c r="J286" i="1"/>
  <c r="J282" i="1"/>
  <c r="J285" i="1"/>
  <c r="G28" i="1" l="1"/>
  <c r="G30" i="1"/>
  <c r="E128" i="1" s="1"/>
  <c r="I7" i="1"/>
  <c r="G7" i="1"/>
  <c r="D7" i="1"/>
  <c r="F7" i="1"/>
  <c r="H7" i="1"/>
  <c r="E7" i="1"/>
  <c r="E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239D00C-F5D5-4CAC-80F9-D40FFE7140EA}" name="Query - dim_date" description="Connection to the 'dim_date' query in the workbook." type="100" refreshedVersion="7" minRefreshableVersion="5">
    <extLst>
      <ext xmlns:x15="http://schemas.microsoft.com/office/spreadsheetml/2010/11/main" uri="{DE250136-89BD-433C-8126-D09CA5730AF9}">
        <x15:connection id="9c429487-7948-494c-89e1-3518750c05b3"/>
      </ext>
    </extLst>
  </connection>
  <connection id="2" xr16:uid="{08E8202A-D341-4D18-9890-ABD8CA376CB6}" name="Query - dim_hotels" description="Connection to the 'dim_hotels' query in the workbook." type="100" refreshedVersion="7" minRefreshableVersion="5">
    <extLst>
      <ext xmlns:x15="http://schemas.microsoft.com/office/spreadsheetml/2010/11/main" uri="{DE250136-89BD-433C-8126-D09CA5730AF9}">
        <x15:connection id="ccbfe514-19dd-42a1-9023-549f65f5b3d7"/>
      </ext>
    </extLst>
  </connection>
  <connection id="3" xr16:uid="{3E997AFF-255B-42F1-8E3A-E43750248173}" name="Query - dim_rooms" description="Connection to the 'dim_rooms' query in the workbook." type="100" refreshedVersion="7" minRefreshableVersion="5">
    <extLst>
      <ext xmlns:x15="http://schemas.microsoft.com/office/spreadsheetml/2010/11/main" uri="{DE250136-89BD-433C-8126-D09CA5730AF9}">
        <x15:connection id="7c71d763-9f4e-4f39-a3c3-c87b19d66e99"/>
      </ext>
    </extLst>
  </connection>
  <connection id="4" xr16:uid="{44F1A76D-AE80-4501-90E5-14F073C4D09C}" name="Query - fact_bookings" description="Connection to the 'fact_bookings' query in the workbook." type="100" refreshedVersion="7" minRefreshableVersion="5">
    <extLst>
      <ext xmlns:x15="http://schemas.microsoft.com/office/spreadsheetml/2010/11/main" uri="{DE250136-89BD-433C-8126-D09CA5730AF9}">
        <x15:connection id="adc002d3-890e-4dba-a55e-8532f6e03876"/>
      </ext>
    </extLst>
  </connection>
  <connection id="5" xr16:uid="{119E0B26-0E53-4C95-AC31-EFBF31C30642}" name="Query - Fcat_agg_booking" description="Connection to the 'Fcat_agg_booking' query in the workbook." type="100" refreshedVersion="7" minRefreshableVersion="5">
    <extLst>
      <ext xmlns:x15="http://schemas.microsoft.com/office/spreadsheetml/2010/11/main" uri="{DE250136-89BD-433C-8126-D09CA5730AF9}">
        <x15:connection id="8f2283e8-c39a-4738-9bdd-85f41f9ddfbf"/>
      </ext>
    </extLst>
  </connection>
  <connection id="6" xr16:uid="{09864711-260C-4AB4-9502-4898DCF068F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<sst xmlns="http://schemas.openxmlformats.org/spreadsheetml/2006/main" count="147" uniqueCount="76">
  <si>
    <t>Count of booking_id</t>
  </si>
  <si>
    <t>Sum of revenue_realized</t>
  </si>
  <si>
    <t>Sum of revenue_generated</t>
  </si>
  <si>
    <t>Sum of capacity</t>
  </si>
  <si>
    <t>Average of ratings_given</t>
  </si>
  <si>
    <t>Count of successful_bookings</t>
  </si>
  <si>
    <t>Occupancy_%</t>
  </si>
  <si>
    <t>Total cancelled bookings</t>
  </si>
  <si>
    <t>Row Labels</t>
  </si>
  <si>
    <t>Cancelled</t>
  </si>
  <si>
    <t>Checked Out</t>
  </si>
  <si>
    <t>No Show</t>
  </si>
  <si>
    <t>Grand Total</t>
  </si>
  <si>
    <t>Booking Status</t>
  </si>
  <si>
    <t>Total_Booking</t>
  </si>
  <si>
    <t>Total Chekouts</t>
  </si>
  <si>
    <t>No Show Rate</t>
  </si>
  <si>
    <t>Booking by Platform</t>
  </si>
  <si>
    <t>direct offline</t>
  </si>
  <si>
    <t>direct online</t>
  </si>
  <si>
    <t>journey</t>
  </si>
  <si>
    <t>logtrip</t>
  </si>
  <si>
    <t>makeyourtrip</t>
  </si>
  <si>
    <t>others</t>
  </si>
  <si>
    <t>tripster</t>
  </si>
  <si>
    <t>Platform</t>
  </si>
  <si>
    <t>No_Bookings</t>
  </si>
  <si>
    <t>Booking_%</t>
  </si>
  <si>
    <t>Elite</t>
  </si>
  <si>
    <t>Premium</t>
  </si>
  <si>
    <t>Presidential</t>
  </si>
  <si>
    <t>Standard</t>
  </si>
  <si>
    <t>Booking_%_By Room class</t>
  </si>
  <si>
    <t>Room_Class</t>
  </si>
  <si>
    <t>No_of_Booking</t>
  </si>
  <si>
    <t>Average_Daily_rate</t>
  </si>
  <si>
    <t>Realisation_%</t>
  </si>
  <si>
    <t>Revenue by City</t>
  </si>
  <si>
    <t>Bangalore</t>
  </si>
  <si>
    <t>Delhi</t>
  </si>
  <si>
    <t>Hyderabad</t>
  </si>
  <si>
    <t>Mumbai</t>
  </si>
  <si>
    <t>weekeday</t>
  </si>
  <si>
    <t>weekend</t>
  </si>
  <si>
    <t>W 19</t>
  </si>
  <si>
    <t>W 20</t>
  </si>
  <si>
    <t>W 21</t>
  </si>
  <si>
    <t>W 22</t>
  </si>
  <si>
    <t>W 23</t>
  </si>
  <si>
    <t>W 24</t>
  </si>
  <si>
    <t>W 25</t>
  </si>
  <si>
    <t>W 26</t>
  </si>
  <si>
    <t>W 27</t>
  </si>
  <si>
    <t>W 28</t>
  </si>
  <si>
    <t>W 29</t>
  </si>
  <si>
    <t>W 30</t>
  </si>
  <si>
    <t>W 31</t>
  </si>
  <si>
    <t>W 32</t>
  </si>
  <si>
    <t>Revenue by week</t>
  </si>
  <si>
    <t>Jul</t>
  </si>
  <si>
    <t>May</t>
  </si>
  <si>
    <t>Jun</t>
  </si>
  <si>
    <t>Revenue by State And Hotels</t>
  </si>
  <si>
    <t>Column Labels</t>
  </si>
  <si>
    <t>Atliq Bay</t>
  </si>
  <si>
    <t>Atliq Blu</t>
  </si>
  <si>
    <t>Atliq City</t>
  </si>
  <si>
    <t>Atliq Exotica</t>
  </si>
  <si>
    <t>Atliq Grands</t>
  </si>
  <si>
    <t>Atliq Palace</t>
  </si>
  <si>
    <t>Atliq Seasons</t>
  </si>
  <si>
    <t>Revenue</t>
  </si>
  <si>
    <t>Weekly Report</t>
  </si>
  <si>
    <t>Weeks</t>
  </si>
  <si>
    <t>Sucessful Checkouts</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</si>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</sst>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quot;M&quot;"/>
    <numFmt numFmtId="165" formatCode="0,&quot;K&quot;"/>
    <numFmt numFmtId="166" formatCode="0.0%"/>
    <numFmt numFmtId="167" formatCode="0,&quot;k&quot;"/>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0" fillId="0" borderId="1" xfId="0" applyBorder="1"/>
    <xf numFmtId="165" fontId="1" fillId="2" borderId="1" xfId="0" applyNumberFormat="1" applyFont="1" applyFill="1" applyBorder="1" applyAlignment="1">
      <alignment horizontal="center"/>
    </xf>
    <xf numFmtId="164"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165" fontId="0" fillId="0" borderId="1" xfId="0" applyNumberFormat="1" applyBorder="1" applyAlignment="1">
      <alignment horizontal="center" vertical="center"/>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1" xfId="0" applyNumberFormat="1" applyBorder="1" applyAlignment="1">
      <alignment horizontal="center" vertical="center"/>
    </xf>
    <xf numFmtId="0" fontId="0" fillId="2" borderId="1" xfId="0" applyFill="1" applyBorder="1"/>
    <xf numFmtId="9" fontId="0" fillId="0" borderId="0" xfId="1" applyFont="1"/>
    <xf numFmtId="10" fontId="1" fillId="2" borderId="1" xfId="1" applyNumberFormat="1" applyFont="1" applyFill="1" applyBorder="1"/>
    <xf numFmtId="167" fontId="0" fillId="2" borderId="0" xfId="0" applyNumberFormat="1" applyFill="1"/>
    <xf numFmtId="167" fontId="0" fillId="2" borderId="1" xfId="0" applyNumberFormat="1" applyFill="1" applyBorder="1"/>
    <xf numFmtId="10" fontId="0" fillId="2" borderId="1" xfId="1" applyNumberFormat="1" applyFont="1" applyFill="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2" borderId="8" xfId="0" applyFill="1" applyBorder="1"/>
    <xf numFmtId="0" fontId="0" fillId="0" borderId="9" xfId="0" applyBorder="1"/>
    <xf numFmtId="0" fontId="0" fillId="0" borderId="10" xfId="0" applyBorder="1"/>
    <xf numFmtId="0" fontId="0" fillId="0" borderId="11" xfId="0" applyBorder="1"/>
    <xf numFmtId="0" fontId="0" fillId="0" borderId="12" xfId="0" pivotButton="1" applyBorder="1"/>
    <xf numFmtId="0" fontId="0" fillId="0" borderId="13" xfId="0" applyBorder="1"/>
    <xf numFmtId="0" fontId="0" fillId="0" borderId="8" xfId="0" applyBorder="1" applyAlignment="1">
      <alignment horizontal="left"/>
    </xf>
    <xf numFmtId="165" fontId="0" fillId="0" borderId="14" xfId="0" applyNumberFormat="1" applyBorder="1" applyAlignment="1">
      <alignment horizontal="center" vertical="center"/>
    </xf>
    <xf numFmtId="165" fontId="0" fillId="0" borderId="15" xfId="0" applyNumberFormat="1" applyBorder="1" applyAlignment="1">
      <alignment horizontal="center" vertical="center"/>
    </xf>
    <xf numFmtId="165" fontId="0" fillId="0" borderId="16" xfId="0" applyNumberFormat="1" applyBorder="1" applyAlignment="1">
      <alignment horizontal="center" vertical="center"/>
    </xf>
    <xf numFmtId="0" fontId="0" fillId="0" borderId="2" xfId="0" pivotButton="1" applyBorder="1"/>
    <xf numFmtId="0" fontId="0" fillId="0" borderId="2" xfId="0" applyBorder="1" applyAlignment="1">
      <alignment horizontal="left"/>
    </xf>
    <xf numFmtId="0" fontId="0" fillId="0" borderId="2" xfId="0" applyBorder="1"/>
    <xf numFmtId="166" fontId="0" fillId="0" borderId="1" xfId="1" applyNumberFormat="1" applyFont="1" applyBorder="1"/>
    <xf numFmtId="0" fontId="0" fillId="2" borderId="1" xfId="0" applyFill="1" applyBorder="1" applyAlignment="1">
      <alignment horizontal="center"/>
    </xf>
    <xf numFmtId="0" fontId="0" fillId="0" borderId="12" xfId="0" applyBorder="1"/>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8" xfId="0" applyNumberFormat="1" applyBorder="1" applyAlignment="1">
      <alignment horizontal="center" vertical="center"/>
    </xf>
    <xf numFmtId="165" fontId="0" fillId="0" borderId="2" xfId="0" applyNumberFormat="1" applyBorder="1" applyAlignment="1">
      <alignment horizontal="center" vertical="center"/>
    </xf>
    <xf numFmtId="166" fontId="1" fillId="2" borderId="1" xfId="1" applyNumberFormat="1" applyFont="1" applyFill="1" applyBorder="1"/>
    <xf numFmtId="0" fontId="0" fillId="0" borderId="14" xfId="0" applyNumberFormat="1" applyBorder="1" applyAlignment="1">
      <alignment horizontal="center" vertical="center"/>
    </xf>
    <xf numFmtId="0" fontId="0" fillId="0" borderId="15" xfId="0" applyNumberFormat="1" applyBorder="1" applyAlignment="1">
      <alignment horizontal="center" vertical="center"/>
    </xf>
    <xf numFmtId="0" fontId="0" fillId="0" borderId="16" xfId="0" applyNumberFormat="1" applyBorder="1" applyAlignment="1">
      <alignment horizontal="center" vertical="center"/>
    </xf>
    <xf numFmtId="0" fontId="0" fillId="3" borderId="0" xfId="0" applyFill="1"/>
    <xf numFmtId="0" fontId="0" fillId="0" borderId="19" xfId="0" applyNumberFormat="1" applyBorder="1" applyAlignment="1">
      <alignment horizontal="center" vertical="center"/>
    </xf>
    <xf numFmtId="0" fontId="0" fillId="0" borderId="21" xfId="0" applyNumberFormat="1" applyBorder="1" applyAlignment="1">
      <alignment horizontal="center" vertical="center"/>
    </xf>
    <xf numFmtId="0" fontId="0" fillId="0" borderId="22" xfId="0" applyBorder="1"/>
    <xf numFmtId="0" fontId="0" fillId="0" borderId="23" xfId="0" applyNumberFormat="1" applyBorder="1" applyAlignment="1">
      <alignment horizontal="center" vertical="center"/>
    </xf>
    <xf numFmtId="0" fontId="0" fillId="0" borderId="12" xfId="0" applyNumberFormat="1" applyBorder="1" applyAlignment="1">
      <alignment horizontal="center" vertical="center"/>
    </xf>
    <xf numFmtId="0" fontId="0" fillId="0" borderId="22" xfId="0" applyNumberFormat="1" applyBorder="1" applyAlignment="1">
      <alignment horizontal="center" vertical="center"/>
    </xf>
    <xf numFmtId="0" fontId="0" fillId="0" borderId="13" xfId="0" applyNumberFormat="1" applyBorder="1" applyAlignment="1">
      <alignment horizontal="center" vertical="center"/>
    </xf>
    <xf numFmtId="0" fontId="0" fillId="0" borderId="8" xfId="0" applyNumberFormat="1" applyBorder="1" applyAlignment="1">
      <alignment horizontal="center" vertical="center"/>
    </xf>
    <xf numFmtId="0" fontId="0" fillId="0" borderId="20" xfId="0" applyNumberFormat="1" applyBorder="1" applyAlignment="1">
      <alignment horizontal="center" vertical="center"/>
    </xf>
    <xf numFmtId="0" fontId="0" fillId="0" borderId="1" xfId="0" applyBorder="1" applyAlignment="1">
      <alignment horizontal="left" vertical="center"/>
    </xf>
    <xf numFmtId="164" fontId="0" fillId="0" borderId="1" xfId="0" applyNumberFormat="1" applyBorder="1" applyAlignment="1">
      <alignment horizontal="left" vertical="center"/>
    </xf>
    <xf numFmtId="0" fontId="0" fillId="0" borderId="24" xfId="0" applyBorder="1"/>
    <xf numFmtId="0" fontId="0" fillId="0" borderId="25" xfId="0" applyBorder="1"/>
    <xf numFmtId="0" fontId="0" fillId="0" borderId="18" xfId="0" applyBorder="1"/>
    <xf numFmtId="0" fontId="0" fillId="0" borderId="8" xfId="0" applyBorder="1" applyAlignment="1">
      <alignment horizontal="left" indent="1"/>
    </xf>
    <xf numFmtId="9" fontId="0" fillId="0" borderId="1" xfId="1" applyFont="1" applyBorder="1"/>
    <xf numFmtId="0" fontId="0" fillId="2" borderId="0" xfId="0" applyFill="1" applyAlignment="1">
      <alignment horizontal="center"/>
    </xf>
    <xf numFmtId="0" fontId="1" fillId="2" borderId="0" xfId="0" applyFont="1" applyFill="1" applyBorder="1" applyAlignment="1">
      <alignment horizontal="center"/>
    </xf>
    <xf numFmtId="0" fontId="1" fillId="2" borderId="1" xfId="0" applyFont="1" applyFill="1" applyBorder="1" applyAlignment="1">
      <alignment horizontal="center" vertical="center"/>
    </xf>
    <xf numFmtId="0" fontId="0" fillId="2" borderId="8" xfId="0" applyFill="1" applyBorder="1" applyAlignment="1">
      <alignment horizontal="center"/>
    </xf>
    <xf numFmtId="0" fontId="0" fillId="2" borderId="1" xfId="0" applyFill="1" applyBorder="1" applyAlignment="1">
      <alignment horizontal="center"/>
    </xf>
    <xf numFmtId="0" fontId="0" fillId="0" borderId="6" xfId="0" applyBorder="1" applyAlignment="1">
      <alignment horizontal="center"/>
    </xf>
    <xf numFmtId="0" fontId="0" fillId="0" borderId="0" xfId="0" applyBorder="1" applyAlignment="1">
      <alignment horizontal="center"/>
    </xf>
    <xf numFmtId="0" fontId="1" fillId="2" borderId="17" xfId="0" applyFont="1" applyFill="1" applyBorder="1" applyAlignment="1">
      <alignment horizontal="center" vertical="center"/>
    </xf>
    <xf numFmtId="0" fontId="1" fillId="2" borderId="0" xfId="0" applyFont="1" applyFill="1" applyBorder="1" applyAlignment="1">
      <alignment horizontal="center" vertical="center"/>
    </xf>
  </cellXfs>
  <cellStyles count="2">
    <cellStyle name="Normal" xfId="0" builtinId="0"/>
    <cellStyle name="Percent" xfId="1" builtinId="5"/>
  </cellStyles>
  <dxfs count="57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quot;M&quot;"/>
    </dxf>
    <dxf>
      <numFmt numFmtId="164" formatCode="0,,&quot;M&quot;"/>
    </dxf>
    <dxf>
      <numFmt numFmtId="165" formatCode="0,&quot;K&quot;"/>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quot;M&quot;"/>
    </dxf>
    <dxf>
      <numFmt numFmtId="164" formatCode="0,,&quot;M&quot;"/>
    </dxf>
    <dxf>
      <numFmt numFmtId="165" formatCode="0,&quot;K&quot;"/>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quot;M&quot;"/>
    </dxf>
    <dxf>
      <numFmt numFmtId="164" formatCode="0,,&quot;M&quot;"/>
    </dxf>
    <dxf>
      <numFmt numFmtId="165" formatCode="0,&quot;K&quot;"/>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164" formatCode="0,,&quot;M&quot;"/>
    </dxf>
    <dxf>
      <numFmt numFmtId="164" formatCode="0,,&quot;M&quot;"/>
    </dxf>
    <dxf>
      <numFmt numFmtId="165" formatCode="0,&quot;K&quot;"/>
    </dxf>
    <dxf>
      <numFmt numFmtId="165" formatCode="0,&quot;K&quo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quot;K&quot;"/>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0,&quot;K&quot;"/>
    </dxf>
    <dxf>
      <numFmt numFmtId="165" formatCode="0,&quot;K&quot;"/>
    </dxf>
    <dxf>
      <numFmt numFmtId="164" formatCode="0,,&quot;M&quot;"/>
    </dxf>
    <dxf>
      <numFmt numFmtId="164" formatCode="0,,&quot;M&quot;"/>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2060"/>
      <color rgb="FF0066CC"/>
      <color rgb="FF003399"/>
      <color rgb="FF3399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microsoft.com/office/2007/relationships/slicerCache" Target="slicerCaches/slicerCache3.xml"/><Relationship Id="rId26" Type="http://schemas.openxmlformats.org/officeDocument/2006/relationships/sharedStrings" Target="sharedStrings.xml"/><Relationship Id="rId39" Type="http://schemas.openxmlformats.org/officeDocument/2006/relationships/customXml" Target="../customXml/item11.xml"/><Relationship Id="rId21" Type="http://schemas.openxmlformats.org/officeDocument/2006/relationships/pivotCacheDefinition" Target="pivotCache/pivotCacheDefinition14.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1.xml"/><Relationship Id="rId11" Type="http://schemas.openxmlformats.org/officeDocument/2006/relationships/pivotCacheDefinition" Target="pivotCache/pivotCacheDefinition9.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8.xml"/><Relationship Id="rId19" Type="http://schemas.microsoft.com/office/2007/relationships/slicerCache" Target="slicerCaches/slicerCache4.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5.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Sheet1!$H$53</c:f>
              <c:strCache>
                <c:ptCount val="1"/>
                <c:pt idx="0">
                  <c:v>No_Bookings</c:v>
                </c:pt>
              </c:strCache>
            </c:strRef>
          </c:tx>
          <c:spPr>
            <a:solidFill>
              <a:schemeClr val="accent1"/>
            </a:solidFill>
            <a:ln>
              <a:noFill/>
            </a:ln>
            <a:effectLst/>
          </c:spPr>
          <c:invertIfNegative val="0"/>
          <c:cat>
            <c:strRef>
              <c:f>Sheet1!$G$54:$G$60</c:f>
              <c:strCache>
                <c:ptCount val="7"/>
                <c:pt idx="0">
                  <c:v>direct offline</c:v>
                </c:pt>
                <c:pt idx="1">
                  <c:v>direct online</c:v>
                </c:pt>
                <c:pt idx="2">
                  <c:v>journey</c:v>
                </c:pt>
                <c:pt idx="3">
                  <c:v>logtrip</c:v>
                </c:pt>
                <c:pt idx="4">
                  <c:v>makeyourtrip</c:v>
                </c:pt>
                <c:pt idx="5">
                  <c:v>others</c:v>
                </c:pt>
                <c:pt idx="6">
                  <c:v>tripster</c:v>
                </c:pt>
              </c:strCache>
            </c:strRef>
          </c:cat>
          <c:val>
            <c:numRef>
              <c:f>Sheet1!$H$54:$H$60</c:f>
              <c:numCache>
                <c:formatCode>General</c:formatCode>
                <c:ptCount val="7"/>
                <c:pt idx="0">
                  <c:v>6755</c:v>
                </c:pt>
                <c:pt idx="1">
                  <c:v>13379</c:v>
                </c:pt>
                <c:pt idx="2">
                  <c:v>8106</c:v>
                </c:pt>
                <c:pt idx="3">
                  <c:v>14756</c:v>
                </c:pt>
                <c:pt idx="4">
                  <c:v>26898</c:v>
                </c:pt>
                <c:pt idx="5">
                  <c:v>55066</c:v>
                </c:pt>
                <c:pt idx="6">
                  <c:v>9630</c:v>
                </c:pt>
              </c:numCache>
            </c:numRef>
          </c:val>
          <c:extLst>
            <c:ext xmlns:c16="http://schemas.microsoft.com/office/drawing/2014/chart" uri="{C3380CC4-5D6E-409C-BE32-E72D297353CC}">
              <c16:uniqueId val="{00000000-2661-476E-B958-5C50868E3C75}"/>
            </c:ext>
          </c:extLst>
        </c:ser>
        <c:dLbls>
          <c:showLegendKey val="0"/>
          <c:showVal val="0"/>
          <c:showCatName val="0"/>
          <c:showSerName val="0"/>
          <c:showPercent val="0"/>
          <c:showBubbleSize val="0"/>
        </c:dLbls>
        <c:gapWidth val="219"/>
        <c:overlap val="-27"/>
        <c:axId val="1403550911"/>
        <c:axId val="1403556319"/>
      </c:barChart>
      <c:lineChart>
        <c:grouping val="standard"/>
        <c:varyColors val="0"/>
        <c:ser>
          <c:idx val="1"/>
          <c:order val="1"/>
          <c:tx>
            <c:strRef>
              <c:f>Sheet1!$I$53</c:f>
              <c:strCache>
                <c:ptCount val="1"/>
                <c:pt idx="0">
                  <c:v>Booking_%</c:v>
                </c:pt>
              </c:strCache>
            </c:strRef>
          </c:tx>
          <c:spPr>
            <a:ln w="28575" cap="rnd">
              <a:solidFill>
                <a:schemeClr val="accent2"/>
              </a:solidFill>
              <a:round/>
            </a:ln>
            <a:effectLst/>
          </c:spPr>
          <c:marker>
            <c:symbol val="none"/>
          </c:marker>
          <c:cat>
            <c:strRef>
              <c:f>Sheet1!$G$54:$G$60</c:f>
              <c:strCache>
                <c:ptCount val="7"/>
                <c:pt idx="0">
                  <c:v>direct offline</c:v>
                </c:pt>
                <c:pt idx="1">
                  <c:v>direct online</c:v>
                </c:pt>
                <c:pt idx="2">
                  <c:v>journey</c:v>
                </c:pt>
                <c:pt idx="3">
                  <c:v>logtrip</c:v>
                </c:pt>
                <c:pt idx="4">
                  <c:v>makeyourtrip</c:v>
                </c:pt>
                <c:pt idx="5">
                  <c:v>others</c:v>
                </c:pt>
                <c:pt idx="6">
                  <c:v>tripster</c:v>
                </c:pt>
              </c:strCache>
            </c:strRef>
          </c:cat>
          <c:val>
            <c:numRef>
              <c:f>Sheet1!$I$54:$I$60</c:f>
              <c:numCache>
                <c:formatCode>0.0%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smooth val="0"/>
          <c:extLst>
            <c:ext xmlns:c16="http://schemas.microsoft.com/office/drawing/2014/chart" uri="{C3380CC4-5D6E-409C-BE32-E72D297353CC}">
              <c16:uniqueId val="{00000001-2661-476E-B958-5C50868E3C75}"/>
            </c:ext>
          </c:extLst>
        </c:ser>
        <c:dLbls>
          <c:showLegendKey val="0"/>
          <c:showVal val="0"/>
          <c:showCatName val="0"/>
          <c:showSerName val="0"/>
          <c:showPercent val="0"/>
          <c:showBubbleSize val="0"/>
        </c:dLbls>
        <c:marker val="1"/>
        <c:smooth val="0"/>
        <c:axId val="1403556735"/>
        <c:axId val="1403565471"/>
      </c:lineChart>
      <c:catAx>
        <c:axId val="14035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56319"/>
        <c:crosses val="autoZero"/>
        <c:auto val="1"/>
        <c:lblAlgn val="ctr"/>
        <c:lblOffset val="100"/>
        <c:noMultiLvlLbl val="0"/>
      </c:catAx>
      <c:valAx>
        <c:axId val="1403556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50911"/>
        <c:crosses val="autoZero"/>
        <c:crossBetween val="between"/>
      </c:valAx>
      <c:valAx>
        <c:axId val="1403565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56735"/>
        <c:crosses val="max"/>
        <c:crossBetween val="between"/>
      </c:valAx>
      <c:catAx>
        <c:axId val="1403556735"/>
        <c:scaling>
          <c:orientation val="minMax"/>
        </c:scaling>
        <c:delete val="1"/>
        <c:axPos val="b"/>
        <c:numFmt formatCode="General" sourceLinked="1"/>
        <c:majorTickMark val="none"/>
        <c:minorTickMark val="none"/>
        <c:tickLblPos val="nextTo"/>
        <c:crossAx val="1403565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Sheet1!$I$20</c:f>
              <c:strCache>
                <c:ptCount val="1"/>
                <c:pt idx="0">
                  <c:v>Total_Booking</c:v>
                </c:pt>
              </c:strCache>
            </c:strRef>
          </c:tx>
          <c:dPt>
            <c:idx val="0"/>
            <c:bubble3D val="0"/>
            <c:spPr>
              <a:solidFill>
                <a:srgbClr val="002060"/>
              </a:solidFill>
              <a:ln w="19050">
                <a:noFill/>
              </a:ln>
              <a:effectLst/>
            </c:spPr>
            <c:extLst>
              <c:ext xmlns:c16="http://schemas.microsoft.com/office/drawing/2014/chart" uri="{C3380CC4-5D6E-409C-BE32-E72D297353CC}">
                <c16:uniqueId val="{00000001-65E5-4B7D-99BC-A8A07D0B1BEC}"/>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65E5-4B7D-99BC-A8A07D0B1BEC}"/>
              </c:ext>
            </c:extLst>
          </c:dPt>
          <c:dPt>
            <c:idx val="2"/>
            <c:bubble3D val="0"/>
            <c:spPr>
              <a:solidFill>
                <a:schemeClr val="accent2">
                  <a:lumMod val="40000"/>
                  <a:lumOff val="60000"/>
                </a:schemeClr>
              </a:solidFill>
              <a:ln w="19050">
                <a:noFill/>
              </a:ln>
              <a:effectLst/>
            </c:spPr>
            <c:extLst>
              <c:ext xmlns:c16="http://schemas.microsoft.com/office/drawing/2014/chart" uri="{C3380CC4-5D6E-409C-BE32-E72D297353CC}">
                <c16:uniqueId val="{00000005-65E5-4B7D-99BC-A8A07D0B1BEC}"/>
              </c:ext>
            </c:extLst>
          </c:dPt>
          <c:dLbls>
            <c:dLbl>
              <c:idx val="0"/>
              <c:layout>
                <c:manualLayout>
                  <c:x val="0.15635179153094478"/>
                  <c:y val="-5.7742782152230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E5-4B7D-99BC-A8A07D0B1BEC}"/>
                </c:ext>
              </c:extLst>
            </c:dLbl>
            <c:dLbl>
              <c:idx val="1"/>
              <c:layout>
                <c:manualLayout>
                  <c:x val="-0.19543973941368079"/>
                  <c:y val="1.574803149606299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E5-4B7D-99BC-A8A07D0B1BEC}"/>
                </c:ext>
              </c:extLst>
            </c:dLbl>
            <c:dLbl>
              <c:idx val="2"/>
              <c:layout>
                <c:manualLayout>
                  <c:x val="-0.20846905537459287"/>
                  <c:y val="-3.67454068241469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E5-4B7D-99BC-A8A07D0B1B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Sheet1!$H$21:$H$23</c:f>
              <c:strCache>
                <c:ptCount val="3"/>
                <c:pt idx="0">
                  <c:v>Cancelled</c:v>
                </c:pt>
                <c:pt idx="1">
                  <c:v>Checked Out</c:v>
                </c:pt>
                <c:pt idx="2">
                  <c:v>No Show</c:v>
                </c:pt>
              </c:strCache>
            </c:strRef>
          </c:cat>
          <c:val>
            <c:numRef>
              <c:f>Sheet1!$I$21:$I$23</c:f>
              <c:numCache>
                <c:formatCode>General</c:formatCode>
                <c:ptCount val="3"/>
                <c:pt idx="0">
                  <c:v>33420</c:v>
                </c:pt>
                <c:pt idx="1">
                  <c:v>94411</c:v>
                </c:pt>
                <c:pt idx="2">
                  <c:v>6759</c:v>
                </c:pt>
              </c:numCache>
            </c:numRef>
          </c:val>
          <c:extLst>
            <c:ext xmlns:c16="http://schemas.microsoft.com/office/drawing/2014/chart" uri="{C3380CC4-5D6E-409C-BE32-E72D297353CC}">
              <c16:uniqueId val="{00000006-65E5-4B7D-99BC-A8A07D0B1BEC}"/>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Arial Black" panose="020B0A040201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Sheet1!$H$53</c:f>
              <c:strCache>
                <c:ptCount val="1"/>
                <c:pt idx="0">
                  <c:v>No_Bookings</c:v>
                </c:pt>
              </c:strCache>
            </c:strRef>
          </c:tx>
          <c:spPr>
            <a:solidFill>
              <a:srgbClr val="002060"/>
            </a:solidFill>
            <a:ln>
              <a:noFill/>
            </a:ln>
            <a:effectLst/>
          </c:spPr>
          <c:invertIfNegative val="0"/>
          <c:dLbls>
            <c:dLbl>
              <c:idx val="0"/>
              <c:layout>
                <c:manualLayout>
                  <c:x val="0"/>
                  <c:y val="-0.1037613488975357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EA-477D-86F9-194A41BC8568}"/>
                </c:ext>
              </c:extLst>
            </c:dLbl>
            <c:dLbl>
              <c:idx val="1"/>
              <c:layout>
                <c:manualLayout>
                  <c:x val="5.1282051282051282E-3"/>
                  <c:y val="-8.81971465629053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AEA-477D-86F9-194A41BC8568}"/>
                </c:ext>
              </c:extLst>
            </c:dLbl>
            <c:dLbl>
              <c:idx val="2"/>
              <c:layout>
                <c:manualLayout>
                  <c:x val="-4.7008003968073819E-17"/>
                  <c:y val="-0.114137483787289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AEA-477D-86F9-194A41BC8568}"/>
                </c:ext>
              </c:extLst>
            </c:dLbl>
            <c:dLbl>
              <c:idx val="3"/>
              <c:layout>
                <c:manualLayout>
                  <c:x val="7.6923076923076927E-3"/>
                  <c:y val="-0.124513618677042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AEA-477D-86F9-194A41BC85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Sheet1!$G$54:$G$60</c:f>
              <c:strCache>
                <c:ptCount val="7"/>
                <c:pt idx="0">
                  <c:v>direct offline</c:v>
                </c:pt>
                <c:pt idx="1">
                  <c:v>direct online</c:v>
                </c:pt>
                <c:pt idx="2">
                  <c:v>journey</c:v>
                </c:pt>
                <c:pt idx="3">
                  <c:v>logtrip</c:v>
                </c:pt>
                <c:pt idx="4">
                  <c:v>makeyourtrip</c:v>
                </c:pt>
                <c:pt idx="5">
                  <c:v>others</c:v>
                </c:pt>
                <c:pt idx="6">
                  <c:v>tripster</c:v>
                </c:pt>
              </c:strCache>
            </c:strRef>
          </c:cat>
          <c:val>
            <c:numRef>
              <c:f>Sheet1!$H$54:$H$60</c:f>
              <c:numCache>
                <c:formatCode>General</c:formatCode>
                <c:ptCount val="7"/>
                <c:pt idx="0">
                  <c:v>6755</c:v>
                </c:pt>
                <c:pt idx="1">
                  <c:v>13379</c:v>
                </c:pt>
                <c:pt idx="2">
                  <c:v>8106</c:v>
                </c:pt>
                <c:pt idx="3">
                  <c:v>14756</c:v>
                </c:pt>
                <c:pt idx="4">
                  <c:v>26898</c:v>
                </c:pt>
                <c:pt idx="5">
                  <c:v>55066</c:v>
                </c:pt>
                <c:pt idx="6">
                  <c:v>9630</c:v>
                </c:pt>
              </c:numCache>
            </c:numRef>
          </c:val>
          <c:extLst>
            <c:ext xmlns:c16="http://schemas.microsoft.com/office/drawing/2014/chart" uri="{C3380CC4-5D6E-409C-BE32-E72D297353CC}">
              <c16:uniqueId val="{00000000-7AEA-477D-86F9-194A41BC8568}"/>
            </c:ext>
          </c:extLst>
        </c:ser>
        <c:dLbls>
          <c:showLegendKey val="0"/>
          <c:showVal val="1"/>
          <c:showCatName val="0"/>
          <c:showSerName val="0"/>
          <c:showPercent val="0"/>
          <c:showBubbleSize val="0"/>
        </c:dLbls>
        <c:gapWidth val="219"/>
        <c:overlap val="-27"/>
        <c:axId val="1403550911"/>
        <c:axId val="1403556319"/>
      </c:barChart>
      <c:lineChart>
        <c:grouping val="standard"/>
        <c:varyColors val="0"/>
        <c:ser>
          <c:idx val="1"/>
          <c:order val="1"/>
          <c:tx>
            <c:strRef>
              <c:f>Sheet1!$I$53</c:f>
              <c:strCache>
                <c:ptCount val="1"/>
                <c:pt idx="0">
                  <c:v>Booking_%</c:v>
                </c:pt>
              </c:strCache>
            </c:strRef>
          </c:tx>
          <c:spPr>
            <a:ln w="28575" cap="rnd">
              <a:solidFill>
                <a:schemeClr val="accent2"/>
              </a:solidFill>
              <a:round/>
            </a:ln>
            <a:effectLst/>
          </c:spPr>
          <c:marker>
            <c:symbol val="diamond"/>
            <c:size val="6"/>
            <c:spPr>
              <a:solidFill>
                <a:schemeClr val="accent2"/>
              </a:solidFill>
              <a:ln w="9525">
                <a:solidFill>
                  <a:schemeClr val="accent2"/>
                </a:solidFill>
              </a:ln>
              <a:effectLst/>
            </c:spPr>
          </c:marker>
          <c:dLbls>
            <c:dLbl>
              <c:idx val="0"/>
              <c:layout>
                <c:manualLayout>
                  <c:x val="-2.3504001984036909E-17"/>
                  <c:y val="-9.33852140077821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EA-477D-86F9-194A41BC85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Sheet1!$G$54:$G$60</c:f>
              <c:strCache>
                <c:ptCount val="7"/>
                <c:pt idx="0">
                  <c:v>direct offline</c:v>
                </c:pt>
                <c:pt idx="1">
                  <c:v>direct online</c:v>
                </c:pt>
                <c:pt idx="2">
                  <c:v>journey</c:v>
                </c:pt>
                <c:pt idx="3">
                  <c:v>logtrip</c:v>
                </c:pt>
                <c:pt idx="4">
                  <c:v>makeyourtrip</c:v>
                </c:pt>
                <c:pt idx="5">
                  <c:v>others</c:v>
                </c:pt>
                <c:pt idx="6">
                  <c:v>tripster</c:v>
                </c:pt>
              </c:strCache>
            </c:strRef>
          </c:cat>
          <c:val>
            <c:numRef>
              <c:f>Sheet1!$I$54:$I$60</c:f>
              <c:numCache>
                <c:formatCode>0.0%</c:formatCode>
                <c:ptCount val="7"/>
                <c:pt idx="0">
                  <c:v>5.0189464298982092E-2</c:v>
                </c:pt>
                <c:pt idx="1">
                  <c:v>9.9405602199271859E-2</c:v>
                </c:pt>
                <c:pt idx="2">
                  <c:v>6.0227357158778513E-2</c:v>
                </c:pt>
                <c:pt idx="3">
                  <c:v>0.10963667434430492</c:v>
                </c:pt>
                <c:pt idx="4">
                  <c:v>0.19985140054981795</c:v>
                </c:pt>
                <c:pt idx="5">
                  <c:v>0.4091388661861951</c:v>
                </c:pt>
                <c:pt idx="6">
                  <c:v>7.1550635262649528E-2</c:v>
                </c:pt>
              </c:numCache>
            </c:numRef>
          </c:val>
          <c:smooth val="0"/>
          <c:extLst>
            <c:ext xmlns:c16="http://schemas.microsoft.com/office/drawing/2014/chart" uri="{C3380CC4-5D6E-409C-BE32-E72D297353CC}">
              <c16:uniqueId val="{00000001-7AEA-477D-86F9-194A41BC8568}"/>
            </c:ext>
          </c:extLst>
        </c:ser>
        <c:dLbls>
          <c:showLegendKey val="0"/>
          <c:showVal val="1"/>
          <c:showCatName val="0"/>
          <c:showSerName val="0"/>
          <c:showPercent val="0"/>
          <c:showBubbleSize val="0"/>
        </c:dLbls>
        <c:marker val="1"/>
        <c:smooth val="0"/>
        <c:axId val="1403556735"/>
        <c:axId val="1403565471"/>
      </c:lineChart>
      <c:catAx>
        <c:axId val="1403550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403556319"/>
        <c:crosses val="autoZero"/>
        <c:auto val="1"/>
        <c:lblAlgn val="ctr"/>
        <c:lblOffset val="100"/>
        <c:noMultiLvlLbl val="0"/>
      </c:catAx>
      <c:valAx>
        <c:axId val="1403556319"/>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403550911"/>
        <c:crosses val="autoZero"/>
        <c:crossBetween val="between"/>
      </c:valAx>
      <c:valAx>
        <c:axId val="1403565471"/>
        <c:scaling>
          <c:orientation val="minMax"/>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403556735"/>
        <c:crosses val="max"/>
        <c:crossBetween val="between"/>
      </c:valAx>
      <c:catAx>
        <c:axId val="1403556735"/>
        <c:scaling>
          <c:orientation val="minMax"/>
        </c:scaling>
        <c:delete val="1"/>
        <c:axPos val="b"/>
        <c:numFmt formatCode="General" sourceLinked="1"/>
        <c:majorTickMark val="none"/>
        <c:minorTickMark val="none"/>
        <c:tickLblPos val="nextTo"/>
        <c:crossAx val="1403565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Arial Black" panose="020B0A04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Sheet1!$H$89</c:f>
              <c:strCache>
                <c:ptCount val="1"/>
                <c:pt idx="0">
                  <c:v>No_of_Booking</c:v>
                </c:pt>
              </c:strCache>
            </c:strRef>
          </c:tx>
          <c:spPr>
            <a:solidFill>
              <a:srgbClr val="002060"/>
            </a:solidFill>
            <a:ln>
              <a:noFill/>
            </a:ln>
            <a:effectLst/>
          </c:spPr>
          <c:invertIfNegative val="0"/>
          <c:dLbls>
            <c:dLbl>
              <c:idx val="0"/>
              <c:layout>
                <c:manualLayout>
                  <c:x val="-6.92307272981664E-2"/>
                  <c:y val="-1.55038759689922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619-4E1E-8060-1AA82D4E1CFA}"/>
                </c:ext>
              </c:extLst>
            </c:dLbl>
            <c:dLbl>
              <c:idx val="1"/>
              <c:layout>
                <c:manualLayout>
                  <c:x val="1.7948707077302443E-2"/>
                  <c:y val="-0.108527131782945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19-4E1E-8060-1AA82D4E1CFA}"/>
                </c:ext>
              </c:extLst>
            </c:dLbl>
            <c:dLbl>
              <c:idx val="3"/>
              <c:layout>
                <c:manualLayout>
                  <c:x val="-7.6923030331296927E-3"/>
                  <c:y val="-0.103359173126615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619-4E1E-8060-1AA82D4E1CF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Sheet1!$G$90:$G$93</c:f>
              <c:strCache>
                <c:ptCount val="4"/>
                <c:pt idx="0">
                  <c:v>Elite</c:v>
                </c:pt>
                <c:pt idx="1">
                  <c:v>Premium</c:v>
                </c:pt>
                <c:pt idx="2">
                  <c:v>Presidential</c:v>
                </c:pt>
                <c:pt idx="3">
                  <c:v>Standard</c:v>
                </c:pt>
              </c:strCache>
            </c:strRef>
          </c:cat>
          <c:val>
            <c:numRef>
              <c:f>Sheet1!$H$90:$H$93</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0-8619-4E1E-8060-1AA82D4E1CFA}"/>
            </c:ext>
          </c:extLst>
        </c:ser>
        <c:dLbls>
          <c:showLegendKey val="0"/>
          <c:showVal val="1"/>
          <c:showCatName val="0"/>
          <c:showSerName val="0"/>
          <c:showPercent val="0"/>
          <c:showBubbleSize val="0"/>
        </c:dLbls>
        <c:gapWidth val="219"/>
        <c:overlap val="-27"/>
        <c:axId val="1401419567"/>
        <c:axId val="1401436623"/>
      </c:barChart>
      <c:lineChart>
        <c:grouping val="standard"/>
        <c:varyColors val="0"/>
        <c:ser>
          <c:idx val="1"/>
          <c:order val="1"/>
          <c:tx>
            <c:strRef>
              <c:f>Sheet1!$I$89</c:f>
              <c:strCache>
                <c:ptCount val="1"/>
                <c:pt idx="0">
                  <c:v>Booking_%</c:v>
                </c:pt>
              </c:strCache>
            </c:strRef>
          </c:tx>
          <c:spPr>
            <a:ln w="28575" cap="rnd">
              <a:solidFill>
                <a:schemeClr val="accent2"/>
              </a:solidFill>
              <a:round/>
            </a:ln>
            <a:effectLst/>
          </c:spPr>
          <c:marker>
            <c:symbol val="diamond"/>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Sheet1!$G$90:$G$93</c:f>
              <c:strCache>
                <c:ptCount val="4"/>
                <c:pt idx="0">
                  <c:v>Elite</c:v>
                </c:pt>
                <c:pt idx="1">
                  <c:v>Premium</c:v>
                </c:pt>
                <c:pt idx="2">
                  <c:v>Presidential</c:v>
                </c:pt>
                <c:pt idx="3">
                  <c:v>Standard</c:v>
                </c:pt>
              </c:strCache>
            </c:strRef>
          </c:cat>
          <c:val>
            <c:numRef>
              <c:f>Sheet1!$I$90:$I$93</c:f>
              <c:numCache>
                <c:formatCode>0.0%</c:formatCode>
                <c:ptCount val="4"/>
                <c:pt idx="0">
                  <c:v>0.36782078906308047</c:v>
                </c:pt>
                <c:pt idx="1">
                  <c:v>0.22710453971320307</c:v>
                </c:pt>
                <c:pt idx="2">
                  <c:v>0.11942194813879188</c:v>
                </c:pt>
                <c:pt idx="3">
                  <c:v>0.28565272308492456</c:v>
                </c:pt>
              </c:numCache>
            </c:numRef>
          </c:val>
          <c:smooth val="0"/>
          <c:extLst>
            <c:ext xmlns:c16="http://schemas.microsoft.com/office/drawing/2014/chart" uri="{C3380CC4-5D6E-409C-BE32-E72D297353CC}">
              <c16:uniqueId val="{00000001-8619-4E1E-8060-1AA82D4E1CFA}"/>
            </c:ext>
          </c:extLst>
        </c:ser>
        <c:dLbls>
          <c:showLegendKey val="0"/>
          <c:showVal val="1"/>
          <c:showCatName val="0"/>
          <c:showSerName val="0"/>
          <c:showPercent val="0"/>
          <c:showBubbleSize val="0"/>
        </c:dLbls>
        <c:marker val="1"/>
        <c:smooth val="0"/>
        <c:axId val="1401439951"/>
        <c:axId val="1401433295"/>
      </c:lineChart>
      <c:catAx>
        <c:axId val="140141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401436623"/>
        <c:crosses val="autoZero"/>
        <c:auto val="1"/>
        <c:lblAlgn val="ctr"/>
        <c:lblOffset val="100"/>
        <c:noMultiLvlLbl val="0"/>
      </c:catAx>
      <c:valAx>
        <c:axId val="1401436623"/>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401419567"/>
        <c:crosses val="autoZero"/>
        <c:crossBetween val="between"/>
      </c:valAx>
      <c:valAx>
        <c:axId val="1401433295"/>
        <c:scaling>
          <c:orientation val="minMax"/>
        </c:scaling>
        <c:delete val="0"/>
        <c:axPos val="r"/>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401439951"/>
        <c:crosses val="max"/>
        <c:crossBetween val="between"/>
      </c:valAx>
      <c:catAx>
        <c:axId val="1401439951"/>
        <c:scaling>
          <c:orientation val="minMax"/>
        </c:scaling>
        <c:delete val="1"/>
        <c:axPos val="b"/>
        <c:numFmt formatCode="General" sourceLinked="1"/>
        <c:majorTickMark val="none"/>
        <c:minorTickMark val="none"/>
        <c:tickLblPos val="nextTo"/>
        <c:crossAx val="1401433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[p713.xlsx]Sheet1!PivotTable13</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diamond"/>
          <c:size val="5"/>
          <c:spPr>
            <a:solidFill>
              <a:srgbClr val="C00000"/>
            </a:solidFill>
            <a:ln w="9525">
              <a:solidFill>
                <a:schemeClr val="accent1"/>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Sheet1!$E$189</c:f>
              <c:strCache>
                <c:ptCount val="1"/>
                <c:pt idx="0">
                  <c:v>Total</c:v>
                </c:pt>
              </c:strCache>
            </c:strRef>
          </c:tx>
          <c:spPr>
            <a:ln w="28575" cap="rnd">
              <a:solidFill>
                <a:srgbClr val="C00000"/>
              </a:solidFill>
              <a:round/>
            </a:ln>
            <a:effectLst/>
          </c:spPr>
          <c:marker>
            <c:symbol val="diamond"/>
            <c:size val="5"/>
            <c:spPr>
              <a:solidFill>
                <a:srgbClr val="C00000"/>
              </a:solidFill>
              <a:ln w="9525">
                <a:solidFill>
                  <a:schemeClr val="accent1"/>
                </a:solidFill>
              </a:ln>
              <a:effectLst/>
            </c:spPr>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Sheet1!$D$190:$D$205</c:f>
              <c:strCache>
                <c:ptCount val="15"/>
                <c:pt idx="0">
                  <c:v>W 32</c:v>
                </c:pt>
                <c:pt idx="1">
                  <c:v>(blank)</c:v>
                </c:pt>
                <c:pt idx="2">
                  <c:v>W 31</c:v>
                </c:pt>
                <c:pt idx="3">
                  <c:v>W 30</c:v>
                </c:pt>
                <c:pt idx="4">
                  <c:v>W 23</c:v>
                </c:pt>
                <c:pt idx="5">
                  <c:v>W 26</c:v>
                </c:pt>
                <c:pt idx="6">
                  <c:v>W 29</c:v>
                </c:pt>
                <c:pt idx="7">
                  <c:v>W 21</c:v>
                </c:pt>
                <c:pt idx="8">
                  <c:v>W 20</c:v>
                </c:pt>
                <c:pt idx="9">
                  <c:v>W 22</c:v>
                </c:pt>
                <c:pt idx="10">
                  <c:v>W 25</c:v>
                </c:pt>
                <c:pt idx="11">
                  <c:v>W 28</c:v>
                </c:pt>
                <c:pt idx="12">
                  <c:v>W 27</c:v>
                </c:pt>
                <c:pt idx="13">
                  <c:v>W 19</c:v>
                </c:pt>
                <c:pt idx="14">
                  <c:v>W 24</c:v>
                </c:pt>
              </c:strCache>
            </c:strRef>
          </c:cat>
          <c:val>
            <c:numRef>
              <c:f>Sheet1!$E$190:$E$205</c:f>
              <c:numCache>
                <c:formatCode>General</c:formatCode>
                <c:ptCount val="15"/>
                <c:pt idx="0">
                  <c:v>4398340</c:v>
                </c:pt>
                <c:pt idx="1">
                  <c:v>84891900</c:v>
                </c:pt>
                <c:pt idx="2">
                  <c:v>98176600</c:v>
                </c:pt>
                <c:pt idx="3">
                  <c:v>127489025</c:v>
                </c:pt>
                <c:pt idx="4">
                  <c:v>145764555</c:v>
                </c:pt>
                <c:pt idx="5">
                  <c:v>146167705</c:v>
                </c:pt>
                <c:pt idx="6">
                  <c:v>146341270</c:v>
                </c:pt>
                <c:pt idx="7">
                  <c:v>147248490</c:v>
                </c:pt>
                <c:pt idx="8">
                  <c:v>150841905</c:v>
                </c:pt>
                <c:pt idx="9">
                  <c:v>152167815</c:v>
                </c:pt>
                <c:pt idx="10">
                  <c:v>152474695</c:v>
                </c:pt>
                <c:pt idx="11">
                  <c:v>160195905</c:v>
                </c:pt>
                <c:pt idx="12">
                  <c:v>161682635</c:v>
                </c:pt>
                <c:pt idx="13">
                  <c:v>164838150</c:v>
                </c:pt>
                <c:pt idx="14">
                  <c:v>164867225</c:v>
                </c:pt>
              </c:numCache>
            </c:numRef>
          </c:val>
          <c:smooth val="0"/>
          <c:extLst>
            <c:ext xmlns:c16="http://schemas.microsoft.com/office/drawing/2014/chart" uri="{C3380CC4-5D6E-409C-BE32-E72D297353CC}">
              <c16:uniqueId val="{00000000-5983-42F9-9501-076695BB1BC6}"/>
            </c:ext>
          </c:extLst>
        </c:ser>
        <c:dLbls>
          <c:showLegendKey val="0"/>
          <c:showVal val="0"/>
          <c:showCatName val="0"/>
          <c:showSerName val="0"/>
          <c:showPercent val="0"/>
          <c:showBubbleSize val="0"/>
        </c:dLbls>
        <c:marker val="1"/>
        <c:smooth val="0"/>
        <c:axId val="1524106911"/>
        <c:axId val="1524101087"/>
      </c:lineChart>
      <c:catAx>
        <c:axId val="15241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24101087"/>
        <c:crosses val="autoZero"/>
        <c:auto val="1"/>
        <c:lblAlgn val="ctr"/>
        <c:lblOffset val="100"/>
        <c:noMultiLvlLbl val="0"/>
      </c:catAx>
      <c:valAx>
        <c:axId val="1524101087"/>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2410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[p713.xlsx]Sheet1!PivotTable14</c:name>
    <c:fmtId val="5"/>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diamond"/>
          <c:size val="5"/>
          <c:spPr>
            <a:solidFill>
              <a:srgbClr val="C00000"/>
            </a:solidFill>
            <a:ln w="9525">
              <a:solidFill>
                <a:schemeClr val="accent1"/>
              </a:solidFill>
            </a:ln>
            <a:effectLst/>
          </c:spPr>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Sheet1!$E$218</c:f>
              <c:strCache>
                <c:ptCount val="1"/>
                <c:pt idx="0">
                  <c:v>Total</c:v>
                </c:pt>
              </c:strCache>
            </c:strRef>
          </c:tx>
          <c:spPr>
            <a:ln w="28575" cap="rnd">
              <a:solidFill>
                <a:srgbClr val="C00000"/>
              </a:solidFill>
              <a:round/>
            </a:ln>
            <a:effectLst/>
          </c:spPr>
          <c:marker>
            <c:symbol val="diamond"/>
            <c:size val="5"/>
            <c:spPr>
              <a:solidFill>
                <a:srgbClr val="C00000"/>
              </a:solidFill>
              <a:ln w="9525">
                <a:solidFill>
                  <a:schemeClr val="accent1"/>
                </a:solidFill>
              </a:ln>
              <a:effectLst/>
            </c:spPr>
          </c:marker>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Sheet1!$D$219:$D$222</c:f>
              <c:strCache>
                <c:ptCount val="3"/>
                <c:pt idx="0">
                  <c:v>May</c:v>
                </c:pt>
                <c:pt idx="1">
                  <c:v>Jun</c:v>
                </c:pt>
                <c:pt idx="2">
                  <c:v>Jul</c:v>
                </c:pt>
              </c:strCache>
            </c:strRef>
          </c:cat>
          <c:val>
            <c:numRef>
              <c:f>Sheet1!$E$219:$E$222</c:f>
              <c:numCache>
                <c:formatCode>General</c:formatCode>
                <c:ptCount val="3"/>
                <c:pt idx="0">
                  <c:v>672909985</c:v>
                </c:pt>
                <c:pt idx="1">
                  <c:v>664656710</c:v>
                </c:pt>
                <c:pt idx="2">
                  <c:v>585087620</c:v>
                </c:pt>
              </c:numCache>
            </c:numRef>
          </c:val>
          <c:smooth val="0"/>
          <c:extLst>
            <c:ext xmlns:c16="http://schemas.microsoft.com/office/drawing/2014/chart" uri="{C3380CC4-5D6E-409C-BE32-E72D297353CC}">
              <c16:uniqueId val="{00000004-6F15-472C-8F1A-C0B7E2FCD8F7}"/>
            </c:ext>
          </c:extLst>
        </c:ser>
        <c:dLbls>
          <c:dLblPos val="t"/>
          <c:showLegendKey val="0"/>
          <c:showVal val="1"/>
          <c:showCatName val="0"/>
          <c:showSerName val="0"/>
          <c:showPercent val="0"/>
          <c:showBubbleSize val="0"/>
        </c:dLbls>
        <c:marker val="1"/>
        <c:smooth val="0"/>
        <c:axId val="1524094015"/>
        <c:axId val="1524096095"/>
      </c:lineChart>
      <c:catAx>
        <c:axId val="15240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24096095"/>
        <c:crosses val="autoZero"/>
        <c:auto val="1"/>
        <c:lblAlgn val="ctr"/>
        <c:lblOffset val="100"/>
        <c:noMultiLvlLbl val="0"/>
      </c:catAx>
      <c:valAx>
        <c:axId val="15240960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75000"/>
                  </a:schemeClr>
                </a:solidFill>
                <a:latin typeface="Arial" panose="020B0604020202020204" pitchFamily="34" charset="0"/>
                <a:ea typeface="+mn-ea"/>
                <a:cs typeface="Arial" panose="020B0604020202020204" pitchFamily="34" charset="0"/>
              </a:defRPr>
            </a:pPr>
            <a:endParaRPr lang="en-US"/>
          </a:p>
        </c:txPr>
        <c:crossAx val="152409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Sheet1!$F$133</c:f>
              <c:strCache>
                <c:ptCount val="1"/>
                <c:pt idx="0">
                  <c:v>Total</c:v>
                </c:pt>
              </c:strCache>
            </c:strRef>
          </c:tx>
          <c:spPr>
            <a:solidFill>
              <a:srgbClr val="002060"/>
            </a:solidFill>
            <a:ln>
              <a:noFill/>
            </a:ln>
            <a:effectLst/>
          </c:spPr>
          <c:invertIfNegative val="0"/>
          <c:dLbls>
            <c:numFmt formatCode="0,,&quot;M&quot;" sourceLinked="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2">
                        <a:lumMod val="75000"/>
                      </a:schemeClr>
                    </a:solidFill>
                    <a:latin typeface="Bahnschrift" panose="020B05020402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Sheet1!$E$134:$E$138</c:f>
              <c:strCache>
                <c:ptCount val="4"/>
                <c:pt idx="0">
                  <c:v>Delhi</c:v>
                </c:pt>
                <c:pt idx="1">
                  <c:v>Hyderabad</c:v>
                </c:pt>
                <c:pt idx="2">
                  <c:v>Bangalore</c:v>
                </c:pt>
                <c:pt idx="3">
                  <c:v>Mumbai</c:v>
                </c:pt>
              </c:strCache>
            </c:strRef>
          </c:cat>
          <c:val>
            <c:numRef>
              <c:f>Sheet1!$F$134:$F$138</c:f>
              <c:numCache>
                <c:formatCode>General</c:formatCode>
                <c:ptCount val="4"/>
                <c:pt idx="0">
                  <c:v>346451840</c:v>
                </c:pt>
                <c:pt idx="1">
                  <c:v>381400850</c:v>
                </c:pt>
                <c:pt idx="2">
                  <c:v>494828175</c:v>
                </c:pt>
                <c:pt idx="3">
                  <c:v>784865350</c:v>
                </c:pt>
              </c:numCache>
            </c:numRef>
          </c:val>
          <c:extLst>
            <c:ext xmlns:c16="http://schemas.microsoft.com/office/drawing/2014/chart" uri="{C3380CC4-5D6E-409C-BE32-E72D297353CC}">
              <c16:uniqueId val="{00000000-E145-4A16-B342-E0EA446B8289}"/>
            </c:ext>
          </c:extLst>
        </c:ser>
        <c:dLbls>
          <c:dLblPos val="outEnd"/>
          <c:showLegendKey val="0"/>
          <c:showVal val="1"/>
          <c:showCatName val="0"/>
          <c:showSerName val="0"/>
          <c:showPercent val="0"/>
          <c:showBubbleSize val="0"/>
        </c:dLbls>
        <c:gapWidth val="182"/>
        <c:axId val="1524100671"/>
        <c:axId val="1524110239"/>
      </c:barChart>
      <c:catAx>
        <c:axId val="152410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accent2">
                    <a:lumMod val="75000"/>
                  </a:schemeClr>
                </a:solidFill>
                <a:latin typeface="Bahnschrift" panose="020B0502040204020203" pitchFamily="34" charset="0"/>
                <a:ea typeface="+mn-ea"/>
                <a:cs typeface="+mn-cs"/>
              </a:defRPr>
            </a:pPr>
            <a:endParaRPr lang="en-US"/>
          </a:p>
        </c:txPr>
        <c:crossAx val="1524110239"/>
        <c:crosses val="autoZero"/>
        <c:auto val="1"/>
        <c:lblAlgn val="ctr"/>
        <c:lblOffset val="100"/>
        <c:noMultiLvlLbl val="0"/>
      </c:catAx>
      <c:valAx>
        <c:axId val="1524110239"/>
        <c:scaling>
          <c:orientation val="minMax"/>
        </c:scaling>
        <c:delete val="1"/>
        <c:axPos val="b"/>
        <c:numFmt formatCode="0,,&quot;M&quot;" sourceLinked="0"/>
        <c:majorTickMark val="none"/>
        <c:minorTickMark val="none"/>
        <c:tickLblPos val="nextTo"/>
        <c:crossAx val="152410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Sheet1!$L$241</c:f>
              <c:strCache>
                <c:ptCount val="1"/>
                <c:pt idx="0">
                  <c:v>Delhi</c:v>
                </c:pt>
              </c:strCache>
            </c:strRef>
          </c:tx>
          <c:spPr>
            <a:solidFill>
              <a:schemeClr val="accent1"/>
            </a:solidFill>
            <a:ln>
              <a:noFill/>
            </a:ln>
            <a:effectLst/>
          </c:spPr>
          <c:invertIfNegative val="0"/>
          <c:dLbls>
            <c:dLbl>
              <c:idx val="3"/>
              <c:delete val="1"/>
              <c:extLst>
                <c:ext xmlns:c15="http://schemas.microsoft.com/office/drawing/2012/chart" uri="{CE6537A1-D6FC-4f65-9D91-7224C49458BB}"/>
                <c:ext xmlns:c16="http://schemas.microsoft.com/office/drawing/2014/chart" uri="{C3380CC4-5D6E-409C-BE32-E72D297353CC}">
                  <c16:uniqueId val="{00000005-8D18-4300-9A5C-CE3CBAD947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Sheet1!$L$242:$L$248</c:f>
              <c:numCache>
                <c:formatCode>0,,"M"</c:formatCode>
                <c:ptCount val="7"/>
                <c:pt idx="0">
                  <c:v>66292870</c:v>
                </c:pt>
                <c:pt idx="1">
                  <c:v>68568430</c:v>
                </c:pt>
                <c:pt idx="2">
                  <c:v>64138200</c:v>
                </c:pt>
                <c:pt idx="3">
                  <c:v>0</c:v>
                </c:pt>
                <c:pt idx="4">
                  <c:v>42251720</c:v>
                </c:pt>
                <c:pt idx="5">
                  <c:v>105200620</c:v>
                </c:pt>
                <c:pt idx="6">
                  <c:v>0</c:v>
                </c:pt>
              </c:numCache>
            </c:numRef>
          </c:val>
          <c:extLst>
            <c:ext xmlns:c16="http://schemas.microsoft.com/office/drawing/2014/chart" uri="{C3380CC4-5D6E-409C-BE32-E72D297353CC}">
              <c16:uniqueId val="{00000000-8D18-4300-9A5C-CE3CBAD947EA}"/>
            </c:ext>
          </c:extLst>
        </c:ser>
        <c:ser>
          <c:idx val="1"/>
          <c:order val="1"/>
          <c:tx>
            <c:strRef>
              <c:f>Sheet1!$M$241</c:f>
              <c:strCache>
                <c:ptCount val="1"/>
                <c:pt idx="0">
                  <c:v>Hyderabad</c:v>
                </c:pt>
              </c:strCache>
            </c:strRef>
          </c:tx>
          <c:spPr>
            <a:solidFill>
              <a:schemeClr val="accent2"/>
            </a:solidFill>
            <a:ln>
              <a:noFill/>
            </a:ln>
            <a:effectLst/>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7-8D18-4300-9A5C-CE3CBAD947E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40000"/>
                        <a:lumOff val="60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Sheet1!$M$242:$M$248</c:f>
              <c:numCache>
                <c:formatCode>0,,"M"</c:formatCode>
                <c:ptCount val="7"/>
                <c:pt idx="0">
                  <c:v>81067000</c:v>
                </c:pt>
                <c:pt idx="1">
                  <c:v>65615250</c:v>
                </c:pt>
                <c:pt idx="2">
                  <c:v>71246500</c:v>
                </c:pt>
                <c:pt idx="3">
                  <c:v>56049500</c:v>
                </c:pt>
                <c:pt idx="4">
                  <c:v>54289300</c:v>
                </c:pt>
                <c:pt idx="5">
                  <c:v>53133300</c:v>
                </c:pt>
                <c:pt idx="6">
                  <c:v>0</c:v>
                </c:pt>
              </c:numCache>
            </c:numRef>
          </c:val>
          <c:extLst>
            <c:ext xmlns:c16="http://schemas.microsoft.com/office/drawing/2014/chart" uri="{C3380CC4-5D6E-409C-BE32-E72D297353CC}">
              <c16:uniqueId val="{00000001-8D18-4300-9A5C-CE3CBAD947EA}"/>
            </c:ext>
          </c:extLst>
        </c:ser>
        <c:ser>
          <c:idx val="2"/>
          <c:order val="2"/>
          <c:tx>
            <c:strRef>
              <c:f>Sheet1!$N$241</c:f>
              <c:strCache>
                <c:ptCount val="1"/>
                <c:pt idx="0">
                  <c:v>Bangalore</c:v>
                </c:pt>
              </c:strCache>
            </c:strRef>
          </c:tx>
          <c:spPr>
            <a:solidFill>
              <a:schemeClr val="accent3"/>
            </a:solidFill>
            <a:ln>
              <a:noFill/>
            </a:ln>
            <a:effectLst/>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6-8D18-4300-9A5C-CE3CBAD947E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40000"/>
                        <a:lumOff val="60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Sheet1!$N$242:$N$248</c:f>
              <c:numCache>
                <c:formatCode>0,,"M"</c:formatCode>
                <c:ptCount val="7"/>
                <c:pt idx="0">
                  <c:v>96540375</c:v>
                </c:pt>
                <c:pt idx="1">
                  <c:v>85807575</c:v>
                </c:pt>
                <c:pt idx="2">
                  <c:v>97486125</c:v>
                </c:pt>
                <c:pt idx="3">
                  <c:v>70266225</c:v>
                </c:pt>
                <c:pt idx="4">
                  <c:v>63782025</c:v>
                </c:pt>
                <c:pt idx="5">
                  <c:v>80945850</c:v>
                </c:pt>
                <c:pt idx="6">
                  <c:v>0</c:v>
                </c:pt>
              </c:numCache>
            </c:numRef>
          </c:val>
          <c:extLst>
            <c:ext xmlns:c16="http://schemas.microsoft.com/office/drawing/2014/chart" uri="{C3380CC4-5D6E-409C-BE32-E72D297353CC}">
              <c16:uniqueId val="{00000002-8D18-4300-9A5C-CE3CBAD947EA}"/>
            </c:ext>
          </c:extLst>
        </c:ser>
        <c:ser>
          <c:idx val="3"/>
          <c:order val="3"/>
          <c:tx>
            <c:strRef>
              <c:f>Sheet1!$O$241</c:f>
              <c:strCache>
                <c:ptCount val="1"/>
                <c:pt idx="0">
                  <c:v>Mumbai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Arial Black" panose="020B0A04020102020204" pitchFamily="34"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Sheet1!$O$242:$O$248</c:f>
              <c:numCache>
                <c:formatCode>0,,"M"</c:formatCode>
                <c:ptCount val="7"/>
                <c:pt idx="0">
                  <c:v>61333960</c:v>
                </c:pt>
                <c:pt idx="1">
                  <c:v>86646790</c:v>
                </c:pt>
                <c:pt idx="2">
                  <c:v>103776330</c:v>
                </c:pt>
                <c:pt idx="3">
                  <c:v>248395500</c:v>
                </c:pt>
                <c:pt idx="4">
                  <c:v>88430770</c:v>
                </c:pt>
                <c:pt idx="5">
                  <c:v>118616735</c:v>
                </c:pt>
                <c:pt idx="6">
                  <c:v>77665265</c:v>
                </c:pt>
              </c:numCache>
            </c:numRef>
          </c:val>
          <c:extLst>
            <c:ext xmlns:c16="http://schemas.microsoft.com/office/drawing/2014/chart" uri="{C3380CC4-5D6E-409C-BE32-E72D297353CC}">
              <c16:uniqueId val="{00000003-8D18-4300-9A5C-CE3CBAD947EA}"/>
            </c:ext>
          </c:extLst>
        </c:ser>
        <c:dLbls>
          <c:dLblPos val="ctr"/>
          <c:showLegendKey val="0"/>
          <c:showVal val="1"/>
          <c:showCatName val="0"/>
          <c:showSerName val="0"/>
          <c:showPercent val="0"/>
          <c:showBubbleSize val="0"/>
        </c:dLbls>
        <c:gapWidth val="150"/>
        <c:overlap val="100"/>
        <c:axId val="1595943216"/>
        <c:axId val="1595944048"/>
      </c:barChart>
      <c:catAx>
        <c:axId val="159594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2">
                    <a:lumMod val="75000"/>
                  </a:schemeClr>
                </a:solidFill>
                <a:latin typeface="+mn-lt"/>
                <a:ea typeface="+mn-ea"/>
                <a:cs typeface="+mn-cs"/>
              </a:defRPr>
            </a:pPr>
            <a:endParaRPr lang="en-US"/>
          </a:p>
        </c:txPr>
        <c:crossAx val="1595944048"/>
        <c:crosses val="autoZero"/>
        <c:auto val="1"/>
        <c:lblAlgn val="ctr"/>
        <c:lblOffset val="100"/>
        <c:noMultiLvlLbl val="0"/>
      </c:catAx>
      <c:valAx>
        <c:axId val="1595944048"/>
        <c:scaling>
          <c:orientation val="minMax"/>
        </c:scaling>
        <c:delete val="1"/>
        <c:axPos val="b"/>
        <c:numFmt formatCode="0,,&quot;M&quot;" sourceLinked="0"/>
        <c:majorTickMark val="none"/>
        <c:minorTickMark val="none"/>
        <c:tickLblPos val="nextTo"/>
        <c:crossAx val="159594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Sheet1!$H$89</c:f>
              <c:strCache>
                <c:ptCount val="1"/>
                <c:pt idx="0">
                  <c:v>No_of_Booking</c:v>
                </c:pt>
              </c:strCache>
            </c:strRef>
          </c:tx>
          <c:spPr>
            <a:solidFill>
              <a:schemeClr val="accent1"/>
            </a:solidFill>
            <a:ln>
              <a:noFill/>
            </a:ln>
            <a:effectLst/>
          </c:spPr>
          <c:invertIfNegative val="0"/>
          <c:cat>
            <c:strRef>
              <c:f>Sheet1!$G$90:$G$93</c:f>
              <c:strCache>
                <c:ptCount val="4"/>
                <c:pt idx="0">
                  <c:v>Elite</c:v>
                </c:pt>
                <c:pt idx="1">
                  <c:v>Premium</c:v>
                </c:pt>
                <c:pt idx="2">
                  <c:v>Presidential</c:v>
                </c:pt>
                <c:pt idx="3">
                  <c:v>Standard</c:v>
                </c:pt>
              </c:strCache>
            </c:strRef>
          </c:cat>
          <c:val>
            <c:numRef>
              <c:f>Sheet1!$H$90:$H$93</c:f>
              <c:numCache>
                <c:formatCode>General</c:formatCode>
                <c:ptCount val="4"/>
                <c:pt idx="0">
                  <c:v>49505</c:v>
                </c:pt>
                <c:pt idx="1">
                  <c:v>30566</c:v>
                </c:pt>
                <c:pt idx="2">
                  <c:v>16073</c:v>
                </c:pt>
                <c:pt idx="3">
                  <c:v>38446</c:v>
                </c:pt>
              </c:numCache>
            </c:numRef>
          </c:val>
          <c:extLst>
            <c:ext xmlns:c16="http://schemas.microsoft.com/office/drawing/2014/chart" uri="{C3380CC4-5D6E-409C-BE32-E72D297353CC}">
              <c16:uniqueId val="{00000000-3D05-4BCC-9F96-EF9032CF91FD}"/>
            </c:ext>
          </c:extLst>
        </c:ser>
        <c:dLbls>
          <c:showLegendKey val="0"/>
          <c:showVal val="0"/>
          <c:showCatName val="0"/>
          <c:showSerName val="0"/>
          <c:showPercent val="0"/>
          <c:showBubbleSize val="0"/>
        </c:dLbls>
        <c:gapWidth val="219"/>
        <c:overlap val="-27"/>
        <c:axId val="1401419567"/>
        <c:axId val="1401436623"/>
      </c:barChart>
      <c:lineChart>
        <c:grouping val="standard"/>
        <c:varyColors val="0"/>
        <c:ser>
          <c:idx val="1"/>
          <c:order val="1"/>
          <c:tx>
            <c:strRef>
              <c:f>Sheet1!$I$89</c:f>
              <c:strCache>
                <c:ptCount val="1"/>
                <c:pt idx="0">
                  <c:v>Booking_%</c:v>
                </c:pt>
              </c:strCache>
            </c:strRef>
          </c:tx>
          <c:spPr>
            <a:ln w="28575" cap="rnd">
              <a:solidFill>
                <a:schemeClr val="accent2"/>
              </a:solidFill>
              <a:round/>
            </a:ln>
            <a:effectLst/>
          </c:spPr>
          <c:marker>
            <c:symbol val="none"/>
          </c:marker>
          <c:cat>
            <c:strRef>
              <c:f>Sheet1!$G$90:$G$93</c:f>
              <c:strCache>
                <c:ptCount val="4"/>
                <c:pt idx="0">
                  <c:v>Elite</c:v>
                </c:pt>
                <c:pt idx="1">
                  <c:v>Premium</c:v>
                </c:pt>
                <c:pt idx="2">
                  <c:v>Presidential</c:v>
                </c:pt>
                <c:pt idx="3">
                  <c:v>Standard</c:v>
                </c:pt>
              </c:strCache>
            </c:strRef>
          </c:cat>
          <c:val>
            <c:numRef>
              <c:f>Sheet1!$I$90:$I$93</c:f>
              <c:numCache>
                <c:formatCode>0.0%</c:formatCode>
                <c:ptCount val="4"/>
                <c:pt idx="0">
                  <c:v>0.36782078906308047</c:v>
                </c:pt>
                <c:pt idx="1">
                  <c:v>0.22710453971320307</c:v>
                </c:pt>
                <c:pt idx="2">
                  <c:v>0.11942194813879188</c:v>
                </c:pt>
                <c:pt idx="3">
                  <c:v>0.28565272308492456</c:v>
                </c:pt>
              </c:numCache>
            </c:numRef>
          </c:val>
          <c:smooth val="0"/>
          <c:extLst>
            <c:ext xmlns:c16="http://schemas.microsoft.com/office/drawing/2014/chart" uri="{C3380CC4-5D6E-409C-BE32-E72D297353CC}">
              <c16:uniqueId val="{00000001-3D05-4BCC-9F96-EF9032CF91FD}"/>
            </c:ext>
          </c:extLst>
        </c:ser>
        <c:dLbls>
          <c:showLegendKey val="0"/>
          <c:showVal val="0"/>
          <c:showCatName val="0"/>
          <c:showSerName val="0"/>
          <c:showPercent val="0"/>
          <c:showBubbleSize val="0"/>
        </c:dLbls>
        <c:marker val="1"/>
        <c:smooth val="0"/>
        <c:axId val="1401439951"/>
        <c:axId val="1401433295"/>
      </c:lineChart>
      <c:catAx>
        <c:axId val="140141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6623"/>
        <c:crosses val="autoZero"/>
        <c:auto val="1"/>
        <c:lblAlgn val="ctr"/>
        <c:lblOffset val="100"/>
        <c:noMultiLvlLbl val="0"/>
      </c:catAx>
      <c:valAx>
        <c:axId val="140143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19567"/>
        <c:crosses val="autoZero"/>
        <c:crossBetween val="between"/>
      </c:valAx>
      <c:valAx>
        <c:axId val="14014332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439951"/>
        <c:crosses val="max"/>
        <c:crossBetween val="between"/>
      </c:valAx>
      <c:catAx>
        <c:axId val="1401439951"/>
        <c:scaling>
          <c:orientation val="minMax"/>
        </c:scaling>
        <c:delete val="1"/>
        <c:axPos val="b"/>
        <c:numFmt formatCode="General" sourceLinked="1"/>
        <c:majorTickMark val="none"/>
        <c:minorTickMark val="none"/>
        <c:tickLblPos val="nextTo"/>
        <c:crossAx val="14014332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Sheet1!$I$20</c:f>
              <c:strCache>
                <c:ptCount val="1"/>
                <c:pt idx="0">
                  <c:v>Total_Booking</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DE-4F37-A73B-118FF633F1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DE-4F37-A73B-118FF633F1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DE-4F37-A73B-118FF633F1B8}"/>
              </c:ext>
            </c:extLst>
          </c:dPt>
          <c:cat>
            <c:strRef>
              <c:f>Sheet1!$H$21:$H$23</c:f>
              <c:strCache>
                <c:ptCount val="3"/>
                <c:pt idx="0">
                  <c:v>Cancelled</c:v>
                </c:pt>
                <c:pt idx="1">
                  <c:v>Checked Out</c:v>
                </c:pt>
                <c:pt idx="2">
                  <c:v>No Show</c:v>
                </c:pt>
              </c:strCache>
            </c:strRef>
          </c:cat>
          <c:val>
            <c:numRef>
              <c:f>Sheet1!$I$21:$I$23</c:f>
              <c:numCache>
                <c:formatCode>General</c:formatCode>
                <c:ptCount val="3"/>
                <c:pt idx="0">
                  <c:v>33420</c:v>
                </c:pt>
                <c:pt idx="1">
                  <c:v>94411</c:v>
                </c:pt>
                <c:pt idx="2">
                  <c:v>6759</c:v>
                </c:pt>
              </c:numCache>
            </c:numRef>
          </c:val>
          <c:extLst>
            <c:ext xmlns:c16="http://schemas.microsoft.com/office/drawing/2014/chart" uri="{C3380CC4-5D6E-409C-BE32-E72D297353CC}">
              <c16:uniqueId val="{00000000-9559-42B0-A944-DB100797C8C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Sheet1!$E$160</c:f>
              <c:strCache>
                <c:ptCount val="1"/>
                <c:pt idx="0">
                  <c:v>Total</c:v>
                </c:pt>
              </c:strCache>
            </c:strRef>
          </c:tx>
          <c:spPr>
            <a:solidFill>
              <a:schemeClr val="accent1"/>
            </a:solidFill>
            <a:ln>
              <a:noFill/>
            </a:ln>
            <a:effectLst/>
          </c:spPr>
          <c:invertIfNegative val="0"/>
          <c:cat>
            <c:strRef>
              <c:f>Sheet1!$D$161:$D$164</c:f>
              <c:strCache>
                <c:ptCount val="3"/>
                <c:pt idx="0">
                  <c:v>weekeday</c:v>
                </c:pt>
                <c:pt idx="1">
                  <c:v>weekend</c:v>
                </c:pt>
                <c:pt idx="2">
                  <c:v>(blank)</c:v>
                </c:pt>
              </c:strCache>
            </c:strRef>
          </c:cat>
          <c:val>
            <c:numRef>
              <c:f>Sheet1!$E$161:$E$164</c:f>
              <c:numCache>
                <c:formatCode>General</c:formatCode>
                <c:ptCount val="3"/>
                <c:pt idx="0">
                  <c:v>1357138785</c:v>
                </c:pt>
                <c:pt idx="1">
                  <c:v>565515530</c:v>
                </c:pt>
                <c:pt idx="2">
                  <c:v>84891900</c:v>
                </c:pt>
              </c:numCache>
            </c:numRef>
          </c:val>
          <c:extLst>
            <c:ext xmlns:c16="http://schemas.microsoft.com/office/drawing/2014/chart" uri="{C3380CC4-5D6E-409C-BE32-E72D297353CC}">
              <c16:uniqueId val="{00000004-0B96-47C3-B5B8-660AE22694B4}"/>
            </c:ext>
          </c:extLst>
        </c:ser>
        <c:dLbls>
          <c:showLegendKey val="0"/>
          <c:showVal val="0"/>
          <c:showCatName val="0"/>
          <c:showSerName val="0"/>
          <c:showPercent val="0"/>
          <c:showBubbleSize val="0"/>
        </c:dLbls>
        <c:gapWidth val="219"/>
        <c:overlap val="-27"/>
        <c:axId val="1524105247"/>
        <c:axId val="1524103167"/>
      </c:barChart>
      <c:catAx>
        <c:axId val="152410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3167"/>
        <c:crosses val="autoZero"/>
        <c:auto val="1"/>
        <c:lblAlgn val="ctr"/>
        <c:lblOffset val="100"/>
        <c:noMultiLvlLbl val="0"/>
      </c:catAx>
      <c:valAx>
        <c:axId val="1524103167"/>
        <c:scaling>
          <c:orientation val="minMax"/>
        </c:scaling>
        <c:delete val="0"/>
        <c:axPos val="l"/>
        <c:numFmt formatCode="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[p713.xlsx]Sheet1!PivotTable11</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Sheet1!$F$133</c:f>
              <c:strCache>
                <c:ptCount val="1"/>
                <c:pt idx="0">
                  <c:v>Total</c:v>
                </c:pt>
              </c:strCache>
            </c:strRef>
          </c:tx>
          <c:spPr>
            <a:solidFill>
              <a:schemeClr val="accent1"/>
            </a:solidFill>
            <a:ln>
              <a:noFill/>
            </a:ln>
            <a:effectLst/>
          </c:spPr>
          <c:invertIfNegative val="0"/>
          <c:cat>
            <c:strRef>
              <c:f>Sheet1!$E$134:$E$138</c:f>
              <c:strCache>
                <c:ptCount val="4"/>
                <c:pt idx="0">
                  <c:v>Delhi</c:v>
                </c:pt>
                <c:pt idx="1">
                  <c:v>Hyderabad</c:v>
                </c:pt>
                <c:pt idx="2">
                  <c:v>Bangalore</c:v>
                </c:pt>
                <c:pt idx="3">
                  <c:v>Mumbai</c:v>
                </c:pt>
              </c:strCache>
            </c:strRef>
          </c:cat>
          <c:val>
            <c:numRef>
              <c:f>Sheet1!$F$134:$F$138</c:f>
              <c:numCache>
                <c:formatCode>General</c:formatCode>
                <c:ptCount val="4"/>
                <c:pt idx="0">
                  <c:v>346451840</c:v>
                </c:pt>
                <c:pt idx="1">
                  <c:v>381400850</c:v>
                </c:pt>
                <c:pt idx="2">
                  <c:v>494828175</c:v>
                </c:pt>
                <c:pt idx="3">
                  <c:v>784865350</c:v>
                </c:pt>
              </c:numCache>
            </c:numRef>
          </c:val>
          <c:extLst>
            <c:ext xmlns:c16="http://schemas.microsoft.com/office/drawing/2014/chart" uri="{C3380CC4-5D6E-409C-BE32-E72D297353CC}">
              <c16:uniqueId val="{00000004-94F8-4584-8ED8-BC4A1D5F3BBB}"/>
            </c:ext>
          </c:extLst>
        </c:ser>
        <c:dLbls>
          <c:showLegendKey val="0"/>
          <c:showVal val="0"/>
          <c:showCatName val="0"/>
          <c:showSerName val="0"/>
          <c:showPercent val="0"/>
          <c:showBubbleSize val="0"/>
        </c:dLbls>
        <c:gapWidth val="182"/>
        <c:axId val="1524100671"/>
        <c:axId val="1524110239"/>
      </c:barChart>
      <c:catAx>
        <c:axId val="1524100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10239"/>
        <c:crosses val="autoZero"/>
        <c:auto val="1"/>
        <c:lblAlgn val="ctr"/>
        <c:lblOffset val="100"/>
        <c:noMultiLvlLbl val="0"/>
      </c:catAx>
      <c:valAx>
        <c:axId val="1524110239"/>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[p713.xlsx]Sheet1!PivotTable13</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Sheet1!$E$189</c:f>
              <c:strCache>
                <c:ptCount val="1"/>
                <c:pt idx="0">
                  <c:v>Total</c:v>
                </c:pt>
              </c:strCache>
            </c:strRef>
          </c:tx>
          <c:spPr>
            <a:ln w="28575" cap="rnd">
              <a:solidFill>
                <a:schemeClr val="accent1"/>
              </a:solidFill>
              <a:round/>
            </a:ln>
            <a:effectLst/>
          </c:spPr>
          <c:marker>
            <c:symbol val="none"/>
          </c:marker>
          <c:cat>
            <c:strRef>
              <c:f>Sheet1!$D$190:$D$205</c:f>
              <c:strCache>
                <c:ptCount val="15"/>
                <c:pt idx="0">
                  <c:v>W 32</c:v>
                </c:pt>
                <c:pt idx="1">
                  <c:v>(blank)</c:v>
                </c:pt>
                <c:pt idx="2">
                  <c:v>W 31</c:v>
                </c:pt>
                <c:pt idx="3">
                  <c:v>W 30</c:v>
                </c:pt>
                <c:pt idx="4">
                  <c:v>W 23</c:v>
                </c:pt>
                <c:pt idx="5">
                  <c:v>W 26</c:v>
                </c:pt>
                <c:pt idx="6">
                  <c:v>W 29</c:v>
                </c:pt>
                <c:pt idx="7">
                  <c:v>W 21</c:v>
                </c:pt>
                <c:pt idx="8">
                  <c:v>W 20</c:v>
                </c:pt>
                <c:pt idx="9">
                  <c:v>W 22</c:v>
                </c:pt>
                <c:pt idx="10">
                  <c:v>W 25</c:v>
                </c:pt>
                <c:pt idx="11">
                  <c:v>W 28</c:v>
                </c:pt>
                <c:pt idx="12">
                  <c:v>W 27</c:v>
                </c:pt>
                <c:pt idx="13">
                  <c:v>W 19</c:v>
                </c:pt>
                <c:pt idx="14">
                  <c:v>W 24</c:v>
                </c:pt>
              </c:strCache>
            </c:strRef>
          </c:cat>
          <c:val>
            <c:numRef>
              <c:f>Sheet1!$E$190:$E$205</c:f>
              <c:numCache>
                <c:formatCode>General</c:formatCode>
                <c:ptCount val="15"/>
                <c:pt idx="0">
                  <c:v>4398340</c:v>
                </c:pt>
                <c:pt idx="1">
                  <c:v>84891900</c:v>
                </c:pt>
                <c:pt idx="2">
                  <c:v>98176600</c:v>
                </c:pt>
                <c:pt idx="3">
                  <c:v>127489025</c:v>
                </c:pt>
                <c:pt idx="4">
                  <c:v>145764555</c:v>
                </c:pt>
                <c:pt idx="5">
                  <c:v>146167705</c:v>
                </c:pt>
                <c:pt idx="6">
                  <c:v>146341270</c:v>
                </c:pt>
                <c:pt idx="7">
                  <c:v>147248490</c:v>
                </c:pt>
                <c:pt idx="8">
                  <c:v>150841905</c:v>
                </c:pt>
                <c:pt idx="9">
                  <c:v>152167815</c:v>
                </c:pt>
                <c:pt idx="10">
                  <c:v>152474695</c:v>
                </c:pt>
                <c:pt idx="11">
                  <c:v>160195905</c:v>
                </c:pt>
                <c:pt idx="12">
                  <c:v>161682635</c:v>
                </c:pt>
                <c:pt idx="13">
                  <c:v>164838150</c:v>
                </c:pt>
                <c:pt idx="14">
                  <c:v>164867225</c:v>
                </c:pt>
              </c:numCache>
            </c:numRef>
          </c:val>
          <c:smooth val="0"/>
          <c:extLst>
            <c:ext xmlns:c16="http://schemas.microsoft.com/office/drawing/2014/chart" uri="{C3380CC4-5D6E-409C-BE32-E72D297353CC}">
              <c16:uniqueId val="{00000000-D4B9-4E47-84DD-C5B41AA99AFA}"/>
            </c:ext>
          </c:extLst>
        </c:ser>
        <c:dLbls>
          <c:showLegendKey val="0"/>
          <c:showVal val="0"/>
          <c:showCatName val="0"/>
          <c:showSerName val="0"/>
          <c:showPercent val="0"/>
          <c:showBubbleSize val="0"/>
        </c:dLbls>
        <c:smooth val="0"/>
        <c:axId val="1524106911"/>
        <c:axId val="1524101087"/>
      </c:lineChart>
      <c:catAx>
        <c:axId val="152410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1087"/>
        <c:crosses val="autoZero"/>
        <c:auto val="1"/>
        <c:lblAlgn val="ctr"/>
        <c:lblOffset val="100"/>
        <c:noMultiLvlLbl val="0"/>
      </c:catAx>
      <c:valAx>
        <c:axId val="1524101087"/>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0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[p713.xlsx]Sheet1!PivotTable14</c:name>
    <c:fmtId val="3"/>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Sheet1!$E$218</c:f>
              <c:strCache>
                <c:ptCount val="1"/>
                <c:pt idx="0">
                  <c:v>Total</c:v>
                </c:pt>
              </c:strCache>
            </c:strRef>
          </c:tx>
          <c:spPr>
            <a:ln w="28575" cap="rnd">
              <a:solidFill>
                <a:schemeClr val="accent1"/>
              </a:solidFill>
              <a:round/>
            </a:ln>
            <a:effectLst/>
          </c:spPr>
          <c:marker>
            <c:symbol val="none"/>
          </c:marker>
          <c:cat>
            <c:strRef>
              <c:f>Sheet1!$D$219:$D$222</c:f>
              <c:strCache>
                <c:ptCount val="3"/>
                <c:pt idx="0">
                  <c:v>May</c:v>
                </c:pt>
                <c:pt idx="1">
                  <c:v>Jun</c:v>
                </c:pt>
                <c:pt idx="2">
                  <c:v>Jul</c:v>
                </c:pt>
              </c:strCache>
            </c:strRef>
          </c:cat>
          <c:val>
            <c:numRef>
              <c:f>Sheet1!$E$219:$E$222</c:f>
              <c:numCache>
                <c:formatCode>General</c:formatCode>
                <c:ptCount val="3"/>
                <c:pt idx="0">
                  <c:v>672909985</c:v>
                </c:pt>
                <c:pt idx="1">
                  <c:v>664656710</c:v>
                </c:pt>
                <c:pt idx="2">
                  <c:v>585087620</c:v>
                </c:pt>
              </c:numCache>
            </c:numRef>
          </c:val>
          <c:smooth val="0"/>
          <c:extLst>
            <c:ext xmlns:c16="http://schemas.microsoft.com/office/drawing/2014/chart" uri="{C3380CC4-5D6E-409C-BE32-E72D297353CC}">
              <c16:uniqueId val="{00000004-7E92-4701-B84C-46C765D60BE2}"/>
            </c:ext>
          </c:extLst>
        </c:ser>
        <c:dLbls>
          <c:showLegendKey val="0"/>
          <c:showVal val="0"/>
          <c:showCatName val="0"/>
          <c:showSerName val="0"/>
          <c:showPercent val="0"/>
          <c:showBubbleSize val="0"/>
        </c:dLbls>
        <c:smooth val="0"/>
        <c:axId val="1524094015"/>
        <c:axId val="1524096095"/>
      </c:lineChart>
      <c:catAx>
        <c:axId val="152409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6095"/>
        <c:crosses val="autoZero"/>
        <c:auto val="1"/>
        <c:lblAlgn val="ctr"/>
        <c:lblOffset val="100"/>
        <c:noMultiLvlLbl val="0"/>
      </c:catAx>
      <c:valAx>
        <c:axId val="1524096095"/>
        <c:scaling>
          <c:orientation val="minMax"/>
        </c:scaling>
        <c:delete val="0"/>
        <c:axPos val="l"/>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4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Sheet1!$L$241</c:f>
              <c:strCache>
                <c:ptCount val="1"/>
                <c:pt idx="0">
                  <c:v>Delhi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Sheet1!$L$242:$L$248</c:f>
              <c:numCache>
                <c:formatCode>0,,"M"</c:formatCode>
                <c:ptCount val="7"/>
                <c:pt idx="0">
                  <c:v>66292870</c:v>
                </c:pt>
                <c:pt idx="1">
                  <c:v>68568430</c:v>
                </c:pt>
                <c:pt idx="2">
                  <c:v>64138200</c:v>
                </c:pt>
                <c:pt idx="3">
                  <c:v>0</c:v>
                </c:pt>
                <c:pt idx="4">
                  <c:v>42251720</c:v>
                </c:pt>
                <c:pt idx="5">
                  <c:v>105200620</c:v>
                </c:pt>
                <c:pt idx="6">
                  <c:v>0</c:v>
                </c:pt>
              </c:numCache>
            </c:numRef>
          </c:val>
          <c:extLst>
            <c:ext xmlns:c16="http://schemas.microsoft.com/office/drawing/2014/chart" uri="{C3380CC4-5D6E-409C-BE32-E72D297353CC}">
              <c16:uniqueId val="{00000000-5AE1-4E2E-92ED-0ECA4B7A21E6}"/>
            </c:ext>
          </c:extLst>
        </c:ser>
        <c:ser>
          <c:idx val="1"/>
          <c:order val="1"/>
          <c:tx>
            <c:strRef>
              <c:f>Sheet1!$M$241</c:f>
              <c:strCache>
                <c:ptCount val="1"/>
                <c:pt idx="0">
                  <c:v>Hyderabad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Sheet1!$M$242:$M$248</c:f>
              <c:numCache>
                <c:formatCode>0,,"M"</c:formatCode>
                <c:ptCount val="7"/>
                <c:pt idx="0">
                  <c:v>81067000</c:v>
                </c:pt>
                <c:pt idx="1">
                  <c:v>65615250</c:v>
                </c:pt>
                <c:pt idx="2">
                  <c:v>71246500</c:v>
                </c:pt>
                <c:pt idx="3">
                  <c:v>56049500</c:v>
                </c:pt>
                <c:pt idx="4">
                  <c:v>54289300</c:v>
                </c:pt>
                <c:pt idx="5">
                  <c:v>53133300</c:v>
                </c:pt>
                <c:pt idx="6">
                  <c:v>0</c:v>
                </c:pt>
              </c:numCache>
            </c:numRef>
          </c:val>
          <c:extLst>
            <c:ext xmlns:c16="http://schemas.microsoft.com/office/drawing/2014/chart" uri="{C3380CC4-5D6E-409C-BE32-E72D297353CC}">
              <c16:uniqueId val="{00000001-5AE1-4E2E-92ED-0ECA4B7A21E6}"/>
            </c:ext>
          </c:extLst>
        </c:ser>
        <c:ser>
          <c:idx val="2"/>
          <c:order val="2"/>
          <c:tx>
            <c:strRef>
              <c:f>Sheet1!$N$241</c:f>
              <c:strCache>
                <c:ptCount val="1"/>
                <c:pt idx="0">
                  <c:v>Bangalore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Sheet1!$N$242:$N$248</c:f>
              <c:numCache>
                <c:formatCode>0,,"M"</c:formatCode>
                <c:ptCount val="7"/>
                <c:pt idx="0">
                  <c:v>96540375</c:v>
                </c:pt>
                <c:pt idx="1">
                  <c:v>85807575</c:v>
                </c:pt>
                <c:pt idx="2">
                  <c:v>97486125</c:v>
                </c:pt>
                <c:pt idx="3">
                  <c:v>70266225</c:v>
                </c:pt>
                <c:pt idx="4">
                  <c:v>63782025</c:v>
                </c:pt>
                <c:pt idx="5">
                  <c:v>80945850</c:v>
                </c:pt>
                <c:pt idx="6">
                  <c:v>0</c:v>
                </c:pt>
              </c:numCache>
            </c:numRef>
          </c:val>
          <c:extLst>
            <c:ext xmlns:c16="http://schemas.microsoft.com/office/drawing/2014/chart" uri="{C3380CC4-5D6E-409C-BE32-E72D297353CC}">
              <c16:uniqueId val="{00000002-5AE1-4E2E-92ED-0ECA4B7A21E6}"/>
            </c:ext>
          </c:extLst>
        </c:ser>
        <c:ser>
          <c:idx val="3"/>
          <c:order val="3"/>
          <c:tx>
            <c:strRef>
              <c:f>Sheet1!$O$241</c:f>
              <c:strCache>
                <c:ptCount val="1"/>
                <c:pt idx="0">
                  <c:v>Mumbai</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Sheet1!$K$242:$K$248</c:f>
              <c:strCache>
                <c:ptCount val="7"/>
                <c:pt idx="0">
                  <c:v>Atliq Bay</c:v>
                </c:pt>
                <c:pt idx="1">
                  <c:v>Atliq Blu</c:v>
                </c:pt>
                <c:pt idx="2">
                  <c:v>Atliq City</c:v>
                </c:pt>
                <c:pt idx="3">
                  <c:v>Atliq Exotica</c:v>
                </c:pt>
                <c:pt idx="4">
                  <c:v>Atliq Grands</c:v>
                </c:pt>
                <c:pt idx="5">
                  <c:v>Atliq Palace</c:v>
                </c:pt>
                <c:pt idx="6">
                  <c:v>Atliq Seasons</c:v>
                </c:pt>
              </c:strCache>
            </c:strRef>
          </c:cat>
          <c:val>
            <c:numRef>
              <c:f>Sheet1!$O$242:$O$248</c:f>
              <c:numCache>
                <c:formatCode>0,,"M"</c:formatCode>
                <c:ptCount val="7"/>
                <c:pt idx="0">
                  <c:v>61333960</c:v>
                </c:pt>
                <c:pt idx="1">
                  <c:v>86646790</c:v>
                </c:pt>
                <c:pt idx="2">
                  <c:v>103776330</c:v>
                </c:pt>
                <c:pt idx="3">
                  <c:v>248395500</c:v>
                </c:pt>
                <c:pt idx="4">
                  <c:v>88430770</c:v>
                </c:pt>
                <c:pt idx="5">
                  <c:v>118616735</c:v>
                </c:pt>
                <c:pt idx="6">
                  <c:v>77665265</c:v>
                </c:pt>
              </c:numCache>
            </c:numRef>
          </c:val>
          <c:extLst>
            <c:ext xmlns:c16="http://schemas.microsoft.com/office/drawing/2014/chart" uri="{C3380CC4-5D6E-409C-BE32-E72D297353CC}">
              <c16:uniqueId val="{00000003-5AE1-4E2E-92ED-0ECA4B7A21E6}"/>
            </c:ext>
          </c:extLst>
        </c:ser>
        <c:dLbls>
          <c:dLblPos val="ctr"/>
          <c:showLegendKey val="0"/>
          <c:showVal val="1"/>
          <c:showCatName val="0"/>
          <c:showSerName val="0"/>
          <c:showPercent val="0"/>
          <c:showBubbleSize val="0"/>
        </c:dLbls>
        <c:gapWidth val="150"/>
        <c:overlap val="100"/>
        <c:axId val="1595943216"/>
        <c:axId val="1595944048"/>
      </c:barChart>
      <c:catAx>
        <c:axId val="1595943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44048"/>
        <c:crosses val="autoZero"/>
        <c:auto val="1"/>
        <c:lblAlgn val="ctr"/>
        <c:lblOffset val="100"/>
        <c:noMultiLvlLbl val="0"/>
      </c:catAx>
      <c:valAx>
        <c:axId val="159594404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94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Sheet1!$I$278</c:f>
              <c:strCache>
                <c:ptCount val="1"/>
                <c:pt idx="0">
                  <c:v>Revenue</c:v>
                </c:pt>
              </c:strCache>
            </c:strRef>
          </c:tx>
          <c:spPr>
            <a:ln w="19050" cap="rnd">
              <a:noFill/>
              <a:round/>
            </a:ln>
            <a:effectLst/>
          </c:spPr>
          <c:marker>
            <c:symbol val="circle"/>
            <c:size val="5"/>
            <c:spPr>
              <a:solidFill>
                <a:schemeClr val="accent1"/>
              </a:solidFill>
              <a:ln w="9525">
                <a:solidFill>
                  <a:schemeClr val="accent1"/>
                </a:solidFill>
              </a:ln>
              <a:effectLst/>
            </c:spPr>
          </c:marker>
          <c:xVal>
            <c:strRef>
              <c:f>Sheet1!$H$279:$H$292</c:f>
              <c:strCache>
                <c:ptCount val="14"/>
                <c:pt idx="0">
                  <c:v>W 29</c:v>
                </c:pt>
                <c:pt idx="1">
                  <c:v>W 19</c:v>
                </c:pt>
                <c:pt idx="2">
                  <c:v>W 20</c:v>
                </c:pt>
                <c:pt idx="3">
                  <c:v>W 21</c:v>
                </c:pt>
                <c:pt idx="4">
                  <c:v>W 22</c:v>
                </c:pt>
                <c:pt idx="5">
                  <c:v>W 23</c:v>
                </c:pt>
                <c:pt idx="6">
                  <c:v>W 24</c:v>
                </c:pt>
                <c:pt idx="7">
                  <c:v>W 25</c:v>
                </c:pt>
                <c:pt idx="8">
                  <c:v>W 26</c:v>
                </c:pt>
                <c:pt idx="9">
                  <c:v>W 27</c:v>
                </c:pt>
                <c:pt idx="10">
                  <c:v>W 28</c:v>
                </c:pt>
                <c:pt idx="11">
                  <c:v>W 30</c:v>
                </c:pt>
                <c:pt idx="12">
                  <c:v>W 31</c:v>
                </c:pt>
                <c:pt idx="13">
                  <c:v>W 32</c:v>
                </c:pt>
              </c:strCache>
            </c:strRef>
          </c:xVal>
          <c:yVal>
            <c:numRef>
              <c:f>Sheet1!$I$279:$I$292</c:f>
              <c:numCache>
                <c:formatCode>General</c:formatCode>
                <c:ptCount val="14"/>
                <c:pt idx="0">
                  <c:v>115749860</c:v>
                </c:pt>
                <c:pt idx="1">
                  <c:v>106649950</c:v>
                </c:pt>
                <c:pt idx="2">
                  <c:v>102799210</c:v>
                </c:pt>
                <c:pt idx="3">
                  <c:v>106513540</c:v>
                </c:pt>
                <c:pt idx="4">
                  <c:v>102252585</c:v>
                </c:pt>
                <c:pt idx="5">
                  <c:v>114297475</c:v>
                </c:pt>
                <c:pt idx="6">
                  <c:v>106786110</c:v>
                </c:pt>
                <c:pt idx="7">
                  <c:v>103730085</c:v>
                </c:pt>
                <c:pt idx="8">
                  <c:v>113967920</c:v>
                </c:pt>
                <c:pt idx="9">
                  <c:v>112766120</c:v>
                </c:pt>
                <c:pt idx="10">
                  <c:v>103649540</c:v>
                </c:pt>
                <c:pt idx="11">
                  <c:v>88680560</c:v>
                </c:pt>
                <c:pt idx="12">
                  <c:v>69703900</c:v>
                </c:pt>
                <c:pt idx="13">
                  <c:v>3255610</c:v>
                </c:pt>
              </c:numCache>
            </c:numRef>
          </c:yVal>
          <c:smooth val="0"/>
          <c:extLst>
            <c:ext xmlns:c16="http://schemas.microsoft.com/office/drawing/2014/chart" uri="{C3380CC4-5D6E-409C-BE32-E72D297353CC}">
              <c16:uniqueId val="{00000000-06EE-460F-8D51-0AC9692FEB9F}"/>
            </c:ext>
          </c:extLst>
        </c:ser>
        <c:ser>
          <c:idx val="1"/>
          <c:order val="1"/>
          <c:tx>
            <c:strRef>
              <c:f>Sheet1!$J$278</c:f>
              <c:strCache>
                <c:ptCount val="1"/>
                <c:pt idx="0">
                  <c:v>Sucessful Checkouts</c:v>
                </c:pt>
              </c:strCache>
            </c:strRef>
          </c:tx>
          <c:spPr>
            <a:ln w="19050" cap="rnd">
              <a:noFill/>
              <a:round/>
            </a:ln>
            <a:effectLst/>
          </c:spPr>
          <c:marker>
            <c:symbol val="circle"/>
            <c:size val="5"/>
            <c:spPr>
              <a:solidFill>
                <a:schemeClr val="accent2"/>
              </a:solidFill>
              <a:ln w="9525">
                <a:solidFill>
                  <a:schemeClr val="accent2"/>
                </a:solidFill>
              </a:ln>
              <a:effectLst/>
            </c:spPr>
          </c:marker>
          <c:xVal>
            <c:strRef>
              <c:f>Sheet1!$H$279:$H$292</c:f>
              <c:strCache>
                <c:ptCount val="14"/>
                <c:pt idx="0">
                  <c:v>W 29</c:v>
                </c:pt>
                <c:pt idx="1">
                  <c:v>W 19</c:v>
                </c:pt>
                <c:pt idx="2">
                  <c:v>W 20</c:v>
                </c:pt>
                <c:pt idx="3">
                  <c:v>W 21</c:v>
                </c:pt>
                <c:pt idx="4">
                  <c:v>W 22</c:v>
                </c:pt>
                <c:pt idx="5">
                  <c:v>W 23</c:v>
                </c:pt>
                <c:pt idx="6">
                  <c:v>W 24</c:v>
                </c:pt>
                <c:pt idx="7">
                  <c:v>W 25</c:v>
                </c:pt>
                <c:pt idx="8">
                  <c:v>W 26</c:v>
                </c:pt>
                <c:pt idx="9">
                  <c:v>W 27</c:v>
                </c:pt>
                <c:pt idx="10">
                  <c:v>W 28</c:v>
                </c:pt>
                <c:pt idx="11">
                  <c:v>W 30</c:v>
                </c:pt>
                <c:pt idx="12">
                  <c:v>W 31</c:v>
                </c:pt>
                <c:pt idx="13">
                  <c:v>W 32</c:v>
                </c:pt>
              </c:strCache>
            </c:strRef>
          </c:xVal>
          <c:yVal>
            <c:numRef>
              <c:f>Sheet1!$J$279:$J$292</c:f>
              <c:numCache>
                <c:formatCode>0%</c:formatCode>
                <c:ptCount val="14"/>
                <c:pt idx="0">
                  <c:v>8.2299732022751593E-2</c:v>
                </c:pt>
                <c:pt idx="1">
                  <c:v>7.577506858311002E-2</c:v>
                </c:pt>
                <c:pt idx="2">
                  <c:v>7.2385633030049468E-2</c:v>
                </c:pt>
                <c:pt idx="3">
                  <c:v>7.5647964749870247E-2</c:v>
                </c:pt>
                <c:pt idx="4">
                  <c:v>7.2703392613148898E-2</c:v>
                </c:pt>
                <c:pt idx="5">
                  <c:v>8.0933365815424055E-2</c:v>
                </c:pt>
                <c:pt idx="6">
                  <c:v>7.318003198779803E-2</c:v>
                </c:pt>
                <c:pt idx="7">
                  <c:v>7.318003198779803E-2</c:v>
                </c:pt>
                <c:pt idx="8">
                  <c:v>8.0933365815424055E-2</c:v>
                </c:pt>
                <c:pt idx="9">
                  <c:v>7.3720223279067063E-2</c:v>
                </c:pt>
                <c:pt idx="10">
                  <c:v>7.3720223279067063E-2</c:v>
                </c:pt>
                <c:pt idx="11">
                  <c:v>6.2852845537066659E-2</c:v>
                </c:pt>
                <c:pt idx="12">
                  <c:v>4.9506943046890725E-2</c:v>
                </c:pt>
                <c:pt idx="13">
                  <c:v>2.2243170816959889E-3</c:v>
                </c:pt>
              </c:numCache>
            </c:numRef>
          </c:yVal>
          <c:smooth val="0"/>
          <c:extLst>
            <c:ext xmlns:c16="http://schemas.microsoft.com/office/drawing/2014/chart" uri="{C3380CC4-5D6E-409C-BE32-E72D297353CC}">
              <c16:uniqueId val="{00000001-06EE-460F-8D51-0AC9692FEB9F}"/>
            </c:ext>
          </c:extLst>
        </c:ser>
        <c:dLbls>
          <c:showLegendKey val="0"/>
          <c:showVal val="0"/>
          <c:showCatName val="0"/>
          <c:showSerName val="0"/>
          <c:showPercent val="0"/>
          <c:showBubbleSize val="0"/>
        </c:dLbls>
        <c:axId val="1899844655"/>
        <c:axId val="1899850479"/>
      </c:scatterChart>
      <c:valAx>
        <c:axId val="1899844655"/>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50479"/>
        <c:crosses val="autoZero"/>
        <c:crossBetween val="midCat"/>
      </c:valAx>
      <c:valAx>
        <c:axId val="1899850479"/>
        <c:scaling>
          <c:orientation val="minMax"/>
        </c:scaling>
        <c:delete val="0"/>
        <c:axPos val="l"/>
        <c:numFmt formatCode="0,,&quot;M&quot;"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84465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data id="1">
      <cx:strDim type="cat">
        <cx:f>_xlchart.v2.0</cx:f>
      </cx:strDim>
      <cx:numDim type="val">
        <cx:f>_xlchart.v2.4</cx:f>
      </cx:numDim>
    </cx:data>
  </cx:chartData>
  <cx:chart>
    <cx:title pos="t" align="ctr" overlay="0"/>
    <cx:plotArea>
      <cx:plotAreaRegion>
        <cx:series layoutId="funnel" uniqueId="{B4A5CB12-D1CF-4794-BB69-8E82228F1879}" formatIdx="0">
          <cx:tx>
            <cx:txData>
              <cx:f>_xlchart.v2.1</cx:f>
              <cx:v>Revenue</cx:v>
            </cx:txData>
          </cx:tx>
          <cx:dataLabels>
            <cx:visibility seriesName="0" categoryName="0" value="1"/>
          </cx:dataLabels>
          <cx:dataId val="0"/>
        </cx:series>
        <cx:series layoutId="funnel" hidden="1" uniqueId="{91895686-2611-47B4-871B-F503F53A597A}" formatIdx="1">
          <cx:tx>
            <cx:txData>
              <cx:f>_xlchart.v2.3</cx:f>
              <cx:v>Sucessful Checkouts</cx:v>
            </cx:txData>
          </cx:tx>
          <cx:dataLabels>
            <cx:visibility seriesName="0" categoryName="0" value="1"/>
          </cx:dataLabels>
          <cx:dataId val="1"/>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_xlchart.v2.7</cx:f>
      </cx:numDim>
    </cx:data>
    <cx:data id="1">
      <cx:strDim type="cat">
        <cx:f>_xlchart.v2.5</cx:f>
      </cx:strDim>
      <cx:numDim type="val">
        <cx:f>_xlchart.v2.9</cx:f>
      </cx:numDim>
    </cx:data>
  </cx:chartData>
  <cx:chart>
    <cx:plotArea>
      <cx:plotAreaRegion>
        <cx:series layoutId="funnel" uniqueId="{B4A5CB12-D1CF-4794-BB69-8E82228F1879}" formatIdx="0">
          <cx:tx>
            <cx:txData>
              <cx:f>_xlchart.v2.6</cx:f>
              <cx:v>Revenue</cx:v>
            </cx:txData>
          </cx:tx>
          <cx:spPr>
            <a:solidFill>
              <a:srgbClr val="002060"/>
            </a:solidFill>
          </cx:spPr>
          <cx:dataLabels>
            <cx:numFmt formatCode="0,,&quot;M&quot;" sourceLinked="0"/>
            <cx:txPr>
              <a:bodyPr vertOverflow="overflow" horzOverflow="overflow" wrap="square" lIns="0" tIns="0" rIns="0" bIns="0"/>
              <a:lstStyle/>
              <a:p>
                <a:pPr algn="ctr" rtl="0">
                  <a:defRPr lang="en-US" sz="600" b="1" i="0" u="none" strike="noStrike" kern="1200" baseline="0">
                    <a:solidFill>
                      <a:schemeClr val="accent6">
                        <a:lumMod val="20000"/>
                        <a:lumOff val="80000"/>
                      </a:schemeClr>
                    </a:solidFill>
                    <a:latin typeface="Arial Black" panose="020B0A04020102020204" pitchFamily="34" charset="0"/>
                    <a:ea typeface="Arial Black" panose="020B0A04020102020204" pitchFamily="34" charset="0"/>
                    <a:cs typeface="Arial Black" panose="020B0A04020102020204" pitchFamily="34" charset="0"/>
                  </a:defRPr>
                </a:pPr>
                <a:endParaRPr lang="en-US" sz="600" b="1" i="0" u="none" strike="noStrike" kern="1200" baseline="0">
                  <a:solidFill>
                    <a:schemeClr val="accent6">
                      <a:lumMod val="20000"/>
                      <a:lumOff val="80000"/>
                    </a:schemeClr>
                  </a:solidFill>
                  <a:latin typeface="Arial Black" panose="020B0A04020102020204" pitchFamily="34" charset="0"/>
                  <a:ea typeface="+mn-ea"/>
                  <a:cs typeface="+mn-cs"/>
                </a:endParaRPr>
              </a:p>
            </cx:txPr>
            <cx:visibility seriesName="0" categoryName="0" value="1"/>
            <cx:separator>, </cx:separator>
          </cx:dataLabels>
          <cx:dataId val="0"/>
        </cx:series>
        <cx:series layoutId="funnel" hidden="1" uniqueId="{91895686-2611-47B4-871B-F503F53A597A}" formatIdx="1">
          <cx:tx>
            <cx:txData>
              <cx:f>_xlchart.v2.8</cx:f>
              <cx:v>Sucessful Checkouts</cx:v>
            </cx:txData>
          </cx:tx>
          <cx:dataLabels>
            <cx:txPr>
              <a:bodyPr vertOverflow="overflow" horzOverflow="overflow" wrap="square" lIns="0" tIns="0" rIns="0" bIns="0"/>
              <a:lstStyle/>
              <a:p>
                <a:pPr algn="ctr" rtl="0">
                  <a:defRPr lang="en-US" sz="1000" b="0" i="0" u="none" strike="noStrike" kern="1200" baseline="0">
                    <a:solidFill>
                      <a:schemeClr val="tx1"/>
                    </a:solidFill>
                    <a:latin typeface="+mn-lt"/>
                    <a:ea typeface="+mn-ea"/>
                    <a:cs typeface="+mn-cs"/>
                  </a:defRPr>
                </a:pPr>
                <a:endParaRPr lang="en-US" sz="1000" b="0" i="0" u="none" strike="noStrike" kern="1200" baseline="0">
                  <a:solidFill>
                    <a:schemeClr val="tx1"/>
                  </a:solidFill>
                  <a:latin typeface="+mn-lt"/>
                  <a:ea typeface="+mn-ea"/>
                  <a:cs typeface="+mn-cs"/>
                </a:endParaRPr>
              </a:p>
            </cx:txPr>
            <cx:visibility seriesName="0" categoryName="0" value="1"/>
          </cx:dataLabels>
          <cx:dataId val="1"/>
        </cx:series>
      </cx:plotAreaRegion>
      <cx:axis id="0">
        <cx:catScaling gapWidth="0.00999999978"/>
        <cx:tickLabels/>
        <cx:txPr>
          <a:bodyPr vertOverflow="overflow" horzOverflow="overflow" wrap="square" lIns="0" tIns="0" rIns="0" bIns="0"/>
          <a:lstStyle/>
          <a:p>
            <a:pPr algn="ctr" rtl="0">
              <a:defRPr lang="en-US" sz="1000" b="1" i="0" u="none" strike="noStrike" kern="1200" baseline="0">
                <a:solidFill>
                  <a:schemeClr val="accent2">
                    <a:lumMod val="75000"/>
                  </a:schemeClr>
                </a:solidFill>
                <a:latin typeface="+mn-lt"/>
                <a:ea typeface="+mn-ea"/>
                <a:cs typeface="+mn-cs"/>
              </a:defRPr>
            </a:pPr>
            <a:endParaRPr lang="en-US" sz="1000" b="1" i="0" u="none" strike="noStrike" kern="1200" baseline="0">
              <a:solidFill>
                <a:schemeClr val="accent2">
                  <a:lumMod val="75000"/>
                </a:schemeClr>
              </a:solidFill>
              <a:latin typeface="+mn-lt"/>
              <a:ea typeface="+mn-ea"/>
              <a:cs typeface="+mn-cs"/>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microsoft.com/office/2014/relationships/chartEx" Target="../charts/chartEx1.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3.xml"/><Relationship Id="rId5" Type="http://schemas.openxmlformats.org/officeDocument/2006/relationships/image" Target="../media/image5.png"/><Relationship Id="rId15" Type="http://schemas.microsoft.com/office/2014/relationships/chartEx" Target="../charts/chartEx2.xml"/><Relationship Id="rId10" Type="http://schemas.openxmlformats.org/officeDocument/2006/relationships/chart" Target="../charts/chart12.xml"/><Relationship Id="rId4" Type="http://schemas.openxmlformats.org/officeDocument/2006/relationships/image" Target="../media/image4.svg"/><Relationship Id="rId9" Type="http://schemas.openxmlformats.org/officeDocument/2006/relationships/chart" Target="../charts/chart11.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4</xdr:col>
      <xdr:colOff>1009650</xdr:colOff>
      <xdr:row>62</xdr:row>
      <xdr:rowOff>104775</xdr:rowOff>
    </xdr:from>
    <xdr:to>
      <xdr:col>7</xdr:col>
      <xdr:colOff>1724025</xdr:colOff>
      <xdr:row>76</xdr:row>
      <xdr:rowOff>161925</xdr:rowOff>
    </xdr:to>
    <xdr:graphicFrame macro="">
      <xdr:nvGraphicFramePr>
        <xdr:cNvPr id="2" name="Chart 1">
          <a:extLst>
            <a:ext uri="{FF2B5EF4-FFF2-40B4-BE49-F238E27FC236}">
              <a16:creationId xmlns:a16="http://schemas.microsoft.com/office/drawing/2014/main" id="{9CBBA87F-73D4-4934-8C2E-8B7FCC3B9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809625</xdr:colOff>
      <xdr:row>96</xdr:row>
      <xdr:rowOff>47625</xdr:rowOff>
    </xdr:from>
    <xdr:to>
      <xdr:col>8</xdr:col>
      <xdr:colOff>428625</xdr:colOff>
      <xdr:row>110</xdr:row>
      <xdr:rowOff>66675</xdr:rowOff>
    </xdr:to>
    <xdr:graphicFrame macro="">
      <xdr:nvGraphicFramePr>
        <xdr:cNvPr id="3" name="Chart 2">
          <a:extLst>
            <a:ext uri="{FF2B5EF4-FFF2-40B4-BE49-F238E27FC236}">
              <a16:creationId xmlns:a16="http://schemas.microsoft.com/office/drawing/2014/main" id="{DB326E80-8776-49AB-89D8-BFC9BCEAFE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314325</xdr:colOff>
      <xdr:row>24</xdr:row>
      <xdr:rowOff>123825</xdr:rowOff>
    </xdr:from>
    <xdr:to>
      <xdr:col>10</xdr:col>
      <xdr:colOff>600075</xdr:colOff>
      <xdr:row>39</xdr:row>
      <xdr:rowOff>9525</xdr:rowOff>
    </xdr:to>
    <xdr:graphicFrame macro="">
      <xdr:nvGraphicFramePr>
        <xdr:cNvPr id="4" name="Chart 3">
          <a:extLst>
            <a:ext uri="{FF2B5EF4-FFF2-40B4-BE49-F238E27FC236}">
              <a16:creationId xmlns:a16="http://schemas.microsoft.com/office/drawing/2014/main" id="{0B70985F-9092-48C5-AEF9-8A92667E3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1095375</xdr:colOff>
      <xdr:row>157</xdr:row>
      <xdr:rowOff>47625</xdr:rowOff>
    </xdr:from>
    <xdr:to>
      <xdr:col>8</xdr:col>
      <xdr:colOff>400050</xdr:colOff>
      <xdr:row>171</xdr:row>
      <xdr:rowOff>85725</xdr:rowOff>
    </xdr:to>
    <xdr:graphicFrame macro="">
      <xdr:nvGraphicFramePr>
        <xdr:cNvPr id="6" name="Chart 5">
          <a:extLst>
            <a:ext uri="{FF2B5EF4-FFF2-40B4-BE49-F238E27FC236}">
              <a16:creationId xmlns:a16="http://schemas.microsoft.com/office/drawing/2014/main" id="{7E78D673-6D11-4628-B6AF-DC1DB5A0C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695325</xdr:colOff>
      <xdr:row>130</xdr:row>
      <xdr:rowOff>161925</xdr:rowOff>
    </xdr:from>
    <xdr:to>
      <xdr:col>8</xdr:col>
      <xdr:colOff>1714500</xdr:colOff>
      <xdr:row>145</xdr:row>
      <xdr:rowOff>9525</xdr:rowOff>
    </xdr:to>
    <xdr:graphicFrame macro="">
      <xdr:nvGraphicFramePr>
        <xdr:cNvPr id="7" name="Chart 6">
          <a:extLst>
            <a:ext uri="{FF2B5EF4-FFF2-40B4-BE49-F238E27FC236}">
              <a16:creationId xmlns:a16="http://schemas.microsoft.com/office/drawing/2014/main" id="{EBAFB4E1-2F45-4F43-B877-04FC01540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661986</xdr:colOff>
      <xdr:row>188</xdr:row>
      <xdr:rowOff>114300</xdr:rowOff>
    </xdr:from>
    <xdr:to>
      <xdr:col>8</xdr:col>
      <xdr:colOff>238124</xdr:colOff>
      <xdr:row>202</xdr:row>
      <xdr:rowOff>180975</xdr:rowOff>
    </xdr:to>
    <xdr:graphicFrame macro="">
      <xdr:nvGraphicFramePr>
        <xdr:cNvPr id="8" name="Chart 7">
          <a:extLst>
            <a:ext uri="{FF2B5EF4-FFF2-40B4-BE49-F238E27FC236}">
              <a16:creationId xmlns:a16="http://schemas.microsoft.com/office/drawing/2014/main" id="{4A165CB6-84ED-4FED-AC0F-5A2399751A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666750</xdr:colOff>
      <xdr:row>215</xdr:row>
      <xdr:rowOff>180975</xdr:rowOff>
    </xdr:from>
    <xdr:to>
      <xdr:col>7</xdr:col>
      <xdr:colOff>1809750</xdr:colOff>
      <xdr:row>230</xdr:row>
      <xdr:rowOff>28575</xdr:rowOff>
    </xdr:to>
    <xdr:graphicFrame macro="">
      <xdr:nvGraphicFramePr>
        <xdr:cNvPr id="9" name="Chart 8">
          <a:extLst>
            <a:ext uri="{FF2B5EF4-FFF2-40B4-BE49-F238E27FC236}">
              <a16:creationId xmlns:a16="http://schemas.microsoft.com/office/drawing/2014/main" id="{40B7E594-4F44-4672-AAD3-D4CE8F8B5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590549</xdr:colOff>
      <xdr:row>187</xdr:row>
      <xdr:rowOff>123825</xdr:rowOff>
    </xdr:from>
    <xdr:to>
      <xdr:col>13</xdr:col>
      <xdr:colOff>133349</xdr:colOff>
      <xdr:row>206</xdr:row>
      <xdr:rowOff>180975</xdr:rowOff>
    </xdr:to>
    <mc:AlternateContent xmlns:mc="http://schemas.openxmlformats.org/markup-compatibility/2006" xmlns:a14="http://schemas.microsoft.com/office/drawing/2010/main">
      <mc:Choice Requires="a14">
        <xdr:graphicFrame macro="">
          <xdr:nvGraphicFramePr>
            <xdr:cNvPr id="10" name="week no">
              <a:extLst>
                <a:ext uri="{FF2B5EF4-FFF2-40B4-BE49-F238E27FC236}">
                  <a16:creationId xmlns:a16="http://schemas.microsoft.com/office/drawing/2014/main" id="{56EEBF99-E6D9-4C6E-92D3-6EFA85D13149}"/>
                </a:ext>
              </a:extLst>
            </xdr:cNvPr>
            <xdr:cNvGraphicFramePr/>
          </xdr:nvGraphicFramePr>
          <xdr:xfrm>
            <a:off x="0" y="0"/>
            <a:ext cx="0" cy="0"/>
          </xdr:xfrm>
          <a:graphic>
            <a:graphicData uri="http://schemas.microsoft.com/office/drawing/2010/slicer">
              <sle:slicer xmlns:sle="http://schemas.microsoft.com/office/drawing/2010/slicer" name="week no"/>
            </a:graphicData>
          </a:graphic>
        </xdr:graphicFrame>
      </mc:Choice>
      <mc:Fallback xmlns="">
        <xdr:sp macro="" textlink="">
          <xdr:nvSpPr>
            <xdr:cNvPr id="0" name=""/>
            <xdr:cNvSpPr>
              <a:spLocks noTextEdit="1"/>
            </xdr:cNvSpPr>
          </xdr:nvSpPr>
          <xdr:spPr>
            <a:xfrm>
              <a:off x="9115424" y="36099750"/>
              <a:ext cx="3057525" cy="371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533400</xdr:colOff>
      <xdr:row>157</xdr:row>
      <xdr:rowOff>123826</xdr:rowOff>
    </xdr:from>
    <xdr:to>
      <xdr:col>11</xdr:col>
      <xdr:colOff>123825</xdr:colOff>
      <xdr:row>164</xdr:row>
      <xdr:rowOff>142876</xdr:rowOff>
    </xdr:to>
    <mc:AlternateContent xmlns:mc="http://schemas.openxmlformats.org/markup-compatibility/2006" xmlns:a14="http://schemas.microsoft.com/office/drawing/2010/main">
      <mc:Choice Requires="a14">
        <xdr:graphicFrame macro="">
          <xdr:nvGraphicFramePr>
            <xdr:cNvPr id="11" name="day_type">
              <a:extLst>
                <a:ext uri="{FF2B5EF4-FFF2-40B4-BE49-F238E27FC236}">
                  <a16:creationId xmlns:a16="http://schemas.microsoft.com/office/drawing/2014/main" id="{44B3363E-387D-431A-85A1-8F2079561025}"/>
                </a:ext>
              </a:extLst>
            </xdr:cNvPr>
            <xdr:cNvGraphicFramePr/>
          </xdr:nvGraphicFramePr>
          <xdr:xfrm>
            <a:off x="0" y="0"/>
            <a:ext cx="0" cy="0"/>
          </xdr:xfrm>
          <a:graphic>
            <a:graphicData uri="http://schemas.microsoft.com/office/drawing/2010/slicer">
              <sle:slicer xmlns:sle="http://schemas.microsoft.com/office/drawing/2010/slicer" name="day_type"/>
            </a:graphicData>
          </a:graphic>
        </xdr:graphicFrame>
      </mc:Choice>
      <mc:Fallback xmlns="">
        <xdr:sp macro="" textlink="">
          <xdr:nvSpPr>
            <xdr:cNvPr id="0" name=""/>
            <xdr:cNvSpPr>
              <a:spLocks noTextEdit="1"/>
            </xdr:cNvSpPr>
          </xdr:nvSpPr>
          <xdr:spPr>
            <a:xfrm>
              <a:off x="9058275" y="3032760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381000</xdr:colOff>
      <xdr:row>218</xdr:row>
      <xdr:rowOff>0</xdr:rowOff>
    </xdr:from>
    <xdr:to>
      <xdr:col>13</xdr:col>
      <xdr:colOff>200025</xdr:colOff>
      <xdr:row>225</xdr:row>
      <xdr:rowOff>19050</xdr:rowOff>
    </xdr:to>
    <mc:AlternateContent xmlns:mc="http://schemas.openxmlformats.org/markup-compatibility/2006" xmlns:tsle="http://schemas.microsoft.com/office/drawing/2012/timeslicer">
      <mc:Choice Requires="tsle">
        <xdr:graphicFrame macro="">
          <xdr:nvGraphicFramePr>
            <xdr:cNvPr id="14" name="Booking_date">
              <a:extLst>
                <a:ext uri="{FF2B5EF4-FFF2-40B4-BE49-F238E27FC236}">
                  <a16:creationId xmlns:a16="http://schemas.microsoft.com/office/drawing/2014/main" id="{0A64DAC5-7D51-4579-909C-377052F986A2}"/>
                </a:ext>
              </a:extLst>
            </xdr:cNvPr>
            <xdr:cNvGraphicFramePr/>
          </xdr:nvGraphicFramePr>
          <xdr:xfrm>
            <a:off x="0" y="0"/>
            <a:ext cx="0" cy="0"/>
          </xdr:xfrm>
          <a:graphic>
            <a:graphicData uri="http://schemas.microsoft.com/office/drawing/2012/timeslicer">
              <tsle:timeslicer name="Booking_date"/>
            </a:graphicData>
          </a:graphic>
        </xdr:graphicFrame>
      </mc:Choice>
      <mc:Fallback xmlns="">
        <xdr:sp macro="" textlink="">
          <xdr:nvSpPr>
            <xdr:cNvPr id="0" name=""/>
            <xdr:cNvSpPr>
              <a:spLocks noTextEdit="1"/>
            </xdr:cNvSpPr>
          </xdr:nvSpPr>
          <xdr:spPr>
            <a:xfrm>
              <a:off x="8905875" y="4194810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1190625</xdr:colOff>
      <xdr:row>127</xdr:row>
      <xdr:rowOff>104775</xdr:rowOff>
    </xdr:from>
    <xdr:to>
      <xdr:col>11</xdr:col>
      <xdr:colOff>342900</xdr:colOff>
      <xdr:row>140</xdr:row>
      <xdr:rowOff>104775</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B7DF3ADD-AF11-4CDB-A281-14137E147EA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715500" y="24526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638175</xdr:colOff>
      <xdr:row>95</xdr:row>
      <xdr:rowOff>19050</xdr:rowOff>
    </xdr:from>
    <xdr:to>
      <xdr:col>5</xdr:col>
      <xdr:colOff>752475</xdr:colOff>
      <xdr:row>108</xdr:row>
      <xdr:rowOff>66675</xdr:rowOff>
    </xdr:to>
    <mc:AlternateContent xmlns:mc="http://schemas.openxmlformats.org/markup-compatibility/2006" xmlns:a14="http://schemas.microsoft.com/office/drawing/2010/main">
      <mc:Choice Requires="a14">
        <xdr:graphicFrame macro="">
          <xdr:nvGraphicFramePr>
            <xdr:cNvPr id="16" name="room_category">
              <a:extLst>
                <a:ext uri="{FF2B5EF4-FFF2-40B4-BE49-F238E27FC236}">
                  <a16:creationId xmlns:a16="http://schemas.microsoft.com/office/drawing/2014/main" id="{A0304048-EA73-4C23-B446-B29EE2F6B968}"/>
                </a:ext>
              </a:extLst>
            </xdr:cNvPr>
            <xdr:cNvGraphicFramePr/>
          </xdr:nvGraphicFramePr>
          <xdr:xfrm>
            <a:off x="0" y="0"/>
            <a:ext cx="0" cy="0"/>
          </xdr:xfrm>
          <a:graphic>
            <a:graphicData uri="http://schemas.microsoft.com/office/drawing/2010/slicer">
              <sle:slicer xmlns:sle="http://schemas.microsoft.com/office/drawing/2010/slicer" name="room_category"/>
            </a:graphicData>
          </a:graphic>
        </xdr:graphicFrame>
      </mc:Choice>
      <mc:Fallback xmlns="">
        <xdr:sp macro="" textlink="">
          <xdr:nvSpPr>
            <xdr:cNvPr id="0" name=""/>
            <xdr:cNvSpPr>
              <a:spLocks noTextEdit="1"/>
            </xdr:cNvSpPr>
          </xdr:nvSpPr>
          <xdr:spPr>
            <a:xfrm>
              <a:off x="4181475" y="18278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95</xdr:row>
      <xdr:rowOff>66675</xdr:rowOff>
    </xdr:from>
    <xdr:to>
      <xdr:col>4</xdr:col>
      <xdr:colOff>228600</xdr:colOff>
      <xdr:row>108</xdr:row>
      <xdr:rowOff>114300</xdr:rowOff>
    </xdr:to>
    <mc:AlternateContent xmlns:mc="http://schemas.openxmlformats.org/markup-compatibility/2006" xmlns:a14="http://schemas.microsoft.com/office/drawing/2010/main">
      <mc:Choice Requires="a14">
        <xdr:graphicFrame macro="">
          <xdr:nvGraphicFramePr>
            <xdr:cNvPr id="17" name="room_class">
              <a:extLst>
                <a:ext uri="{FF2B5EF4-FFF2-40B4-BE49-F238E27FC236}">
                  <a16:creationId xmlns:a16="http://schemas.microsoft.com/office/drawing/2014/main" id="{0FA36B64-1725-427A-A504-B9D18DCD90B2}"/>
                </a:ext>
              </a:extLst>
            </xdr:cNvPr>
            <xdr:cNvGraphicFramePr/>
          </xdr:nvGraphicFramePr>
          <xdr:xfrm>
            <a:off x="0" y="0"/>
            <a:ext cx="0" cy="0"/>
          </xdr:xfrm>
          <a:graphic>
            <a:graphicData uri="http://schemas.microsoft.com/office/drawing/2010/slicer">
              <sle:slicer xmlns:sle="http://schemas.microsoft.com/office/drawing/2010/slicer" name="room_class"/>
            </a:graphicData>
          </a:graphic>
        </xdr:graphicFrame>
      </mc:Choice>
      <mc:Fallback xmlns="">
        <xdr:sp macro="" textlink="">
          <xdr:nvSpPr>
            <xdr:cNvPr id="0" name=""/>
            <xdr:cNvSpPr>
              <a:spLocks noTextEdit="1"/>
            </xdr:cNvSpPr>
          </xdr:nvSpPr>
          <xdr:spPr>
            <a:xfrm>
              <a:off x="1304925" y="18326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581025</xdr:colOff>
      <xdr:row>250</xdr:row>
      <xdr:rowOff>85725</xdr:rowOff>
    </xdr:from>
    <xdr:to>
      <xdr:col>12</xdr:col>
      <xdr:colOff>209550</xdr:colOff>
      <xdr:row>264</xdr:row>
      <xdr:rowOff>161925</xdr:rowOff>
    </xdr:to>
    <xdr:graphicFrame macro="">
      <xdr:nvGraphicFramePr>
        <xdr:cNvPr id="5" name="Chart 4">
          <a:extLst>
            <a:ext uri="{FF2B5EF4-FFF2-40B4-BE49-F238E27FC236}">
              <a16:creationId xmlns:a16="http://schemas.microsoft.com/office/drawing/2014/main" id="{C5850BA8-6CE0-40EF-AB46-24ADDD408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342900</xdr:colOff>
      <xdr:row>274</xdr:row>
      <xdr:rowOff>133350</xdr:rowOff>
    </xdr:from>
    <xdr:to>
      <xdr:col>17</xdr:col>
      <xdr:colOff>266700</xdr:colOff>
      <xdr:row>289</xdr:row>
      <xdr:rowOff>0</xdr:rowOff>
    </xdr:to>
    <xdr:graphicFrame macro="">
      <xdr:nvGraphicFramePr>
        <xdr:cNvPr id="13" name="Chart 12">
          <a:extLst>
            <a:ext uri="{FF2B5EF4-FFF2-40B4-BE49-F238E27FC236}">
              <a16:creationId xmlns:a16="http://schemas.microsoft.com/office/drawing/2014/main" id="{46962F70-5FAE-40DB-BDC4-619E9D59B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157162</xdr:colOff>
      <xdr:row>273</xdr:row>
      <xdr:rowOff>161925</xdr:rowOff>
    </xdr:from>
    <xdr:to>
      <xdr:col>18</xdr:col>
      <xdr:colOff>347662</xdr:colOff>
      <xdr:row>288</xdr:row>
      <xdr:rowOff>28575</xdr:rowOff>
    </xdr:to>
    <mc:AlternateContent xmlns:mc="http://schemas.openxmlformats.org/markup-compatibility/2006">
      <mc:Choice xmlns:cx2="http://schemas.microsoft.com/office/drawing/2015/10/21/chartex" Requires="cx2">
        <xdr:graphicFrame macro="">
          <xdr:nvGraphicFramePr>
            <xdr:cNvPr id="18" name="Chart 17">
              <a:extLst>
                <a:ext uri="{FF2B5EF4-FFF2-40B4-BE49-F238E27FC236}">
                  <a16:creationId xmlns:a16="http://schemas.microsoft.com/office/drawing/2014/main" id="{42699679-1331-47D7-A63C-45B9815D143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9625012" y="526732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76197</xdr:colOff>
      <xdr:row>0</xdr:row>
      <xdr:rowOff>152399</xdr:rowOff>
    </xdr:from>
    <xdr:to>
      <xdr:col>29</xdr:col>
      <xdr:colOff>426597</xdr:colOff>
      <xdr:row>62</xdr:row>
      <xdr:rowOff>66674</xdr:rowOff>
    </xdr:to>
    <xdr:sp macro="" textlink="">
      <xdr:nvSpPr>
        <xdr:cNvPr id="2" name="Rectangle: Rounded Corners 1">
          <a:extLst>
            <a:ext uri="{FF2B5EF4-FFF2-40B4-BE49-F238E27FC236}">
              <a16:creationId xmlns:a16="http://schemas.microsoft.com/office/drawing/2014/main" id="{90A02008-EC8E-43A3-8948-41B66F08265E}"/>
            </a:ext>
          </a:extLst>
        </xdr:cNvPr>
        <xdr:cNvSpPr/>
      </xdr:nvSpPr>
      <xdr:spPr>
        <a:xfrm>
          <a:off x="1904997" y="152399"/>
          <a:ext cx="16200000" cy="11725275"/>
        </a:xfrm>
        <a:prstGeom prst="roundRect">
          <a:avLst>
            <a:gd name="adj" fmla="val 968"/>
          </a:avLst>
        </a:prstGeom>
        <a:solidFill>
          <a:schemeClr val="accent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180975</xdr:colOff>
      <xdr:row>1</xdr:row>
      <xdr:rowOff>95249</xdr:rowOff>
    </xdr:from>
    <xdr:to>
      <xdr:col>13</xdr:col>
      <xdr:colOff>581025</xdr:colOff>
      <xdr:row>7</xdr:row>
      <xdr:rowOff>66675</xdr:rowOff>
    </xdr:to>
    <xdr:sp macro="" textlink="">
      <xdr:nvSpPr>
        <xdr:cNvPr id="3" name="Rectangle: Rounded Corners 2">
          <a:extLst>
            <a:ext uri="{FF2B5EF4-FFF2-40B4-BE49-F238E27FC236}">
              <a16:creationId xmlns:a16="http://schemas.microsoft.com/office/drawing/2014/main" id="{5AB63094-82CA-44CD-BD6D-C0C65C543E87}"/>
            </a:ext>
          </a:extLst>
        </xdr:cNvPr>
        <xdr:cNvSpPr/>
      </xdr:nvSpPr>
      <xdr:spPr>
        <a:xfrm>
          <a:off x="2009775" y="285749"/>
          <a:ext cx="6496050" cy="1114426"/>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180975</xdr:colOff>
      <xdr:row>2</xdr:row>
      <xdr:rowOff>9525</xdr:rowOff>
    </xdr:from>
    <xdr:to>
      <xdr:col>4</xdr:col>
      <xdr:colOff>542925</xdr:colOff>
      <xdr:row>6</xdr:row>
      <xdr:rowOff>152400</xdr:rowOff>
    </xdr:to>
    <xdr:pic>
      <xdr:nvPicPr>
        <xdr:cNvPr id="5" name="Picture 4">
          <a:extLst>
            <a:ext uri="{FF2B5EF4-FFF2-40B4-BE49-F238E27FC236}">
              <a16:creationId xmlns:a16="http://schemas.microsoft.com/office/drawing/2014/main" id="{70584E86-5841-4D05-8D3F-6493807679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9775" y="390525"/>
          <a:ext cx="971550" cy="904875"/>
        </a:xfrm>
        <a:prstGeom prst="rect">
          <a:avLst/>
        </a:prstGeom>
      </xdr:spPr>
    </xdr:pic>
    <xdr:clientData/>
  </xdr:twoCellAnchor>
  <xdr:twoCellAnchor>
    <xdr:from>
      <xdr:col>4</xdr:col>
      <xdr:colOff>476250</xdr:colOff>
      <xdr:row>1</xdr:row>
      <xdr:rowOff>161925</xdr:rowOff>
    </xdr:from>
    <xdr:to>
      <xdr:col>16</xdr:col>
      <xdr:colOff>261937</xdr:colOff>
      <xdr:row>7</xdr:row>
      <xdr:rowOff>0</xdr:rowOff>
    </xdr:to>
    <xdr:sp macro="" textlink="">
      <xdr:nvSpPr>
        <xdr:cNvPr id="6" name="TextBox 5">
          <a:extLst>
            <a:ext uri="{FF2B5EF4-FFF2-40B4-BE49-F238E27FC236}">
              <a16:creationId xmlns:a16="http://schemas.microsoft.com/office/drawing/2014/main" id="{E2D6F9BC-C521-453D-BAE5-051573DEABE1}"/>
            </a:ext>
          </a:extLst>
        </xdr:cNvPr>
        <xdr:cNvSpPr txBox="1"/>
      </xdr:nvSpPr>
      <xdr:spPr>
        <a:xfrm>
          <a:off x="2905125" y="352425"/>
          <a:ext cx="7072312" cy="981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3700">
              <a:solidFill>
                <a:srgbClr val="003399"/>
              </a:solidFill>
              <a:latin typeface="Arial Black" panose="020B0A04020102020204" pitchFamily="34" charset="0"/>
            </a:rPr>
            <a:t>Hospitality Analytics</a:t>
          </a:r>
        </a:p>
      </xdr:txBody>
    </xdr:sp>
    <xdr:clientData/>
  </xdr:twoCellAnchor>
  <xdr:twoCellAnchor>
    <xdr:from>
      <xdr:col>3</xdr:col>
      <xdr:colOff>295275</xdr:colOff>
      <xdr:row>7</xdr:row>
      <xdr:rowOff>190499</xdr:rowOff>
    </xdr:from>
    <xdr:to>
      <xdr:col>8</xdr:col>
      <xdr:colOff>219075</xdr:colOff>
      <xdr:row>13</xdr:row>
      <xdr:rowOff>95250</xdr:rowOff>
    </xdr:to>
    <xdr:grpSp>
      <xdr:nvGrpSpPr>
        <xdr:cNvPr id="10" name="Group 9">
          <a:extLst>
            <a:ext uri="{FF2B5EF4-FFF2-40B4-BE49-F238E27FC236}">
              <a16:creationId xmlns:a16="http://schemas.microsoft.com/office/drawing/2014/main" id="{F8C0B75D-41CA-412A-8102-4BC3AFA4B32D}"/>
            </a:ext>
          </a:extLst>
        </xdr:cNvPr>
        <xdr:cNvGrpSpPr/>
      </xdr:nvGrpSpPr>
      <xdr:grpSpPr>
        <a:xfrm>
          <a:off x="2116931" y="1523999"/>
          <a:ext cx="2959894" cy="1047751"/>
          <a:chOff x="2124075" y="1523999"/>
          <a:chExt cx="2971800" cy="1047751"/>
        </a:xfrm>
      </xdr:grpSpPr>
      <xdr:sp macro="" textlink="">
        <xdr:nvSpPr>
          <xdr:cNvPr id="7" name="Rectangle: Rounded Corners 6">
            <a:extLst>
              <a:ext uri="{FF2B5EF4-FFF2-40B4-BE49-F238E27FC236}">
                <a16:creationId xmlns:a16="http://schemas.microsoft.com/office/drawing/2014/main" id="{E096F459-3063-43EA-AD09-071F855DF320}"/>
              </a:ext>
            </a:extLst>
          </xdr:cNvPr>
          <xdr:cNvSpPr/>
        </xdr:nvSpPr>
        <xdr:spPr>
          <a:xfrm>
            <a:off x="2124075" y="1523999"/>
            <a:ext cx="2971800" cy="1047751"/>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7714D79D-249F-46DA-A8A8-A84C5E816116}"/>
              </a:ext>
            </a:extLst>
          </xdr:cNvPr>
          <xdr:cNvSpPr/>
        </xdr:nvSpPr>
        <xdr:spPr>
          <a:xfrm>
            <a:off x="2200276" y="1571625"/>
            <a:ext cx="2809874" cy="904875"/>
          </a:xfrm>
          <a:prstGeom prst="roundRect">
            <a:avLst>
              <a:gd name="adj" fmla="val 824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2">
                    <a:lumMod val="75000"/>
                  </a:schemeClr>
                </a:solidFill>
              </a:rPr>
              <a:t>Total Revenue</a:t>
            </a:r>
          </a:p>
        </xdr:txBody>
      </xdr:sp>
    </xdr:grpSp>
    <xdr:clientData/>
  </xdr:twoCellAnchor>
  <xdr:twoCellAnchor>
    <xdr:from>
      <xdr:col>4</xdr:col>
      <xdr:colOff>352425</xdr:colOff>
      <xdr:row>9</xdr:row>
      <xdr:rowOff>161925</xdr:rowOff>
    </xdr:from>
    <xdr:to>
      <xdr:col>7</xdr:col>
      <xdr:colOff>76200</xdr:colOff>
      <xdr:row>12</xdr:row>
      <xdr:rowOff>95250</xdr:rowOff>
    </xdr:to>
    <xdr:sp macro="" textlink="Sheet1!G7">
      <xdr:nvSpPr>
        <xdr:cNvPr id="9" name="TextBox 8">
          <a:extLst>
            <a:ext uri="{FF2B5EF4-FFF2-40B4-BE49-F238E27FC236}">
              <a16:creationId xmlns:a16="http://schemas.microsoft.com/office/drawing/2014/main" id="{976FF583-BA2C-4A19-954C-9C49E0A60E49}"/>
            </a:ext>
          </a:extLst>
        </xdr:cNvPr>
        <xdr:cNvSpPr txBox="1"/>
      </xdr:nvSpPr>
      <xdr:spPr>
        <a:xfrm>
          <a:off x="2790825" y="1876425"/>
          <a:ext cx="15525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0C80933-5744-4816-90BC-4CB1095157A3}" type="TxLink">
            <a:rPr lang="en-US" sz="2400" b="1" i="0" u="none" strike="noStrike">
              <a:solidFill>
                <a:schemeClr val="accent2">
                  <a:lumMod val="75000"/>
                </a:schemeClr>
              </a:solidFill>
              <a:latin typeface="Calibri"/>
              <a:cs typeface="Calibri"/>
            </a:rPr>
            <a:pPr algn="ctr"/>
            <a:t>2008M</a:t>
          </a:fld>
          <a:endParaRPr lang="en-US" sz="2400">
            <a:solidFill>
              <a:schemeClr val="accent2">
                <a:lumMod val="75000"/>
              </a:schemeClr>
            </a:solidFill>
          </a:endParaRPr>
        </a:p>
      </xdr:txBody>
    </xdr:sp>
    <xdr:clientData/>
  </xdr:twoCellAnchor>
  <xdr:twoCellAnchor>
    <xdr:from>
      <xdr:col>8</xdr:col>
      <xdr:colOff>304800</xdr:colOff>
      <xdr:row>7</xdr:row>
      <xdr:rowOff>180974</xdr:rowOff>
    </xdr:from>
    <xdr:to>
      <xdr:col>13</xdr:col>
      <xdr:colOff>228600</xdr:colOff>
      <xdr:row>13</xdr:row>
      <xdr:rowOff>85725</xdr:rowOff>
    </xdr:to>
    <xdr:grpSp>
      <xdr:nvGrpSpPr>
        <xdr:cNvPr id="11" name="Group 10">
          <a:extLst>
            <a:ext uri="{FF2B5EF4-FFF2-40B4-BE49-F238E27FC236}">
              <a16:creationId xmlns:a16="http://schemas.microsoft.com/office/drawing/2014/main" id="{6E04E90A-979B-4414-819E-83BD307B1975}"/>
            </a:ext>
          </a:extLst>
        </xdr:cNvPr>
        <xdr:cNvGrpSpPr/>
      </xdr:nvGrpSpPr>
      <xdr:grpSpPr>
        <a:xfrm>
          <a:off x="5162550" y="1514474"/>
          <a:ext cx="2959894" cy="1047751"/>
          <a:chOff x="2124075" y="1523999"/>
          <a:chExt cx="2971800" cy="1047751"/>
        </a:xfrm>
      </xdr:grpSpPr>
      <xdr:sp macro="" textlink="">
        <xdr:nvSpPr>
          <xdr:cNvPr id="12" name="Rectangle: Rounded Corners 11">
            <a:extLst>
              <a:ext uri="{FF2B5EF4-FFF2-40B4-BE49-F238E27FC236}">
                <a16:creationId xmlns:a16="http://schemas.microsoft.com/office/drawing/2014/main" id="{EA7B2667-211F-4645-89A7-FF2C62BF6B76}"/>
              </a:ext>
            </a:extLst>
          </xdr:cNvPr>
          <xdr:cNvSpPr/>
        </xdr:nvSpPr>
        <xdr:spPr>
          <a:xfrm>
            <a:off x="2124075" y="1523999"/>
            <a:ext cx="2971800" cy="1047751"/>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Rounded Corners 12">
            <a:extLst>
              <a:ext uri="{FF2B5EF4-FFF2-40B4-BE49-F238E27FC236}">
                <a16:creationId xmlns:a16="http://schemas.microsoft.com/office/drawing/2014/main" id="{7CD54767-03F0-4D01-B94C-68C0BB3349D3}"/>
              </a:ext>
            </a:extLst>
          </xdr:cNvPr>
          <xdr:cNvSpPr/>
        </xdr:nvSpPr>
        <xdr:spPr>
          <a:xfrm>
            <a:off x="2200276" y="1571625"/>
            <a:ext cx="2809874" cy="904875"/>
          </a:xfrm>
          <a:prstGeom prst="roundRect">
            <a:avLst>
              <a:gd name="adj" fmla="val 824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2">
                    <a:lumMod val="75000"/>
                  </a:schemeClr>
                </a:solidFill>
              </a:rPr>
              <a:t>Total Bookings</a:t>
            </a:r>
          </a:p>
        </xdr:txBody>
      </xdr:sp>
    </xdr:grpSp>
    <xdr:clientData/>
  </xdr:twoCellAnchor>
  <xdr:twoCellAnchor>
    <xdr:from>
      <xdr:col>13</xdr:col>
      <xdr:colOff>371475</xdr:colOff>
      <xdr:row>7</xdr:row>
      <xdr:rowOff>171449</xdr:rowOff>
    </xdr:from>
    <xdr:to>
      <xdr:col>18</xdr:col>
      <xdr:colOff>295275</xdr:colOff>
      <xdr:row>13</xdr:row>
      <xdr:rowOff>76200</xdr:rowOff>
    </xdr:to>
    <xdr:grpSp>
      <xdr:nvGrpSpPr>
        <xdr:cNvPr id="14" name="Group 13">
          <a:extLst>
            <a:ext uri="{FF2B5EF4-FFF2-40B4-BE49-F238E27FC236}">
              <a16:creationId xmlns:a16="http://schemas.microsoft.com/office/drawing/2014/main" id="{2B51C11B-2099-461B-9083-224486EEC326}"/>
            </a:ext>
          </a:extLst>
        </xdr:cNvPr>
        <xdr:cNvGrpSpPr/>
      </xdr:nvGrpSpPr>
      <xdr:grpSpPr>
        <a:xfrm>
          <a:off x="8265319" y="1504949"/>
          <a:ext cx="2959894" cy="1047751"/>
          <a:chOff x="2124075" y="1523999"/>
          <a:chExt cx="2971800" cy="1047751"/>
        </a:xfrm>
      </xdr:grpSpPr>
      <xdr:sp macro="" textlink="">
        <xdr:nvSpPr>
          <xdr:cNvPr id="15" name="Rectangle: Rounded Corners 14">
            <a:extLst>
              <a:ext uri="{FF2B5EF4-FFF2-40B4-BE49-F238E27FC236}">
                <a16:creationId xmlns:a16="http://schemas.microsoft.com/office/drawing/2014/main" id="{F0486555-5301-4019-977A-31C56B379208}"/>
              </a:ext>
            </a:extLst>
          </xdr:cNvPr>
          <xdr:cNvSpPr/>
        </xdr:nvSpPr>
        <xdr:spPr>
          <a:xfrm>
            <a:off x="2124075" y="1523999"/>
            <a:ext cx="2971800" cy="1047751"/>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 name="Rectangle: Rounded Corners 15">
            <a:extLst>
              <a:ext uri="{FF2B5EF4-FFF2-40B4-BE49-F238E27FC236}">
                <a16:creationId xmlns:a16="http://schemas.microsoft.com/office/drawing/2014/main" id="{0BFA9FAE-6B9F-47C9-84AE-9C1C00B7663A}"/>
              </a:ext>
            </a:extLst>
          </xdr:cNvPr>
          <xdr:cNvSpPr/>
        </xdr:nvSpPr>
        <xdr:spPr>
          <a:xfrm>
            <a:off x="2200276" y="1571625"/>
            <a:ext cx="2809874" cy="904875"/>
          </a:xfrm>
          <a:prstGeom prst="roundRect">
            <a:avLst>
              <a:gd name="adj" fmla="val 824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2">
                    <a:lumMod val="75000"/>
                  </a:schemeClr>
                </a:solidFill>
              </a:rPr>
              <a:t>Checkouts_%</a:t>
            </a:r>
          </a:p>
        </xdr:txBody>
      </xdr:sp>
    </xdr:grpSp>
    <xdr:clientData/>
  </xdr:twoCellAnchor>
  <xdr:twoCellAnchor>
    <xdr:from>
      <xdr:col>18</xdr:col>
      <xdr:colOff>428625</xdr:colOff>
      <xdr:row>7</xdr:row>
      <xdr:rowOff>161924</xdr:rowOff>
    </xdr:from>
    <xdr:to>
      <xdr:col>23</xdr:col>
      <xdr:colOff>352425</xdr:colOff>
      <xdr:row>13</xdr:row>
      <xdr:rowOff>66675</xdr:rowOff>
    </xdr:to>
    <xdr:grpSp>
      <xdr:nvGrpSpPr>
        <xdr:cNvPr id="17" name="Group 16">
          <a:extLst>
            <a:ext uri="{FF2B5EF4-FFF2-40B4-BE49-F238E27FC236}">
              <a16:creationId xmlns:a16="http://schemas.microsoft.com/office/drawing/2014/main" id="{90CF6D19-17EA-4EC0-AB77-68DCBE6BE550}"/>
            </a:ext>
          </a:extLst>
        </xdr:cNvPr>
        <xdr:cNvGrpSpPr/>
      </xdr:nvGrpSpPr>
      <xdr:grpSpPr>
        <a:xfrm>
          <a:off x="11358563" y="1495424"/>
          <a:ext cx="2959893" cy="1047751"/>
          <a:chOff x="2124075" y="1523999"/>
          <a:chExt cx="2971800" cy="1047751"/>
        </a:xfrm>
      </xdr:grpSpPr>
      <xdr:sp macro="" textlink="">
        <xdr:nvSpPr>
          <xdr:cNvPr id="18" name="Rectangle: Rounded Corners 17">
            <a:extLst>
              <a:ext uri="{FF2B5EF4-FFF2-40B4-BE49-F238E27FC236}">
                <a16:creationId xmlns:a16="http://schemas.microsoft.com/office/drawing/2014/main" id="{CB9CC3BD-A2B1-49A6-A5F0-BC6DE08EDF7C}"/>
              </a:ext>
            </a:extLst>
          </xdr:cNvPr>
          <xdr:cNvSpPr/>
        </xdr:nvSpPr>
        <xdr:spPr>
          <a:xfrm>
            <a:off x="2124075" y="1523999"/>
            <a:ext cx="2971800" cy="1047751"/>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Rectangle: Rounded Corners 18">
            <a:extLst>
              <a:ext uri="{FF2B5EF4-FFF2-40B4-BE49-F238E27FC236}">
                <a16:creationId xmlns:a16="http://schemas.microsoft.com/office/drawing/2014/main" id="{155D09BF-C634-4BA6-B58D-276556D93CB1}"/>
              </a:ext>
            </a:extLst>
          </xdr:cNvPr>
          <xdr:cNvSpPr/>
        </xdr:nvSpPr>
        <xdr:spPr>
          <a:xfrm>
            <a:off x="2200276" y="1571625"/>
            <a:ext cx="2809874" cy="904875"/>
          </a:xfrm>
          <a:prstGeom prst="roundRect">
            <a:avLst>
              <a:gd name="adj" fmla="val 824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2">
                    <a:lumMod val="75000"/>
                  </a:schemeClr>
                </a:solidFill>
              </a:rPr>
              <a:t>Cancellations_%</a:t>
            </a:r>
          </a:p>
        </xdr:txBody>
      </xdr:sp>
    </xdr:grpSp>
    <xdr:clientData/>
  </xdr:twoCellAnchor>
  <xdr:twoCellAnchor>
    <xdr:from>
      <xdr:col>23</xdr:col>
      <xdr:colOff>514350</xdr:colOff>
      <xdr:row>7</xdr:row>
      <xdr:rowOff>142874</xdr:rowOff>
    </xdr:from>
    <xdr:to>
      <xdr:col>28</xdr:col>
      <xdr:colOff>438150</xdr:colOff>
      <xdr:row>13</xdr:row>
      <xdr:rowOff>47625</xdr:rowOff>
    </xdr:to>
    <xdr:grpSp>
      <xdr:nvGrpSpPr>
        <xdr:cNvPr id="20" name="Group 19">
          <a:extLst>
            <a:ext uri="{FF2B5EF4-FFF2-40B4-BE49-F238E27FC236}">
              <a16:creationId xmlns:a16="http://schemas.microsoft.com/office/drawing/2014/main" id="{9EFB7546-EA7D-4A5D-B6E7-55FB6EB6E585}"/>
            </a:ext>
          </a:extLst>
        </xdr:cNvPr>
        <xdr:cNvGrpSpPr/>
      </xdr:nvGrpSpPr>
      <xdr:grpSpPr>
        <a:xfrm>
          <a:off x="14480381" y="1476374"/>
          <a:ext cx="2959894" cy="1047751"/>
          <a:chOff x="2124075" y="1523999"/>
          <a:chExt cx="2971800" cy="1047751"/>
        </a:xfrm>
      </xdr:grpSpPr>
      <xdr:sp macro="" textlink="">
        <xdr:nvSpPr>
          <xdr:cNvPr id="21" name="Rectangle: Rounded Corners 20">
            <a:extLst>
              <a:ext uri="{FF2B5EF4-FFF2-40B4-BE49-F238E27FC236}">
                <a16:creationId xmlns:a16="http://schemas.microsoft.com/office/drawing/2014/main" id="{BFBA12BE-6CA5-4FAD-8B9E-49E6BDC83933}"/>
              </a:ext>
            </a:extLst>
          </xdr:cNvPr>
          <xdr:cNvSpPr/>
        </xdr:nvSpPr>
        <xdr:spPr>
          <a:xfrm>
            <a:off x="2124075" y="1523999"/>
            <a:ext cx="2971800" cy="1047751"/>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Rectangle: Rounded Corners 21">
            <a:extLst>
              <a:ext uri="{FF2B5EF4-FFF2-40B4-BE49-F238E27FC236}">
                <a16:creationId xmlns:a16="http://schemas.microsoft.com/office/drawing/2014/main" id="{5DA44461-31FB-4D19-8620-64CA11DFE336}"/>
              </a:ext>
            </a:extLst>
          </xdr:cNvPr>
          <xdr:cNvSpPr/>
        </xdr:nvSpPr>
        <xdr:spPr>
          <a:xfrm>
            <a:off x="2200276" y="1571625"/>
            <a:ext cx="2809874" cy="904875"/>
          </a:xfrm>
          <a:prstGeom prst="roundRect">
            <a:avLst>
              <a:gd name="adj" fmla="val 8246"/>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solidFill>
                  <a:schemeClr val="accent2">
                    <a:lumMod val="75000"/>
                  </a:schemeClr>
                </a:solidFill>
              </a:rPr>
              <a:t>Avg_Daily_Rate</a:t>
            </a:r>
          </a:p>
        </xdr:txBody>
      </xdr:sp>
    </xdr:grpSp>
    <xdr:clientData/>
  </xdr:twoCellAnchor>
  <xdr:twoCellAnchor>
    <xdr:from>
      <xdr:col>9</xdr:col>
      <xdr:colOff>428625</xdr:colOff>
      <xdr:row>9</xdr:row>
      <xdr:rowOff>171450</xdr:rowOff>
    </xdr:from>
    <xdr:to>
      <xdr:col>12</xdr:col>
      <xdr:colOff>152400</xdr:colOff>
      <xdr:row>12</xdr:row>
      <xdr:rowOff>104775</xdr:rowOff>
    </xdr:to>
    <xdr:sp macro="" textlink="Sheet1!D7">
      <xdr:nvSpPr>
        <xdr:cNvPr id="24" name="TextBox 23">
          <a:extLst>
            <a:ext uri="{FF2B5EF4-FFF2-40B4-BE49-F238E27FC236}">
              <a16:creationId xmlns:a16="http://schemas.microsoft.com/office/drawing/2014/main" id="{412018BC-A425-42EA-A006-CC1943E93B5C}"/>
            </a:ext>
          </a:extLst>
        </xdr:cNvPr>
        <xdr:cNvSpPr txBox="1"/>
      </xdr:nvSpPr>
      <xdr:spPr>
        <a:xfrm>
          <a:off x="5915025" y="1885950"/>
          <a:ext cx="15525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81623C3-CB2A-4D59-8E06-99CBB51A894B}" type="TxLink">
            <a:rPr lang="en-US" sz="2400" b="1" i="0" u="none" strike="noStrike">
              <a:solidFill>
                <a:schemeClr val="accent2">
                  <a:lumMod val="75000"/>
                </a:schemeClr>
              </a:solidFill>
              <a:latin typeface="Calibri"/>
              <a:ea typeface="+mn-ea"/>
              <a:cs typeface="Calibri"/>
            </a:rPr>
            <a:pPr marL="0" indent="0" algn="ctr"/>
            <a:t>135K</a:t>
          </a:fld>
          <a:endParaRPr lang="en-US" sz="2400" b="1" i="0" u="none" strike="noStrike">
            <a:solidFill>
              <a:schemeClr val="accent2">
                <a:lumMod val="75000"/>
              </a:schemeClr>
            </a:solidFill>
            <a:latin typeface="Calibri"/>
            <a:ea typeface="+mn-ea"/>
            <a:cs typeface="Calibri"/>
          </a:endParaRPr>
        </a:p>
      </xdr:txBody>
    </xdr:sp>
    <xdr:clientData/>
  </xdr:twoCellAnchor>
  <xdr:twoCellAnchor>
    <xdr:from>
      <xdr:col>14</xdr:col>
      <xdr:colOff>457200</xdr:colOff>
      <xdr:row>10</xdr:row>
      <xdr:rowOff>0</xdr:rowOff>
    </xdr:from>
    <xdr:to>
      <xdr:col>17</xdr:col>
      <xdr:colOff>180975</xdr:colOff>
      <xdr:row>12</xdr:row>
      <xdr:rowOff>123825</xdr:rowOff>
    </xdr:to>
    <xdr:sp macro="" textlink="Sheet1!G28">
      <xdr:nvSpPr>
        <xdr:cNvPr id="25" name="TextBox 24">
          <a:extLst>
            <a:ext uri="{FF2B5EF4-FFF2-40B4-BE49-F238E27FC236}">
              <a16:creationId xmlns:a16="http://schemas.microsoft.com/office/drawing/2014/main" id="{22A80DD8-DDD6-4C04-8212-7C124EA0D66A}"/>
            </a:ext>
          </a:extLst>
        </xdr:cNvPr>
        <xdr:cNvSpPr txBox="1"/>
      </xdr:nvSpPr>
      <xdr:spPr>
        <a:xfrm>
          <a:off x="8991600" y="1905000"/>
          <a:ext cx="15525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13B38F6-3A3A-4855-9C90-9C0015C5D55E}" type="TxLink">
            <a:rPr lang="en-US" sz="2400" b="1" i="0" u="none" strike="noStrike">
              <a:solidFill>
                <a:schemeClr val="accent2">
                  <a:lumMod val="75000"/>
                </a:schemeClr>
              </a:solidFill>
              <a:latin typeface="Calibri"/>
              <a:ea typeface="+mn-ea"/>
              <a:cs typeface="Calibri"/>
            </a:rPr>
            <a:pPr marL="0" indent="0" algn="ctr"/>
            <a:t>70.15%</a:t>
          </a:fld>
          <a:endParaRPr lang="en-US" sz="2400" b="1" i="0" u="none" strike="noStrike">
            <a:solidFill>
              <a:schemeClr val="accent2">
                <a:lumMod val="75000"/>
              </a:schemeClr>
            </a:solidFill>
            <a:latin typeface="Calibri"/>
            <a:ea typeface="+mn-ea"/>
            <a:cs typeface="Calibri"/>
          </a:endParaRPr>
        </a:p>
      </xdr:txBody>
    </xdr:sp>
    <xdr:clientData/>
  </xdr:twoCellAnchor>
  <xdr:twoCellAnchor>
    <xdr:from>
      <xdr:col>19</xdr:col>
      <xdr:colOff>504825</xdr:colOff>
      <xdr:row>10</xdr:row>
      <xdr:rowOff>19050</xdr:rowOff>
    </xdr:from>
    <xdr:to>
      <xdr:col>22</xdr:col>
      <xdr:colOff>228600</xdr:colOff>
      <xdr:row>12</xdr:row>
      <xdr:rowOff>142875</xdr:rowOff>
    </xdr:to>
    <xdr:sp macro="" textlink="Sheet1!F18">
      <xdr:nvSpPr>
        <xdr:cNvPr id="26" name="TextBox 25">
          <a:extLst>
            <a:ext uri="{FF2B5EF4-FFF2-40B4-BE49-F238E27FC236}">
              <a16:creationId xmlns:a16="http://schemas.microsoft.com/office/drawing/2014/main" id="{E137948F-9CB3-4F13-81B1-69EF8D5AA130}"/>
            </a:ext>
          </a:extLst>
        </xdr:cNvPr>
        <xdr:cNvSpPr txBox="1"/>
      </xdr:nvSpPr>
      <xdr:spPr>
        <a:xfrm>
          <a:off x="12087225" y="1924050"/>
          <a:ext cx="15525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05862C5-C158-4CA0-BE44-8C5A81589622}" type="TxLink">
            <a:rPr lang="en-US" sz="2400" b="1" i="0" u="none" strike="noStrike">
              <a:solidFill>
                <a:schemeClr val="accent2">
                  <a:lumMod val="75000"/>
                </a:schemeClr>
              </a:solidFill>
              <a:latin typeface="Calibri"/>
              <a:ea typeface="+mn-ea"/>
              <a:cs typeface="Calibri"/>
            </a:rPr>
            <a:pPr marL="0" indent="0" algn="ctr"/>
            <a:t>24.83%</a:t>
          </a:fld>
          <a:endParaRPr lang="en-US" sz="2400" b="1" i="0" u="none" strike="noStrike">
            <a:solidFill>
              <a:schemeClr val="accent2">
                <a:lumMod val="75000"/>
              </a:schemeClr>
            </a:solidFill>
            <a:latin typeface="Calibri"/>
            <a:ea typeface="+mn-ea"/>
            <a:cs typeface="Calibri"/>
          </a:endParaRPr>
        </a:p>
      </xdr:txBody>
    </xdr:sp>
    <xdr:clientData/>
  </xdr:twoCellAnchor>
  <xdr:twoCellAnchor>
    <xdr:from>
      <xdr:col>25</xdr:col>
      <xdr:colOff>28575</xdr:colOff>
      <xdr:row>9</xdr:row>
      <xdr:rowOff>152400</xdr:rowOff>
    </xdr:from>
    <xdr:to>
      <xdr:col>27</xdr:col>
      <xdr:colOff>361950</xdr:colOff>
      <xdr:row>12</xdr:row>
      <xdr:rowOff>85725</xdr:rowOff>
    </xdr:to>
    <xdr:sp macro="" textlink="Sheet1!F118">
      <xdr:nvSpPr>
        <xdr:cNvPr id="27" name="TextBox 26">
          <a:extLst>
            <a:ext uri="{FF2B5EF4-FFF2-40B4-BE49-F238E27FC236}">
              <a16:creationId xmlns:a16="http://schemas.microsoft.com/office/drawing/2014/main" id="{52CC9BE3-AD62-410F-9E83-C27121E3AC69}"/>
            </a:ext>
          </a:extLst>
        </xdr:cNvPr>
        <xdr:cNvSpPr txBox="1"/>
      </xdr:nvSpPr>
      <xdr:spPr>
        <a:xfrm>
          <a:off x="15268575" y="1866900"/>
          <a:ext cx="1552575"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930A015-70CB-4578-AAFD-846DE0649711}" type="TxLink">
            <a:rPr lang="en-US" sz="2400" b="1" i="0" u="none" strike="noStrike">
              <a:solidFill>
                <a:schemeClr val="accent2">
                  <a:lumMod val="75000"/>
                </a:schemeClr>
              </a:solidFill>
              <a:latin typeface="Calibri"/>
              <a:ea typeface="+mn-ea"/>
              <a:cs typeface="Calibri"/>
            </a:rPr>
            <a:pPr marL="0" indent="0" algn="ctr"/>
            <a:t>15k</a:t>
          </a:fld>
          <a:endParaRPr lang="en-US" sz="2400" b="1" i="0" u="none" strike="noStrike">
            <a:solidFill>
              <a:schemeClr val="accent2">
                <a:lumMod val="75000"/>
              </a:schemeClr>
            </a:solidFill>
            <a:latin typeface="Calibri"/>
            <a:ea typeface="+mn-ea"/>
            <a:cs typeface="Calibri"/>
          </a:endParaRPr>
        </a:p>
      </xdr:txBody>
    </xdr:sp>
    <xdr:clientData/>
  </xdr:twoCellAnchor>
  <xdr:twoCellAnchor>
    <xdr:from>
      <xdr:col>7</xdr:col>
      <xdr:colOff>38101</xdr:colOff>
      <xdr:row>8</xdr:row>
      <xdr:rowOff>133350</xdr:rowOff>
    </xdr:from>
    <xdr:to>
      <xdr:col>8</xdr:col>
      <xdr:colOff>38101</xdr:colOff>
      <xdr:row>11</xdr:row>
      <xdr:rowOff>179105</xdr:rowOff>
    </xdr:to>
    <xdr:pic>
      <xdr:nvPicPr>
        <xdr:cNvPr id="28" name="Picture 27">
          <a:extLst>
            <a:ext uri="{FF2B5EF4-FFF2-40B4-BE49-F238E27FC236}">
              <a16:creationId xmlns:a16="http://schemas.microsoft.com/office/drawing/2014/main" id="{C50A629A-9050-4514-937E-C132AE9104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05301" y="1657350"/>
          <a:ext cx="609600" cy="617255"/>
        </a:xfrm>
        <a:prstGeom prst="rect">
          <a:avLst/>
        </a:prstGeom>
      </xdr:spPr>
    </xdr:pic>
    <xdr:clientData/>
  </xdr:twoCellAnchor>
  <xdr:twoCellAnchor>
    <xdr:from>
      <xdr:col>27</xdr:col>
      <xdr:colOff>323850</xdr:colOff>
      <xdr:row>8</xdr:row>
      <xdr:rowOff>123826</xdr:rowOff>
    </xdr:from>
    <xdr:to>
      <xdr:col>28</xdr:col>
      <xdr:colOff>257175</xdr:colOff>
      <xdr:row>11</xdr:row>
      <xdr:rowOff>152400</xdr:rowOff>
    </xdr:to>
    <xdr:pic>
      <xdr:nvPicPr>
        <xdr:cNvPr id="29" name="Picture 28">
          <a:extLst>
            <a:ext uri="{FF2B5EF4-FFF2-40B4-BE49-F238E27FC236}">
              <a16:creationId xmlns:a16="http://schemas.microsoft.com/office/drawing/2014/main" id="{086028E2-FDFA-4FC9-8C27-07F88271C4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783050" y="1647826"/>
          <a:ext cx="542925" cy="600074"/>
        </a:xfrm>
        <a:prstGeom prst="rect">
          <a:avLst/>
        </a:prstGeom>
      </xdr:spPr>
    </xdr:pic>
    <xdr:clientData/>
  </xdr:twoCellAnchor>
  <xdr:twoCellAnchor>
    <xdr:from>
      <xdr:col>17</xdr:col>
      <xdr:colOff>123825</xdr:colOff>
      <xdr:row>8</xdr:row>
      <xdr:rowOff>161925</xdr:rowOff>
    </xdr:from>
    <xdr:to>
      <xdr:col>18</xdr:col>
      <xdr:colOff>145426</xdr:colOff>
      <xdr:row>12</xdr:row>
      <xdr:rowOff>32390</xdr:rowOff>
    </xdr:to>
    <xdr:pic>
      <xdr:nvPicPr>
        <xdr:cNvPr id="30" name="Graphic 29" descr="Boardroom">
          <a:extLst>
            <a:ext uri="{FF2B5EF4-FFF2-40B4-BE49-F238E27FC236}">
              <a16:creationId xmlns:a16="http://schemas.microsoft.com/office/drawing/2014/main" id="{4A9FC3C1-E499-4A50-9ECF-34CCB1AC078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487025" y="1685925"/>
          <a:ext cx="631201" cy="632465"/>
        </a:xfrm>
        <a:prstGeom prst="rect">
          <a:avLst/>
        </a:prstGeom>
      </xdr:spPr>
    </xdr:pic>
    <xdr:clientData/>
  </xdr:twoCellAnchor>
  <xdr:twoCellAnchor>
    <xdr:from>
      <xdr:col>22</xdr:col>
      <xdr:colOff>304798</xdr:colOff>
      <xdr:row>9</xdr:row>
      <xdr:rowOff>9525</xdr:rowOff>
    </xdr:from>
    <xdr:to>
      <xdr:col>23</xdr:col>
      <xdr:colOff>142875</xdr:colOff>
      <xdr:row>11</xdr:row>
      <xdr:rowOff>121950</xdr:rowOff>
    </xdr:to>
    <xdr:pic>
      <xdr:nvPicPr>
        <xdr:cNvPr id="31" name="Graphic 30" descr="Close">
          <a:extLst>
            <a:ext uri="{FF2B5EF4-FFF2-40B4-BE49-F238E27FC236}">
              <a16:creationId xmlns:a16="http://schemas.microsoft.com/office/drawing/2014/main" id="{A27760E2-7A01-4B92-ADA3-31B02C124D3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715998" y="1724025"/>
          <a:ext cx="447677" cy="493425"/>
        </a:xfrm>
        <a:prstGeom prst="rect">
          <a:avLst/>
        </a:prstGeom>
      </xdr:spPr>
    </xdr:pic>
    <xdr:clientData/>
  </xdr:twoCellAnchor>
  <xdr:twoCellAnchor>
    <xdr:from>
      <xdr:col>12</xdr:col>
      <xdr:colOff>47622</xdr:colOff>
      <xdr:row>9</xdr:row>
      <xdr:rowOff>19050</xdr:rowOff>
    </xdr:from>
    <xdr:to>
      <xdr:col>13</xdr:col>
      <xdr:colOff>38099</xdr:colOff>
      <xdr:row>12</xdr:row>
      <xdr:rowOff>3007</xdr:rowOff>
    </xdr:to>
    <xdr:pic>
      <xdr:nvPicPr>
        <xdr:cNvPr id="33" name="Picture 32">
          <a:extLst>
            <a:ext uri="{FF2B5EF4-FFF2-40B4-BE49-F238E27FC236}">
              <a16:creationId xmlns:a16="http://schemas.microsoft.com/office/drawing/2014/main" id="{82D53A13-C74C-40D2-AD1F-A4E7C70774A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362822" y="1733550"/>
          <a:ext cx="600077" cy="555457"/>
        </a:xfrm>
        <a:prstGeom prst="rect">
          <a:avLst/>
        </a:prstGeom>
      </xdr:spPr>
    </xdr:pic>
    <xdr:clientData/>
  </xdr:twoCellAnchor>
  <xdr:twoCellAnchor>
    <xdr:from>
      <xdr:col>7</xdr:col>
      <xdr:colOff>447674</xdr:colOff>
      <xdr:row>14</xdr:row>
      <xdr:rowOff>47624</xdr:rowOff>
    </xdr:from>
    <xdr:to>
      <xdr:col>16</xdr:col>
      <xdr:colOff>20324</xdr:colOff>
      <xdr:row>30</xdr:row>
      <xdr:rowOff>91124</xdr:rowOff>
    </xdr:to>
    <xdr:grpSp>
      <xdr:nvGrpSpPr>
        <xdr:cNvPr id="37" name="Group 36">
          <a:extLst>
            <a:ext uri="{FF2B5EF4-FFF2-40B4-BE49-F238E27FC236}">
              <a16:creationId xmlns:a16="http://schemas.microsoft.com/office/drawing/2014/main" id="{102454D2-ADD2-4870-816B-9CB7325C914B}"/>
            </a:ext>
          </a:extLst>
        </xdr:cNvPr>
        <xdr:cNvGrpSpPr/>
      </xdr:nvGrpSpPr>
      <xdr:grpSpPr>
        <a:xfrm>
          <a:off x="4698205" y="2714624"/>
          <a:ext cx="5037619" cy="3091500"/>
          <a:chOff x="4714874" y="2714624"/>
          <a:chExt cx="5059050" cy="3091500"/>
        </a:xfrm>
      </xdr:grpSpPr>
      <xdr:sp macro="" textlink="">
        <xdr:nvSpPr>
          <xdr:cNvPr id="34" name="Rectangle: Rounded Corners 33">
            <a:extLst>
              <a:ext uri="{FF2B5EF4-FFF2-40B4-BE49-F238E27FC236}">
                <a16:creationId xmlns:a16="http://schemas.microsoft.com/office/drawing/2014/main" id="{6A2C0D36-C210-44DF-98C5-E02A138F4C10}"/>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baseline="0">
                <a:solidFill>
                  <a:schemeClr val="accent2">
                    <a:lumMod val="75000"/>
                  </a:schemeClr>
                </a:solidFill>
                <a:latin typeface="Arial Black" panose="020B0A04020102020204" pitchFamily="34" charset="0"/>
              </a:rPr>
              <a:t> Bookings by </a:t>
            </a:r>
            <a:r>
              <a:rPr lang="en-US" sz="1800" b="1">
                <a:solidFill>
                  <a:schemeClr val="accent2">
                    <a:lumMod val="75000"/>
                  </a:schemeClr>
                </a:solidFill>
                <a:effectLst/>
                <a:latin typeface="Arial Black" panose="020B0A04020102020204" pitchFamily="34" charset="0"/>
                <a:ea typeface="+mn-ea"/>
                <a:cs typeface="+mn-cs"/>
              </a:rPr>
              <a:t>Platform</a:t>
            </a:r>
            <a:endParaRPr lang="en-US" sz="1800" b="1">
              <a:solidFill>
                <a:schemeClr val="accent2">
                  <a:lumMod val="75000"/>
                </a:schemeClr>
              </a:solidFill>
              <a:latin typeface="Arial Black" panose="020B0A04020102020204" pitchFamily="34" charset="0"/>
            </a:endParaRPr>
          </a:p>
        </xdr:txBody>
      </xdr:sp>
      <xdr:sp macro="" textlink="">
        <xdr:nvSpPr>
          <xdr:cNvPr id="35" name="Rectangle: Rounded Corners 34">
            <a:extLst>
              <a:ext uri="{FF2B5EF4-FFF2-40B4-BE49-F238E27FC236}">
                <a16:creationId xmlns:a16="http://schemas.microsoft.com/office/drawing/2014/main" id="{BB2A8AD4-54FE-4F4B-879A-A45B584CF546}"/>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95249</xdr:colOff>
      <xdr:row>14</xdr:row>
      <xdr:rowOff>57149</xdr:rowOff>
    </xdr:from>
    <xdr:to>
      <xdr:col>24</xdr:col>
      <xdr:colOff>277499</xdr:colOff>
      <xdr:row>30</xdr:row>
      <xdr:rowOff>100649</xdr:rowOff>
    </xdr:to>
    <xdr:grpSp>
      <xdr:nvGrpSpPr>
        <xdr:cNvPr id="38" name="Group 37">
          <a:extLst>
            <a:ext uri="{FF2B5EF4-FFF2-40B4-BE49-F238E27FC236}">
              <a16:creationId xmlns:a16="http://schemas.microsoft.com/office/drawing/2014/main" id="{80DC271C-C912-45DA-90DE-0F0B4AEDD3CF}"/>
            </a:ext>
          </a:extLst>
        </xdr:cNvPr>
        <xdr:cNvGrpSpPr/>
      </xdr:nvGrpSpPr>
      <xdr:grpSpPr>
        <a:xfrm>
          <a:off x="9810749" y="2724149"/>
          <a:ext cx="5040000" cy="3091500"/>
          <a:chOff x="4714874" y="2714624"/>
          <a:chExt cx="5059050" cy="3091500"/>
        </a:xfrm>
      </xdr:grpSpPr>
      <xdr:sp macro="" textlink="">
        <xdr:nvSpPr>
          <xdr:cNvPr id="39" name="Rectangle: Rounded Corners 38">
            <a:extLst>
              <a:ext uri="{FF2B5EF4-FFF2-40B4-BE49-F238E27FC236}">
                <a16:creationId xmlns:a16="http://schemas.microsoft.com/office/drawing/2014/main" id="{D8296151-5AF2-47F8-A545-C378B2CFC417}"/>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baseline="0">
                <a:solidFill>
                  <a:schemeClr val="accent2">
                    <a:lumMod val="75000"/>
                  </a:schemeClr>
                </a:solidFill>
                <a:latin typeface="Arial Black" panose="020B0A04020102020204" pitchFamily="34" charset="0"/>
              </a:rPr>
              <a:t>No_Bookings by Room Class</a:t>
            </a:r>
            <a:endParaRPr lang="en-US" sz="1600" b="1">
              <a:solidFill>
                <a:schemeClr val="accent2">
                  <a:lumMod val="75000"/>
                </a:schemeClr>
              </a:solidFill>
              <a:latin typeface="Arial Black" panose="020B0A04020102020204" pitchFamily="34" charset="0"/>
            </a:endParaRPr>
          </a:p>
        </xdr:txBody>
      </xdr:sp>
      <xdr:sp macro="" textlink="">
        <xdr:nvSpPr>
          <xdr:cNvPr id="40" name="Rectangle: Rounded Corners 39">
            <a:extLst>
              <a:ext uri="{FF2B5EF4-FFF2-40B4-BE49-F238E27FC236}">
                <a16:creationId xmlns:a16="http://schemas.microsoft.com/office/drawing/2014/main" id="{8125E23D-551D-4E8D-8A84-F7B6E917E5FA}"/>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342899</xdr:colOff>
      <xdr:row>14</xdr:row>
      <xdr:rowOff>57149</xdr:rowOff>
    </xdr:from>
    <xdr:to>
      <xdr:col>29</xdr:col>
      <xdr:colOff>361950</xdr:colOff>
      <xdr:row>30</xdr:row>
      <xdr:rowOff>100649</xdr:rowOff>
    </xdr:to>
    <xdr:grpSp>
      <xdr:nvGrpSpPr>
        <xdr:cNvPr id="41" name="Group 40">
          <a:extLst>
            <a:ext uri="{FF2B5EF4-FFF2-40B4-BE49-F238E27FC236}">
              <a16:creationId xmlns:a16="http://schemas.microsoft.com/office/drawing/2014/main" id="{1746934A-4915-4FBD-8EFC-95C88A1755DD}"/>
            </a:ext>
          </a:extLst>
        </xdr:cNvPr>
        <xdr:cNvGrpSpPr/>
      </xdr:nvGrpSpPr>
      <xdr:grpSpPr>
        <a:xfrm>
          <a:off x="14916149" y="2724149"/>
          <a:ext cx="3055145" cy="3091500"/>
          <a:chOff x="4714874" y="2714624"/>
          <a:chExt cx="5059050" cy="3091500"/>
        </a:xfrm>
      </xdr:grpSpPr>
      <xdr:sp macro="" textlink="">
        <xdr:nvSpPr>
          <xdr:cNvPr id="42" name="Rectangle: Rounded Corners 41">
            <a:extLst>
              <a:ext uri="{FF2B5EF4-FFF2-40B4-BE49-F238E27FC236}">
                <a16:creationId xmlns:a16="http://schemas.microsoft.com/office/drawing/2014/main" id="{73798A4A-1D21-422E-AB72-F102409F761C}"/>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1">
                <a:solidFill>
                  <a:schemeClr val="accent2">
                    <a:lumMod val="75000"/>
                  </a:schemeClr>
                </a:solidFill>
                <a:latin typeface="Arial Black" panose="020B0A04020102020204" pitchFamily="34" charset="0"/>
              </a:rPr>
              <a:t>No_Bookings</a:t>
            </a:r>
            <a:r>
              <a:rPr lang="en-US" sz="1200" b="1" baseline="0">
                <a:solidFill>
                  <a:schemeClr val="accent2">
                    <a:lumMod val="75000"/>
                  </a:schemeClr>
                </a:solidFill>
                <a:latin typeface="Arial Black" panose="020B0A04020102020204" pitchFamily="34" charset="0"/>
              </a:rPr>
              <a:t> By Booking Status</a:t>
            </a:r>
            <a:endParaRPr lang="en-US" sz="1200" b="1">
              <a:solidFill>
                <a:schemeClr val="accent2">
                  <a:lumMod val="75000"/>
                </a:schemeClr>
              </a:solidFill>
              <a:latin typeface="Arial Black" panose="020B0A04020102020204" pitchFamily="34" charset="0"/>
            </a:endParaRPr>
          </a:p>
        </xdr:txBody>
      </xdr:sp>
      <xdr:sp macro="" textlink="">
        <xdr:nvSpPr>
          <xdr:cNvPr id="43" name="Rectangle: Rounded Corners 42">
            <a:extLst>
              <a:ext uri="{FF2B5EF4-FFF2-40B4-BE49-F238E27FC236}">
                <a16:creationId xmlns:a16="http://schemas.microsoft.com/office/drawing/2014/main" id="{0C69C786-9EA9-45B4-AE01-181DE9F4A526}"/>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495298</xdr:colOff>
      <xdr:row>31</xdr:row>
      <xdr:rowOff>9524</xdr:rowOff>
    </xdr:from>
    <xdr:to>
      <xdr:col>21</xdr:col>
      <xdr:colOff>95249</xdr:colOff>
      <xdr:row>47</xdr:row>
      <xdr:rowOff>53024</xdr:rowOff>
    </xdr:to>
    <xdr:grpSp>
      <xdr:nvGrpSpPr>
        <xdr:cNvPr id="44" name="Group 43">
          <a:extLst>
            <a:ext uri="{FF2B5EF4-FFF2-40B4-BE49-F238E27FC236}">
              <a16:creationId xmlns:a16="http://schemas.microsoft.com/office/drawing/2014/main" id="{311AF983-D752-421E-9650-B88C321F15C6}"/>
            </a:ext>
          </a:extLst>
        </xdr:cNvPr>
        <xdr:cNvGrpSpPr/>
      </xdr:nvGrpSpPr>
      <xdr:grpSpPr>
        <a:xfrm>
          <a:off x="4745829" y="5915024"/>
          <a:ext cx="8101014" cy="3091500"/>
          <a:chOff x="4714874" y="2714624"/>
          <a:chExt cx="5059050" cy="3091500"/>
        </a:xfrm>
      </xdr:grpSpPr>
      <xdr:sp macro="" textlink="">
        <xdr:nvSpPr>
          <xdr:cNvPr id="45" name="Rectangle: Rounded Corners 44">
            <a:extLst>
              <a:ext uri="{FF2B5EF4-FFF2-40B4-BE49-F238E27FC236}">
                <a16:creationId xmlns:a16="http://schemas.microsoft.com/office/drawing/2014/main" id="{C8EA1586-F7C6-4003-AA78-3A4736F16094}"/>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2">
                    <a:lumMod val="75000"/>
                  </a:schemeClr>
                </a:solidFill>
                <a:latin typeface="Arial Black" panose="020B0A04020102020204" pitchFamily="34" charset="0"/>
              </a:rPr>
              <a:t>Weekly Trends Revenue</a:t>
            </a:r>
          </a:p>
        </xdr:txBody>
      </xdr:sp>
      <xdr:sp macro="" textlink="">
        <xdr:nvSpPr>
          <xdr:cNvPr id="46" name="Rectangle: Rounded Corners 45">
            <a:extLst>
              <a:ext uri="{FF2B5EF4-FFF2-40B4-BE49-F238E27FC236}">
                <a16:creationId xmlns:a16="http://schemas.microsoft.com/office/drawing/2014/main" id="{54C85286-132A-4E68-B0B9-E46A7CEA6F5A}"/>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21</xdr:col>
      <xdr:colOff>161924</xdr:colOff>
      <xdr:row>31</xdr:row>
      <xdr:rowOff>38099</xdr:rowOff>
    </xdr:from>
    <xdr:to>
      <xdr:col>29</xdr:col>
      <xdr:colOff>344174</xdr:colOff>
      <xdr:row>47</xdr:row>
      <xdr:rowOff>81599</xdr:rowOff>
    </xdr:to>
    <xdr:grpSp>
      <xdr:nvGrpSpPr>
        <xdr:cNvPr id="47" name="Group 46">
          <a:extLst>
            <a:ext uri="{FF2B5EF4-FFF2-40B4-BE49-F238E27FC236}">
              <a16:creationId xmlns:a16="http://schemas.microsoft.com/office/drawing/2014/main" id="{D1F84513-2574-4498-83D3-88E72D17BB18}"/>
            </a:ext>
          </a:extLst>
        </xdr:cNvPr>
        <xdr:cNvGrpSpPr/>
      </xdr:nvGrpSpPr>
      <xdr:grpSpPr>
        <a:xfrm>
          <a:off x="12913518" y="5943599"/>
          <a:ext cx="5040000" cy="3091500"/>
          <a:chOff x="4714874" y="2714624"/>
          <a:chExt cx="5059050" cy="3091500"/>
        </a:xfrm>
      </xdr:grpSpPr>
      <xdr:sp macro="" textlink="">
        <xdr:nvSpPr>
          <xdr:cNvPr id="48" name="Rectangle: Rounded Corners 47">
            <a:extLst>
              <a:ext uri="{FF2B5EF4-FFF2-40B4-BE49-F238E27FC236}">
                <a16:creationId xmlns:a16="http://schemas.microsoft.com/office/drawing/2014/main" id="{A52895B1-67FB-4EA5-8B56-3ED4932544D7}"/>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2">
                    <a:lumMod val="75000"/>
                  </a:schemeClr>
                </a:solidFill>
                <a:latin typeface="Arial Black" panose="020B0A04020102020204" pitchFamily="34" charset="0"/>
              </a:rPr>
              <a:t>Monthy Trend</a:t>
            </a:r>
            <a:r>
              <a:rPr lang="en-US" sz="1800" b="1" baseline="0">
                <a:solidFill>
                  <a:schemeClr val="accent2">
                    <a:lumMod val="75000"/>
                  </a:schemeClr>
                </a:solidFill>
                <a:latin typeface="Arial Black" panose="020B0A04020102020204" pitchFamily="34" charset="0"/>
              </a:rPr>
              <a:t> Revenue</a:t>
            </a:r>
            <a:endParaRPr lang="en-US" sz="1800" b="1">
              <a:solidFill>
                <a:schemeClr val="accent2">
                  <a:lumMod val="75000"/>
                </a:schemeClr>
              </a:solidFill>
              <a:latin typeface="Arial Black" panose="020B0A04020102020204" pitchFamily="34" charset="0"/>
            </a:endParaRPr>
          </a:p>
        </xdr:txBody>
      </xdr:sp>
      <xdr:sp macro="" textlink="">
        <xdr:nvSpPr>
          <xdr:cNvPr id="49" name="Rectangle: Rounded Corners 48">
            <a:extLst>
              <a:ext uri="{FF2B5EF4-FFF2-40B4-BE49-F238E27FC236}">
                <a16:creationId xmlns:a16="http://schemas.microsoft.com/office/drawing/2014/main" id="{0AA682DF-26F1-40B6-B0C9-20BD292AC18A}"/>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24</xdr:col>
      <xdr:colOff>409575</xdr:colOff>
      <xdr:row>17</xdr:row>
      <xdr:rowOff>66675</xdr:rowOff>
    </xdr:from>
    <xdr:to>
      <xdr:col>29</xdr:col>
      <xdr:colOff>285750</xdr:colOff>
      <xdr:row>30</xdr:row>
      <xdr:rowOff>9525</xdr:rowOff>
    </xdr:to>
    <xdr:graphicFrame macro="">
      <xdr:nvGraphicFramePr>
        <xdr:cNvPr id="50" name="Chart 49">
          <a:extLst>
            <a:ext uri="{FF2B5EF4-FFF2-40B4-BE49-F238E27FC236}">
              <a16:creationId xmlns:a16="http://schemas.microsoft.com/office/drawing/2014/main" id="{DF2C11AD-9E19-43DA-86D1-72492C90C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495301</xdr:colOff>
      <xdr:row>17</xdr:row>
      <xdr:rowOff>85725</xdr:rowOff>
    </xdr:from>
    <xdr:to>
      <xdr:col>15</xdr:col>
      <xdr:colOff>571501</xdr:colOff>
      <xdr:row>30</xdr:row>
      <xdr:rowOff>57150</xdr:rowOff>
    </xdr:to>
    <xdr:graphicFrame macro="">
      <xdr:nvGraphicFramePr>
        <xdr:cNvPr id="51" name="Chart 50">
          <a:extLst>
            <a:ext uri="{FF2B5EF4-FFF2-40B4-BE49-F238E27FC236}">
              <a16:creationId xmlns:a16="http://schemas.microsoft.com/office/drawing/2014/main" id="{79911311-E852-4283-B4E5-828B11027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142872</xdr:colOff>
      <xdr:row>17</xdr:row>
      <xdr:rowOff>95250</xdr:rowOff>
    </xdr:from>
    <xdr:to>
      <xdr:col>24</xdr:col>
      <xdr:colOff>219075</xdr:colOff>
      <xdr:row>30</xdr:row>
      <xdr:rowOff>76200</xdr:rowOff>
    </xdr:to>
    <xdr:graphicFrame macro="">
      <xdr:nvGraphicFramePr>
        <xdr:cNvPr id="52" name="Chart 51">
          <a:extLst>
            <a:ext uri="{FF2B5EF4-FFF2-40B4-BE49-F238E27FC236}">
              <a16:creationId xmlns:a16="http://schemas.microsoft.com/office/drawing/2014/main" id="{321648B8-BF3D-4F79-89FA-F8CCE9038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581021</xdr:colOff>
      <xdr:row>34</xdr:row>
      <xdr:rowOff>28575</xdr:rowOff>
    </xdr:from>
    <xdr:to>
      <xdr:col>21</xdr:col>
      <xdr:colOff>28574</xdr:colOff>
      <xdr:row>47</xdr:row>
      <xdr:rowOff>0</xdr:rowOff>
    </xdr:to>
    <xdr:graphicFrame macro="">
      <xdr:nvGraphicFramePr>
        <xdr:cNvPr id="53" name="Chart 52">
          <a:extLst>
            <a:ext uri="{FF2B5EF4-FFF2-40B4-BE49-F238E27FC236}">
              <a16:creationId xmlns:a16="http://schemas.microsoft.com/office/drawing/2014/main" id="{411AFCBE-D87C-42C6-8156-A4A0E2B84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xdr:col>
      <xdr:colOff>238121</xdr:colOff>
      <xdr:row>34</xdr:row>
      <xdr:rowOff>66675</xdr:rowOff>
    </xdr:from>
    <xdr:to>
      <xdr:col>29</xdr:col>
      <xdr:colOff>295275</xdr:colOff>
      <xdr:row>47</xdr:row>
      <xdr:rowOff>57150</xdr:rowOff>
    </xdr:to>
    <xdr:graphicFrame macro="">
      <xdr:nvGraphicFramePr>
        <xdr:cNvPr id="54" name="Chart 53">
          <a:extLst>
            <a:ext uri="{FF2B5EF4-FFF2-40B4-BE49-F238E27FC236}">
              <a16:creationId xmlns:a16="http://schemas.microsoft.com/office/drawing/2014/main" id="{A128B664-CBF9-4D78-8502-D6DFB768D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3</xdr:col>
      <xdr:colOff>323847</xdr:colOff>
      <xdr:row>14</xdr:row>
      <xdr:rowOff>66674</xdr:rowOff>
    </xdr:from>
    <xdr:to>
      <xdr:col>7</xdr:col>
      <xdr:colOff>409574</xdr:colOff>
      <xdr:row>23</xdr:row>
      <xdr:rowOff>161926</xdr:rowOff>
    </xdr:to>
    <mc:AlternateContent xmlns:mc="http://schemas.openxmlformats.org/markup-compatibility/2006" xmlns:a14="http://schemas.microsoft.com/office/drawing/2010/main">
      <mc:Choice Requires="a14">
        <xdr:graphicFrame macro="">
          <xdr:nvGraphicFramePr>
            <xdr:cNvPr id="55" name="week no 1">
              <a:extLst>
                <a:ext uri="{FF2B5EF4-FFF2-40B4-BE49-F238E27FC236}">
                  <a16:creationId xmlns:a16="http://schemas.microsoft.com/office/drawing/2014/main" id="{D83047E5-FD3A-4C60-986C-1524508A5A7F}"/>
                </a:ext>
              </a:extLst>
            </xdr:cNvPr>
            <xdr:cNvGraphicFramePr/>
          </xdr:nvGraphicFramePr>
          <xdr:xfrm>
            <a:off x="0" y="0"/>
            <a:ext cx="0" cy="0"/>
          </xdr:xfrm>
          <a:graphic>
            <a:graphicData uri="http://schemas.microsoft.com/office/drawing/2010/slicer">
              <sle:slicer xmlns:sle="http://schemas.microsoft.com/office/drawing/2010/slicer" name="week no 1"/>
            </a:graphicData>
          </a:graphic>
        </xdr:graphicFrame>
      </mc:Choice>
      <mc:Fallback xmlns="">
        <xdr:sp macro="" textlink="">
          <xdr:nvSpPr>
            <xdr:cNvPr id="0" name=""/>
            <xdr:cNvSpPr>
              <a:spLocks noTextEdit="1"/>
            </xdr:cNvSpPr>
          </xdr:nvSpPr>
          <xdr:spPr>
            <a:xfrm>
              <a:off x="2152647" y="2733674"/>
              <a:ext cx="2524127" cy="18097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104775</xdr:colOff>
      <xdr:row>1</xdr:row>
      <xdr:rowOff>85725</xdr:rowOff>
    </xdr:from>
    <xdr:to>
      <xdr:col>18</xdr:col>
      <xdr:colOff>485775</xdr:colOff>
      <xdr:row>7</xdr:row>
      <xdr:rowOff>28575</xdr:rowOff>
    </xdr:to>
    <mc:AlternateContent xmlns:mc="http://schemas.openxmlformats.org/markup-compatibility/2006" xmlns:a14="http://schemas.microsoft.com/office/drawing/2010/main">
      <mc:Choice Requires="a14">
        <xdr:graphicFrame macro="">
          <xdr:nvGraphicFramePr>
            <xdr:cNvPr id="56" name="day_type 1">
              <a:extLst>
                <a:ext uri="{FF2B5EF4-FFF2-40B4-BE49-F238E27FC236}">
                  <a16:creationId xmlns:a16="http://schemas.microsoft.com/office/drawing/2014/main" id="{7C859243-4112-4D27-8CE6-825907424FC0}"/>
                </a:ext>
              </a:extLst>
            </xdr:cNvPr>
            <xdr:cNvGraphicFramePr/>
          </xdr:nvGraphicFramePr>
          <xdr:xfrm>
            <a:off x="0" y="0"/>
            <a:ext cx="0" cy="0"/>
          </xdr:xfrm>
          <a:graphic>
            <a:graphicData uri="http://schemas.microsoft.com/office/drawing/2010/slicer">
              <sle:slicer xmlns:sle="http://schemas.microsoft.com/office/drawing/2010/slicer" name="day_type 1"/>
            </a:graphicData>
          </a:graphic>
        </xdr:graphicFrame>
      </mc:Choice>
      <mc:Fallback xmlns="">
        <xdr:sp macro="" textlink="">
          <xdr:nvSpPr>
            <xdr:cNvPr id="0" name=""/>
            <xdr:cNvSpPr>
              <a:spLocks noTextEdit="1"/>
            </xdr:cNvSpPr>
          </xdr:nvSpPr>
          <xdr:spPr>
            <a:xfrm>
              <a:off x="8639175" y="276225"/>
              <a:ext cx="28194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xdr:colOff>
      <xdr:row>1</xdr:row>
      <xdr:rowOff>47625</xdr:rowOff>
    </xdr:from>
    <xdr:to>
      <xdr:col>29</xdr:col>
      <xdr:colOff>200026</xdr:colOff>
      <xdr:row>7</xdr:row>
      <xdr:rowOff>66675</xdr:rowOff>
    </xdr:to>
    <mc:AlternateContent xmlns:mc="http://schemas.openxmlformats.org/markup-compatibility/2006" xmlns:tsle="http://schemas.microsoft.com/office/drawing/2012/timeslicer">
      <mc:Choice Requires="tsle">
        <xdr:graphicFrame macro="">
          <xdr:nvGraphicFramePr>
            <xdr:cNvPr id="57" name="Booking_date 1">
              <a:extLst>
                <a:ext uri="{FF2B5EF4-FFF2-40B4-BE49-F238E27FC236}">
                  <a16:creationId xmlns:a16="http://schemas.microsoft.com/office/drawing/2014/main" id="{AA29C957-40B0-4B30-8BFD-6976D5627A9D}"/>
                </a:ext>
              </a:extLst>
            </xdr:cNvPr>
            <xdr:cNvGraphicFramePr/>
          </xdr:nvGraphicFramePr>
          <xdr:xfrm>
            <a:off x="0" y="0"/>
            <a:ext cx="0" cy="0"/>
          </xdr:xfrm>
          <a:graphic>
            <a:graphicData uri="http://schemas.microsoft.com/office/drawing/2012/timeslicer">
              <tsle:timeslicer name="Booking_date 1"/>
            </a:graphicData>
          </a:graphic>
        </xdr:graphicFrame>
      </mc:Choice>
      <mc:Fallback xmlns="">
        <xdr:sp macro="" textlink="">
          <xdr:nvSpPr>
            <xdr:cNvPr id="0" name=""/>
            <xdr:cNvSpPr>
              <a:spLocks noTextEdit="1"/>
            </xdr:cNvSpPr>
          </xdr:nvSpPr>
          <xdr:spPr>
            <a:xfrm>
              <a:off x="11639550" y="238125"/>
              <a:ext cx="6238876" cy="11620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333372</xdr:colOff>
      <xdr:row>24</xdr:row>
      <xdr:rowOff>76201</xdr:rowOff>
    </xdr:from>
    <xdr:to>
      <xdr:col>7</xdr:col>
      <xdr:colOff>381000</xdr:colOff>
      <xdr:row>30</xdr:row>
      <xdr:rowOff>171450</xdr:rowOff>
    </xdr:to>
    <mc:AlternateContent xmlns:mc="http://schemas.openxmlformats.org/markup-compatibility/2006" xmlns:a14="http://schemas.microsoft.com/office/drawing/2010/main">
      <mc:Choice Requires="a14">
        <xdr:graphicFrame macro="">
          <xdr:nvGraphicFramePr>
            <xdr:cNvPr id="58" name="city 1">
              <a:extLst>
                <a:ext uri="{FF2B5EF4-FFF2-40B4-BE49-F238E27FC236}">
                  <a16:creationId xmlns:a16="http://schemas.microsoft.com/office/drawing/2014/main" id="{82E5DB60-BC70-4A85-9F8F-F9EB73B5227D}"/>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162172" y="4648201"/>
              <a:ext cx="2486028"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323849</xdr:colOff>
      <xdr:row>31</xdr:row>
      <xdr:rowOff>85725</xdr:rowOff>
    </xdr:from>
    <xdr:to>
      <xdr:col>7</xdr:col>
      <xdr:colOff>342900</xdr:colOff>
      <xdr:row>36</xdr:row>
      <xdr:rowOff>57150</xdr:rowOff>
    </xdr:to>
    <mc:AlternateContent xmlns:mc="http://schemas.openxmlformats.org/markup-compatibility/2006" xmlns:a14="http://schemas.microsoft.com/office/drawing/2010/main">
      <mc:Choice Requires="a14">
        <xdr:graphicFrame macro="">
          <xdr:nvGraphicFramePr>
            <xdr:cNvPr id="59" name="room_category 1">
              <a:extLst>
                <a:ext uri="{FF2B5EF4-FFF2-40B4-BE49-F238E27FC236}">
                  <a16:creationId xmlns:a16="http://schemas.microsoft.com/office/drawing/2014/main" id="{A6F5B702-D5FB-4BC1-885A-C2B4BFF4B765}"/>
                </a:ext>
              </a:extLst>
            </xdr:cNvPr>
            <xdr:cNvGraphicFramePr/>
          </xdr:nvGraphicFramePr>
          <xdr:xfrm>
            <a:off x="0" y="0"/>
            <a:ext cx="0" cy="0"/>
          </xdr:xfrm>
          <a:graphic>
            <a:graphicData uri="http://schemas.microsoft.com/office/drawing/2010/slicer">
              <sle:slicer xmlns:sle="http://schemas.microsoft.com/office/drawing/2010/slicer" name="room_category 1"/>
            </a:graphicData>
          </a:graphic>
        </xdr:graphicFrame>
      </mc:Choice>
      <mc:Fallback xmlns="">
        <xdr:sp macro="" textlink="">
          <xdr:nvSpPr>
            <xdr:cNvPr id="0" name=""/>
            <xdr:cNvSpPr>
              <a:spLocks noTextEdit="1"/>
            </xdr:cNvSpPr>
          </xdr:nvSpPr>
          <xdr:spPr>
            <a:xfrm>
              <a:off x="2152649" y="5991225"/>
              <a:ext cx="245745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323850</xdr:colOff>
      <xdr:row>36</xdr:row>
      <xdr:rowOff>142875</xdr:rowOff>
    </xdr:from>
    <xdr:to>
      <xdr:col>7</xdr:col>
      <xdr:colOff>342900</xdr:colOff>
      <xdr:row>46</xdr:row>
      <xdr:rowOff>152400</xdr:rowOff>
    </xdr:to>
    <mc:AlternateContent xmlns:mc="http://schemas.openxmlformats.org/markup-compatibility/2006" xmlns:a14="http://schemas.microsoft.com/office/drawing/2010/main">
      <mc:Choice Requires="a14">
        <xdr:graphicFrame macro="">
          <xdr:nvGraphicFramePr>
            <xdr:cNvPr id="60" name="room_class 1">
              <a:extLst>
                <a:ext uri="{FF2B5EF4-FFF2-40B4-BE49-F238E27FC236}">
                  <a16:creationId xmlns:a16="http://schemas.microsoft.com/office/drawing/2014/main" id="{83EE3554-60CA-4F97-9CE2-0C0193ECBB43}"/>
                </a:ext>
              </a:extLst>
            </xdr:cNvPr>
            <xdr:cNvGraphicFramePr/>
          </xdr:nvGraphicFramePr>
          <xdr:xfrm>
            <a:off x="0" y="0"/>
            <a:ext cx="0" cy="0"/>
          </xdr:xfrm>
          <a:graphic>
            <a:graphicData uri="http://schemas.microsoft.com/office/drawing/2010/slicer">
              <sle:slicer xmlns:sle="http://schemas.microsoft.com/office/drawing/2010/slicer" name="room_class 1"/>
            </a:graphicData>
          </a:graphic>
        </xdr:graphicFrame>
      </mc:Choice>
      <mc:Fallback xmlns="">
        <xdr:sp macro="" textlink="">
          <xdr:nvSpPr>
            <xdr:cNvPr id="0" name=""/>
            <xdr:cNvSpPr>
              <a:spLocks noTextEdit="1"/>
            </xdr:cNvSpPr>
          </xdr:nvSpPr>
          <xdr:spPr>
            <a:xfrm>
              <a:off x="2152650" y="7000875"/>
              <a:ext cx="245745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209549</xdr:colOff>
      <xdr:row>47</xdr:row>
      <xdr:rowOff>161924</xdr:rowOff>
    </xdr:from>
    <xdr:to>
      <xdr:col>11</xdr:col>
      <xdr:colOff>391799</xdr:colOff>
      <xdr:row>61</xdr:row>
      <xdr:rowOff>104775</xdr:rowOff>
    </xdr:to>
    <xdr:grpSp>
      <xdr:nvGrpSpPr>
        <xdr:cNvPr id="61" name="Group 60">
          <a:extLst>
            <a:ext uri="{FF2B5EF4-FFF2-40B4-BE49-F238E27FC236}">
              <a16:creationId xmlns:a16="http://schemas.microsoft.com/office/drawing/2014/main" id="{C45EA246-2848-463F-A687-8FBF60278169}"/>
            </a:ext>
          </a:extLst>
        </xdr:cNvPr>
        <xdr:cNvGrpSpPr/>
      </xdr:nvGrpSpPr>
      <xdr:grpSpPr>
        <a:xfrm>
          <a:off x="2031205" y="9115424"/>
          <a:ext cx="5040000" cy="2609851"/>
          <a:chOff x="4714874" y="2714624"/>
          <a:chExt cx="5059050" cy="3091500"/>
        </a:xfrm>
      </xdr:grpSpPr>
      <xdr:sp macro="" textlink="">
        <xdr:nvSpPr>
          <xdr:cNvPr id="62" name="Rectangle: Rounded Corners 61">
            <a:extLst>
              <a:ext uri="{FF2B5EF4-FFF2-40B4-BE49-F238E27FC236}">
                <a16:creationId xmlns:a16="http://schemas.microsoft.com/office/drawing/2014/main" id="{9FABB83E-2590-42AD-83D5-12C9E2E974E8}"/>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2">
                    <a:lumMod val="75000"/>
                  </a:schemeClr>
                </a:solidFill>
                <a:latin typeface="Arial Black" panose="020B0A04020102020204" pitchFamily="34" charset="0"/>
              </a:rPr>
              <a:t>Revenue By</a:t>
            </a:r>
            <a:r>
              <a:rPr lang="en-US" sz="1800" b="1" baseline="0">
                <a:solidFill>
                  <a:schemeClr val="accent2">
                    <a:lumMod val="75000"/>
                  </a:schemeClr>
                </a:solidFill>
                <a:latin typeface="Arial Black" panose="020B0A04020102020204" pitchFamily="34" charset="0"/>
              </a:rPr>
              <a:t> Cities</a:t>
            </a:r>
            <a:endParaRPr lang="en-US" sz="1800" b="1">
              <a:solidFill>
                <a:schemeClr val="accent2">
                  <a:lumMod val="75000"/>
                </a:schemeClr>
              </a:solidFill>
              <a:latin typeface="Arial Black" panose="020B0A04020102020204" pitchFamily="34" charset="0"/>
            </a:endParaRPr>
          </a:p>
        </xdr:txBody>
      </xdr:sp>
      <xdr:sp macro="" textlink="">
        <xdr:nvSpPr>
          <xdr:cNvPr id="63" name="Rectangle: Rounded Corners 62">
            <a:extLst>
              <a:ext uri="{FF2B5EF4-FFF2-40B4-BE49-F238E27FC236}">
                <a16:creationId xmlns:a16="http://schemas.microsoft.com/office/drawing/2014/main" id="{69F7BDEA-EFC8-41E4-BEB9-99339D1A6363}"/>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285747</xdr:colOff>
      <xdr:row>50</xdr:row>
      <xdr:rowOff>95249</xdr:rowOff>
    </xdr:from>
    <xdr:to>
      <xdr:col>11</xdr:col>
      <xdr:colOff>314325</xdr:colOff>
      <xdr:row>61</xdr:row>
      <xdr:rowOff>85725</xdr:rowOff>
    </xdr:to>
    <xdr:graphicFrame macro="">
      <xdr:nvGraphicFramePr>
        <xdr:cNvPr id="64" name="Chart 63">
          <a:extLst>
            <a:ext uri="{FF2B5EF4-FFF2-40B4-BE49-F238E27FC236}">
              <a16:creationId xmlns:a16="http://schemas.microsoft.com/office/drawing/2014/main" id="{F8EF7E1F-127F-4B4F-9FAA-FD6A59841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485773</xdr:colOff>
      <xdr:row>47</xdr:row>
      <xdr:rowOff>142874</xdr:rowOff>
    </xdr:from>
    <xdr:to>
      <xdr:col>22</xdr:col>
      <xdr:colOff>447674</xdr:colOff>
      <xdr:row>61</xdr:row>
      <xdr:rowOff>85725</xdr:rowOff>
    </xdr:to>
    <xdr:grpSp>
      <xdr:nvGrpSpPr>
        <xdr:cNvPr id="66" name="Group 65">
          <a:extLst>
            <a:ext uri="{FF2B5EF4-FFF2-40B4-BE49-F238E27FC236}">
              <a16:creationId xmlns:a16="http://schemas.microsoft.com/office/drawing/2014/main" id="{6F1709ED-F464-4F71-A812-18B0CC3F9C03}"/>
            </a:ext>
          </a:extLst>
        </xdr:cNvPr>
        <xdr:cNvGrpSpPr/>
      </xdr:nvGrpSpPr>
      <xdr:grpSpPr>
        <a:xfrm>
          <a:off x="7165179" y="9096374"/>
          <a:ext cx="6641308" cy="2609851"/>
          <a:chOff x="4714874" y="2714624"/>
          <a:chExt cx="5059050" cy="3091500"/>
        </a:xfrm>
      </xdr:grpSpPr>
      <xdr:sp macro="" textlink="">
        <xdr:nvSpPr>
          <xdr:cNvPr id="67" name="Rectangle: Rounded Corners 66">
            <a:extLst>
              <a:ext uri="{FF2B5EF4-FFF2-40B4-BE49-F238E27FC236}">
                <a16:creationId xmlns:a16="http://schemas.microsoft.com/office/drawing/2014/main" id="{D1A6E22F-7937-437A-83D4-4AADE6F1DAC3}"/>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2">
                    <a:lumMod val="75000"/>
                  </a:schemeClr>
                </a:solidFill>
                <a:latin typeface="Arial Black" panose="020B0A04020102020204" pitchFamily="34" charset="0"/>
              </a:rPr>
              <a:t>Revenue By</a:t>
            </a:r>
            <a:r>
              <a:rPr lang="en-US" sz="1800" b="1" baseline="0">
                <a:solidFill>
                  <a:schemeClr val="accent2">
                    <a:lumMod val="75000"/>
                  </a:schemeClr>
                </a:solidFill>
                <a:latin typeface="Arial Black" panose="020B0A04020102020204" pitchFamily="34" charset="0"/>
              </a:rPr>
              <a:t> Property Type</a:t>
            </a:r>
            <a:endParaRPr lang="en-US" sz="1800" b="1">
              <a:solidFill>
                <a:schemeClr val="accent2">
                  <a:lumMod val="75000"/>
                </a:schemeClr>
              </a:solidFill>
              <a:latin typeface="Arial Black" panose="020B0A04020102020204" pitchFamily="34" charset="0"/>
            </a:endParaRPr>
          </a:p>
        </xdr:txBody>
      </xdr:sp>
      <xdr:sp macro="" textlink="">
        <xdr:nvSpPr>
          <xdr:cNvPr id="68" name="Rectangle: Rounded Corners 67">
            <a:extLst>
              <a:ext uri="{FF2B5EF4-FFF2-40B4-BE49-F238E27FC236}">
                <a16:creationId xmlns:a16="http://schemas.microsoft.com/office/drawing/2014/main" id="{7A256DBC-3612-42E6-AE15-A82CDE696406}"/>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581021</xdr:colOff>
      <xdr:row>50</xdr:row>
      <xdr:rowOff>85724</xdr:rowOff>
    </xdr:from>
    <xdr:to>
      <xdr:col>22</xdr:col>
      <xdr:colOff>447674</xdr:colOff>
      <xdr:row>61</xdr:row>
      <xdr:rowOff>47625</xdr:rowOff>
    </xdr:to>
    <xdr:graphicFrame macro="">
      <xdr:nvGraphicFramePr>
        <xdr:cNvPr id="65" name="Chart 64">
          <a:extLst>
            <a:ext uri="{FF2B5EF4-FFF2-40B4-BE49-F238E27FC236}">
              <a16:creationId xmlns:a16="http://schemas.microsoft.com/office/drawing/2014/main" id="{C2C1DCBA-BCFD-4FD7-87CF-8A14420B6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504823</xdr:colOff>
      <xdr:row>47</xdr:row>
      <xdr:rowOff>161924</xdr:rowOff>
    </xdr:from>
    <xdr:to>
      <xdr:col>29</xdr:col>
      <xdr:colOff>361950</xdr:colOff>
      <xdr:row>61</xdr:row>
      <xdr:rowOff>104775</xdr:rowOff>
    </xdr:to>
    <xdr:grpSp>
      <xdr:nvGrpSpPr>
        <xdr:cNvPr id="69" name="Group 68">
          <a:extLst>
            <a:ext uri="{FF2B5EF4-FFF2-40B4-BE49-F238E27FC236}">
              <a16:creationId xmlns:a16="http://schemas.microsoft.com/office/drawing/2014/main" id="{2BEE68DC-3FE2-4977-B0E3-98385B23AFA8}"/>
            </a:ext>
          </a:extLst>
        </xdr:cNvPr>
        <xdr:cNvGrpSpPr/>
      </xdr:nvGrpSpPr>
      <xdr:grpSpPr>
        <a:xfrm>
          <a:off x="13863636" y="9115424"/>
          <a:ext cx="4107658" cy="2609851"/>
          <a:chOff x="4714874" y="2714624"/>
          <a:chExt cx="5059050" cy="3091500"/>
        </a:xfrm>
      </xdr:grpSpPr>
      <xdr:sp macro="" textlink="">
        <xdr:nvSpPr>
          <xdr:cNvPr id="70" name="Rectangle: Rounded Corners 69">
            <a:extLst>
              <a:ext uri="{FF2B5EF4-FFF2-40B4-BE49-F238E27FC236}">
                <a16:creationId xmlns:a16="http://schemas.microsoft.com/office/drawing/2014/main" id="{17FF52D3-6219-4C86-A389-F6AE1067F023}"/>
              </a:ext>
            </a:extLst>
          </xdr:cNvPr>
          <xdr:cNvSpPr/>
        </xdr:nvSpPr>
        <xdr:spPr>
          <a:xfrm>
            <a:off x="4714874" y="2714624"/>
            <a:ext cx="5040000" cy="540000"/>
          </a:xfrm>
          <a:prstGeom prst="roundRect">
            <a:avLst>
              <a:gd name="adj" fmla="val 8246"/>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a:solidFill>
                  <a:schemeClr val="accent2">
                    <a:lumMod val="75000"/>
                  </a:schemeClr>
                </a:solidFill>
                <a:latin typeface="Arial Black" panose="020B0A04020102020204" pitchFamily="34" charset="0"/>
              </a:rPr>
              <a:t>Weekly Revenue</a:t>
            </a:r>
          </a:p>
        </xdr:txBody>
      </xdr:sp>
      <xdr:sp macro="" textlink="">
        <xdr:nvSpPr>
          <xdr:cNvPr id="71" name="Rectangle: Rounded Corners 70">
            <a:extLst>
              <a:ext uri="{FF2B5EF4-FFF2-40B4-BE49-F238E27FC236}">
                <a16:creationId xmlns:a16="http://schemas.microsoft.com/office/drawing/2014/main" id="{76D04C92-DFB2-4751-95E9-87E1EA3B2E63}"/>
              </a:ext>
            </a:extLst>
          </xdr:cNvPr>
          <xdr:cNvSpPr/>
        </xdr:nvSpPr>
        <xdr:spPr>
          <a:xfrm>
            <a:off x="4733924" y="3286124"/>
            <a:ext cx="5040000" cy="2520000"/>
          </a:xfrm>
          <a:prstGeom prst="roundRect">
            <a:avLst>
              <a:gd name="adj" fmla="val 2954"/>
            </a:avLst>
          </a:prstGeom>
          <a:solidFill>
            <a:srgbClr val="99CC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22</xdr:col>
      <xdr:colOff>533398</xdr:colOff>
      <xdr:row>50</xdr:row>
      <xdr:rowOff>104774</xdr:rowOff>
    </xdr:from>
    <xdr:to>
      <xdr:col>29</xdr:col>
      <xdr:colOff>390525</xdr:colOff>
      <xdr:row>61</xdr:row>
      <xdr:rowOff>180976</xdr:rowOff>
    </xdr:to>
    <mc:AlternateContent xmlns:mc="http://schemas.openxmlformats.org/markup-compatibility/2006">
      <mc:Choice xmlns:cx2="http://schemas.microsoft.com/office/drawing/2015/10/21/chartex" Requires="cx2">
        <xdr:graphicFrame macro="">
          <xdr:nvGraphicFramePr>
            <xdr:cNvPr id="73" name="Chart 72">
              <a:extLst>
                <a:ext uri="{FF2B5EF4-FFF2-40B4-BE49-F238E27FC236}">
                  <a16:creationId xmlns:a16="http://schemas.microsoft.com/office/drawing/2014/main" id="{737558B6-E605-4352-A728-FBAF3E1377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xfrm>
              <a:off x="13944598" y="9629774"/>
              <a:ext cx="4124327" cy="21717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12337963" createdVersion="5" refreshedVersion="7" minRefreshableVersion="3" recordCount="0" supportSubquery="1" supportAdvancedDrill="1" xr:uid="{E2C7C2B1-A4C3-49E3-8737-7D473C584589}">
  <cacheSource type="external" connectionId="6"/>
  <cacheFields count="3">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 name="[dim_date].[week no].[week no]" caption="week no" numFmtId="0" hierarchy="2" level="1">
      <sharedItems containsBlank="1" count="15">
        <s v="W 19"/>
        <s v="W 20"/>
        <s v="W 21"/>
        <s v="W 22"/>
        <s v="W 23"/>
        <s v="W 24"/>
        <s v="W 25"/>
        <s v="W 26"/>
        <s v="W 27"/>
        <s v="W 28"/>
        <s v="W 29"/>
        <s v="W 30"/>
        <s v="W 31"/>
        <s v="W 32"/>
        <m/>
      </sharedItems>
    </cacheField>
  </cacheFields>
  <cacheHierarchies count="44">
    <cacheHierarchy uniqueName="[dim_date].[Booking_date]" caption="Booking_date" attribute="1" time="1" defaultMemberUniqueName="[dim_date].[Booking_date].[All]" allUniqueName="[dim_date].[Booking_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96759256" createdVersion="5" refreshedVersion="7" minRefreshableVersion="3" recordCount="0" supportSubquery="1" supportAdvancedDrill="1" xr:uid="{8B404B97-5AAF-4EDF-B975-19CEDA2BD314}">
  <cacheSource type="external" connectionId="6"/>
  <cacheFields count="5">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 name="[dim_date].[week no].[week no]" caption="week no" numFmtId="0" hierarchy="2" level="1">
      <sharedItems count="14">
        <s v="W 19"/>
        <s v="W 20"/>
        <s v="W 21"/>
        <s v="W 22"/>
        <s v="W 23"/>
        <s v="W 24"/>
        <s v="W 25"/>
        <s v="W 26"/>
        <s v="W 27"/>
        <s v="W 28"/>
        <s v="W 29"/>
        <s v="W 30"/>
        <s v="W 31"/>
        <s v="W 32"/>
      </sharedItems>
    </cacheField>
    <cacheField name="[dim_date].[Booking_date (Month)].[Booking_date (Month)]" caption="Booking_date (Month)" numFmtId="0" hierarchy="4" level="1">
      <sharedItems count="3">
        <s v="May"/>
        <s v="Jun"/>
        <s v="Jul"/>
      </sharedItems>
    </cacheField>
    <cacheField name="[dim_hotels].[property_name].[property_name]" caption="property_name" numFmtId="0" hierarchy="6" level="1">
      <sharedItems count="7">
        <s v="Atliq Bay"/>
        <s v="Atliq Blu"/>
        <s v="Atliq City"/>
        <s v="Atliq Exotica"/>
        <s v="Atliq Grands"/>
        <s v="Atliq Palace"/>
        <s v="Atliq Seasons"/>
      </sharedItems>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2" memberValueDatatype="130" unbalanced="0">
      <fieldsUsage count="2">
        <fieldUsage x="-1"/>
        <fieldUsage x="3"/>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2" memberValueDatatype="130" unbalanced="0">
      <fieldsUsage count="2">
        <fieldUsage x="-1"/>
        <fieldUsage x="4"/>
      </fieldsUsage>
    </cacheHierarchy>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805208331" createdVersion="5" refreshedVersion="7" minRefreshableVersion="3" recordCount="0" supportSubquery="1" supportAdvancedDrill="1" xr:uid="{D1C60ED1-C025-42C9-A78E-167498EE5D05}">
  <cacheSource type="external" connectionId="6"/>
  <cacheFields count="6">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 name="[dim_date].[week no].[week no]" caption="week no" numFmtId="0" hierarchy="2" level="1">
      <sharedItems containsBlank="1" count="15">
        <s v="W 19"/>
        <s v="W 20"/>
        <s v="W 21"/>
        <s v="W 22"/>
        <s v="W 23"/>
        <s v="W 24"/>
        <s v="W 25"/>
        <s v="W 26"/>
        <s v="W 27"/>
        <s v="W 28"/>
        <s v="W 29"/>
        <s v="W 30"/>
        <s v="W 31"/>
        <s v="W 32"/>
        <m/>
      </sharedItems>
    </cacheField>
    <cacheField name="[dim_date].[Booking_date (Month)].[Booking_date (Month)]" caption="Booking_date (Month)" numFmtId="0" hierarchy="4" level="1">
      <sharedItems count="3">
        <s v="May"/>
        <s v="Jun"/>
        <s v="Jul"/>
      </sharedItems>
    </cacheField>
    <cacheField name="[Measures].[Count of booking_id]" caption="Count of booking_id" numFmtId="0" hierarchy="35" level="32767"/>
    <cacheField name="[fact_bookings].[booking_status].[booking_status]" caption="booking_status" numFmtId="0" hierarchy="20" level="1">
      <sharedItems count="1">
        <s v="Checked Out"/>
      </sharedItems>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2" memberValueDatatype="130" unbalanced="0">
      <fieldsUsage count="2">
        <fieldUsage x="-1"/>
        <fieldUsage x="3"/>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5"/>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4"/>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45832395833" createdVersion="3" refreshedVersion="7" minRefreshableVersion="3" recordCount="0" supportSubquery="1" supportAdvancedDrill="1" xr:uid="{DD7808E0-893F-4DFF-B64B-8AF7670097EA}">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706486627"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468404861109" createdVersion="3" refreshedVersion="7" minRefreshableVersion="3" recordCount="0" supportSubquery="1" supportAdvancedDrill="1" xr:uid="{A04658F8-E50B-4927-B154-E6534AC1BFA5}">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dim_date].[Booking_date]" caption="Booking_date" attribute="1" time="1" defaultMemberUniqueName="[dim_date].[Booking_date].[All]" allUniqueName="[dim_date].[Booking_date].[All]" dimensionUniqueName="[dim_date]" displayFolder="" count="0"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696075813"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463445254631" createdVersion="3" refreshedVersion="7" minRefreshableVersion="3" recordCount="0" supportSubquery="1" supportAdvancedDrill="1" xr:uid="{E94A4C3A-1686-4C83-BC16-A2B69EA1CF4C}">
  <cacheSource type="external" connectionId="6">
    <extLst>
      <ext xmlns:x14="http://schemas.microsoft.com/office/spreadsheetml/2009/9/main" uri="{F057638F-6D5F-4e77-A914-E7F072B9BCA8}">
        <x14:sourceConnection name="ThisWorkbookDataModel"/>
      </ext>
    </extLst>
  </cacheSource>
  <cacheFields count="0"/>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0" memberValueDatatype="130" unbalanced="0"/>
    <cacheHierarchy uniqueName="[dim_date].[day_type]" caption="day_type" attribute="1" defaultMemberUniqueName="[dim_date].[day_type].[All]" allUniqueName="[dim_date].[day_type].[All]" dimensionUniqueName="[dim_date]" displayFolder="" count="0"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0" memberValueDatatype="130" unbalanced="0"/>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0"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0"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413224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43171297" createdVersion="5" refreshedVersion="7" minRefreshableVersion="3" recordCount="0" supportSubquery="1" supportAdvancedDrill="1" xr:uid="{FA1BBDAF-0213-49A5-B19C-445BD6AA8478}">
  <cacheSource type="external" connectionId="6"/>
  <cacheFields count="2">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50347225" createdVersion="5" refreshedVersion="7" minRefreshableVersion="3" recordCount="0" supportSubquery="1" supportAdvancedDrill="1" xr:uid="{1F829031-D53A-4DCC-B4B9-D19FEA02C2A6}">
  <cacheSource type="external" connectionId="6"/>
  <cacheFields count="7">
    <cacheField name="[Measures].[Count of booking_id]" caption="Count of booking_id" numFmtId="0" hierarchy="35" level="32767"/>
    <cacheField name="[Measures].[Sum of revenue_realized]" caption="Sum of revenue_realized" numFmtId="0" hierarchy="36" level="32767"/>
    <cacheField name="[Measures].[Sum of revenue_generated]" caption="Sum of revenue_generated" numFmtId="0" hierarchy="37" level="32767"/>
    <cacheField name="[Measures].[Sum of capacity]" caption="Sum of capacity" numFmtId="0" hierarchy="38" level="32767"/>
    <cacheField name="[Measures].[Average of ratings_given]" caption="Average of ratings_given" numFmtId="0" hierarchy="40" level="32767"/>
    <cacheField name="[Measures].[Count of successful_bookings]" caption="Count of successful_bookings" numFmtId="0" hierarchy="43" level="32767"/>
    <cacheField name="[dim_hotels].[city].[city]" caption="city" numFmtId="0" hierarchy="8" level="1">
      <sharedItems containsSemiMixedTypes="0" containsNonDate="0" containsString="0"/>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6"/>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2"/>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oneField="1" hidden="1">
      <fieldsUsage count="1">
        <fieldUsage x="5"/>
      </fieldsUsage>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57407406" createdVersion="5" refreshedVersion="7" minRefreshableVersion="3" recordCount="0" supportSubquery="1" supportAdvancedDrill="1" xr:uid="{D32BA036-106C-4FE9-8AC5-4A8E69AF226D}">
  <cacheSource type="external" connectionId="6"/>
  <cacheFields count="3">
    <cacheField name="[Measures].[Count of booking_id]" caption="Count of booking_id" numFmtId="0" hierarchy="35" level="32767"/>
    <cacheField name="[Measures].[Sum of revenue_generated]" caption="Sum of revenue_generated" numFmtId="0" hierarchy="37" level="32767"/>
    <cacheField name="[dim_hotels].[city].[city]" caption="city" numFmtId="0" hierarchy="8" level="1">
      <sharedItems containsSemiMixedTypes="0" containsNonDate="0" containsString="0"/>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63773149" createdVersion="5" refreshedVersion="7" minRefreshableVersion="3" recordCount="0" supportSubquery="1" supportAdvancedDrill="1" xr:uid="{6B97DD77-E9A8-4CDE-8143-7B1383DC5942}">
  <cacheSource type="external" connectionId="6"/>
  <cacheFields count="3">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 name="[dim_date].[day_type].[day_type]" caption="day_type" numFmtId="0" hierarchy="3" level="1">
      <sharedItems containsBlank="1" count="3">
        <s v="weekeday"/>
        <s v="weekend"/>
        <m/>
      </sharedItems>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fieldsUsage count="2">
        <fieldUsage x="-1"/>
        <fieldUsage x="2"/>
      </fieldsUsage>
    </cacheHierarchy>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69907407" createdVersion="5" refreshedVersion="7" minRefreshableVersion="3" recordCount="0" supportSubquery="1" supportAdvancedDrill="1" xr:uid="{A925286D-1198-42CE-8522-E79C9B0DF6FC}">
  <cacheSource type="external" connectionId="6"/>
  <cacheFields count="4">
    <cacheField name="[Measures].[Sum of revenue_generated]" caption="Sum of revenue_generated" numFmtId="0" hierarchy="37" level="32767"/>
    <cacheField name="[dim_hotels].[city].[city]" caption="city" numFmtId="0" hierarchy="8" level="1">
      <sharedItems count="4">
        <s v="Bangalore"/>
        <s v="Delhi"/>
        <s v="Hyderabad"/>
        <s v="Mumbai"/>
      </sharedItems>
    </cacheField>
    <cacheField name="[dim_date].[week no].[week no]" caption="week no" numFmtId="0" hierarchy="2" level="1">
      <sharedItems count="14">
        <s v="W 19"/>
        <s v="W 20"/>
        <s v="W 21"/>
        <s v="W 22"/>
        <s v="W 23"/>
        <s v="W 24"/>
        <s v="W 25"/>
        <s v="W 26"/>
        <s v="W 27"/>
        <s v="W 28"/>
        <s v="W 29"/>
        <s v="W 30"/>
        <s v="W 31"/>
        <s v="W 32"/>
      </sharedItems>
    </cacheField>
    <cacheField name="[dim_date].[Booking_date (Month)].[Booking_date (Month)]" caption="Booking_date (Month)" numFmtId="0" hierarchy="4" level="1">
      <sharedItems count="3">
        <s v="May"/>
        <s v="Jun"/>
        <s v="Jul"/>
      </sharedItems>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fieldsUsage count="2">
        <fieldUsage x="-1"/>
        <fieldUsage x="2"/>
      </fieldsUsage>
    </cacheHierarchy>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2" memberValueDatatype="130" unbalanced="0">
      <fieldsUsage count="2">
        <fieldUsage x="-1"/>
        <fieldUsage x="3"/>
      </fieldsUsage>
    </cacheHierarchy>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1"/>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hidden="1">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75115741" createdVersion="5" refreshedVersion="7" minRefreshableVersion="3" recordCount="0" supportSubquery="1" supportAdvancedDrill="1" xr:uid="{4CBA8B23-CB38-4FFC-BCBC-EABDA0EECF28}">
  <cacheSource type="external" connectionId="6"/>
  <cacheFields count="3">
    <cacheField name="[Measures].[Count of booking_id]" caption="Count of booking_id" numFmtId="0" hierarchy="35" level="32767"/>
    <cacheField name="[fact_bookings].[booking_status].[booking_status]" caption="booking_status" numFmtId="0" hierarchy="20" level="1">
      <sharedItems count="3">
        <s v="Cancelled"/>
        <s v="Checked Out"/>
        <s v="No Show"/>
      </sharedItems>
    </cacheField>
    <cacheField name="[dim_hotels].[city].[city]" caption="city" numFmtId="0" hierarchy="8" level="1">
      <sharedItems containsSemiMixedTypes="0" containsNonDate="0" containsString="0"/>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2" memberValueDatatype="130" unbalanced="0">
      <fieldsUsage count="2">
        <fieldUsage x="-1"/>
        <fieldUsage x="1"/>
      </fieldsUsage>
    </cacheHierarchy>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82175923" createdVersion="5" refreshedVersion="7" minRefreshableVersion="3" recordCount="0" supportSubquery="1" supportAdvancedDrill="1" xr:uid="{6ACAC7EE-EAE2-4706-9F2D-0A3B49B028D7}">
  <cacheSource type="external" connectionId="6"/>
  <cacheFields count="3">
    <cacheField name="[Measures].[Count of booking_id]" caption="Count of booking_id" numFmtId="0" hierarchy="35" level="32767"/>
    <cacheField name="[fact_bookings].[booking_platform].[booking_platform]" caption="booking_platform" numFmtId="0" hierarchy="18" level="1">
      <sharedItems count="7">
        <s v="direct offline"/>
        <s v="direct online"/>
        <s v="journey"/>
        <s v="logtrip"/>
        <s v="makeyourtrip"/>
        <s v="others"/>
        <s v="tripster"/>
      </sharedItems>
    </cacheField>
    <cacheField name="[dim_hotels].[city].[city]" caption="city" numFmtId="0" hierarchy="8" level="1">
      <sharedItems containsSemiMixedTypes="0" containsNonDate="0" containsString="0"/>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2" memberValueDatatype="130" unbalanced="0">
      <fieldsUsage count="2">
        <fieldUsage x="-1"/>
        <fieldUsage x="1"/>
      </fieldsUsage>
    </cacheHierarchy>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 kasar" refreshedDate="45638.635788888889" createdVersion="5" refreshedVersion="7" minRefreshableVersion="3" recordCount="0" supportSubquery="1" supportAdvancedDrill="1" xr:uid="{DD9E71FC-1E64-4C64-9D4D-A97A621497A5}">
  <cacheSource type="external" connectionId="6"/>
  <cacheFields count="3">
    <cacheField name="[Measures].[Count of booking_id]" caption="Count of booking_id" numFmtId="0" hierarchy="35" level="32767"/>
    <cacheField name="[dim_rooms].[room_class].[room_class]" caption="room_class" numFmtId="0" hierarchy="10" level="1">
      <sharedItems count="4">
        <s v="Elite"/>
        <s v="Premium"/>
        <s v="Presidential"/>
        <s v="Standard"/>
      </sharedItems>
    </cacheField>
    <cacheField name="[dim_hotels].[city].[city]" caption="city" numFmtId="0" hierarchy="8" level="1">
      <sharedItems containsSemiMixedTypes="0" containsNonDate="0" containsString="0"/>
    </cacheField>
  </cacheFields>
  <cacheHierarchies count="44">
    <cacheHierarchy uniqueName="[dim_date].[Booking_date]" caption="Booking_date" attribute="1" time="1" defaultMemberUniqueName="[dim_date].[Booking_date].[All]" allUniqueName="[dim_date].[Booking_date].[All]" dimensionUniqueName="[dim_date]" displayFolder="" count="2" memberValueDatatype="7" unbalanced="0"/>
    <cacheHierarchy uniqueName="[dim_date].[mmm yy]" caption="mmm yy" attribute="1" time="1" defaultMemberUniqueName="[dim_date].[mmm yy].[All]" allUniqueName="[dim_date].[mmm yy].[All]" dimensionUniqueName="[dim_date]" displayFolder="" count="0" memberValueDatatype="7" unbalanced="0"/>
    <cacheHierarchy uniqueName="[dim_date].[week no]" caption="week no" attribute="1" defaultMemberUniqueName="[dim_date].[week no].[All]" allUniqueName="[dim_date].[week no].[All]" dimensionUniqueName="[dim_date]" displayFolder="" count="2" memberValueDatatype="130" unbalanced="0"/>
    <cacheHierarchy uniqueName="[dim_date].[day_type]" caption="day_type" attribute="1" defaultMemberUniqueName="[dim_date].[day_type].[All]" allUniqueName="[dim_date].[day_type].[All]" dimensionUniqueName="[dim_date]" displayFolder="" count="2" memberValueDatatype="130" unbalanced="0"/>
    <cacheHierarchy uniqueName="[dim_date].[Booking_date (Month)]" caption="Booking_date (Month)" attribute="1" defaultMemberUniqueName="[dim_date].[Booking_date (Month)].[All]" allUniqueName="[dim_date].[Booking_date (Month)].[All]" dimensionUniqueName="[dim_date]" displayFolder="" count="0" memberValueDatatype="130" unbalanced="0"/>
    <cacheHierarchy uniqueName="[dim_hotels].[property_id]" caption="property_id" attribute="1" defaultMemberUniqueName="[dim_hotels].[property_id].[All]" allUniqueName="[dim_hotels].[property_id].[All]" dimensionUniqueName="[dim_hotels]" displayFolder="" count="0" memberValueDatatype="20" unbalanced="0"/>
    <cacheHierarchy uniqueName="[dim_hotels].[property_name]" caption="property_name" attribute="1" defaultMemberUniqueName="[dim_hotels].[property_name].[All]" allUniqueName="[dim_hotels].[property_name].[All]" dimensionUniqueName="[dim_hotels]" displayFolder="" count="0" memberValueDatatype="130" unbalanced="0"/>
    <cacheHierarchy uniqueName="[dim_hotels].[category]" caption="category" attribute="1" defaultMemberUniqueName="[dim_hotels].[category].[All]" allUniqueName="[dim_hotels].[category].[All]" dimensionUniqueName="[dim_hotels]" displayFolder="" count="0" memberValueDatatype="130" unbalanced="0"/>
    <cacheHierarchy uniqueName="[dim_hotels].[city]" caption="city" attribute="1" defaultMemberUniqueName="[dim_hotels].[city].[All]" allUniqueName="[dim_hotels].[city].[All]" dimensionUniqueName="[dim_hotels]" displayFolder="" count="2" memberValueDatatype="130" unbalanced="0">
      <fieldsUsage count="2">
        <fieldUsage x="-1"/>
        <fieldUsage x="2"/>
      </fieldsUsage>
    </cacheHierarchy>
    <cacheHierarchy uniqueName="[dim_rooms].[room_categoory]" caption="room_categoory" attribute="1" defaultMemberUniqueName="[dim_rooms].[room_categoory].[All]" allUniqueName="[dim_rooms].[room_categoory].[All]" dimensionUniqueName="[dim_rooms]" displayFolder="" count="0" memberValueDatatype="130" unbalanced="0"/>
    <cacheHierarchy uniqueName="[dim_rooms].[room_class]" caption="room_class" attribute="1" defaultMemberUniqueName="[dim_rooms].[room_class].[All]" allUniqueName="[dim_rooms].[room_class].[All]" dimensionUniqueName="[dim_rooms]" displayFolder="" count="2" memberValueDatatype="130" unbalanced="0">
      <fieldsUsage count="2">
        <fieldUsage x="-1"/>
        <fieldUsage x="1"/>
      </fieldsUsage>
    </cacheHierarchy>
    <cacheHierarchy uniqueName="[fact_bookings].[booking_id]" caption="booking_id" attribute="1" defaultMemberUniqueName="[fact_bookings].[booking_id].[All]" allUniqueName="[fact_bookings].[booking_id].[All]" dimensionUniqueName="[fact_bookings]" displayFolder="" count="0" memberValueDatatype="130" unbalanced="0"/>
    <cacheHierarchy uniqueName="[fact_bookings].[property_id]" caption="property_id" attribute="1" defaultMemberUniqueName="[fact_bookings].[property_id].[All]" allUniqueName="[fact_bookings].[property_id].[All]" dimensionUniqueName="[fact_bookings]" displayFolder="" count="0" memberValueDatatype="20" unbalanced="0"/>
    <cacheHierarchy uniqueName="[fact_bookings].[booking_date]" caption="booking_date" attribute="1" time="1" defaultMemberUniqueName="[fact_bookings].[booking_date].[All]" allUniqueName="[fact_bookings].[booking_date].[All]" dimensionUniqueName="[fact_bookings]" displayFolder="" count="0" memberValueDatatype="7" unbalanced="0"/>
    <cacheHierarchy uniqueName="[fact_bookings].[check_in_date]" caption="check_in_date" attribute="1" time="1" defaultMemberUniqueName="[fact_bookings].[check_in_date].[All]" allUniqueName="[fact_bookings].[check_in_date].[All]" dimensionUniqueName="[fact_bookings]" displayFolder="" count="0" memberValueDatatype="7" unbalanced="0"/>
    <cacheHierarchy uniqueName="[fact_bookings].[checkout_date]" caption="checkout_date" attribute="1" time="1" defaultMemberUniqueName="[fact_bookings].[checkout_date].[All]" allUniqueName="[fact_bookings].[checkout_date].[All]" dimensionUniqueName="[fact_bookings]" displayFolder="" count="0" memberValueDatatype="7" unbalanced="0"/>
    <cacheHierarchy uniqueName="[fact_bookings].[no_guests]" caption="no_guests" attribute="1" defaultMemberUniqueName="[fact_bookings].[no_guests].[All]" allUniqueName="[fact_bookings].[no_guests].[All]" dimensionUniqueName="[fact_bookings]" displayFolder="" count="0" memberValueDatatype="20" unbalanced="0"/>
    <cacheHierarchy uniqueName="[fact_bookings].[room_category]" caption="room_category" attribute="1" defaultMemberUniqueName="[fact_bookings].[room_category].[All]" allUniqueName="[fact_bookings].[room_category].[All]" dimensionUniqueName="[fact_bookings]" displayFolder="" count="2" memberValueDatatype="130" unbalanced="0"/>
    <cacheHierarchy uniqueName="[fact_bookings].[booking_platform]" caption="booking_platform" attribute="1" defaultMemberUniqueName="[fact_bookings].[booking_platform].[All]" allUniqueName="[fact_bookings].[booking_platform].[All]" dimensionUniqueName="[fact_bookings]" displayFolder="" count="0" memberValueDatatype="130" unbalanced="0"/>
    <cacheHierarchy uniqueName="[fact_bookings].[ratings_given]" caption="ratings_given" attribute="1" defaultMemberUniqueName="[fact_bookings].[ratings_given].[All]" allUniqueName="[fact_bookings].[ratings_given].[All]" dimensionUniqueName="[fact_bookings]" displayFolder="" count="0" memberValueDatatype="20" unbalanced="0"/>
    <cacheHierarchy uniqueName="[fact_bookings].[booking_status]" caption="booking_status" attribute="1" defaultMemberUniqueName="[fact_bookings].[booking_status].[All]" allUniqueName="[fact_bookings].[booking_status].[All]" dimensionUniqueName="[fact_bookings]" displayFolder="" count="0" memberValueDatatype="130" unbalanced="0"/>
    <cacheHierarchy uniqueName="[fact_bookings].[revenue_generated]" caption="revenue_generated" attribute="1" defaultMemberUniqueName="[fact_bookings].[revenue_generated].[All]" allUniqueName="[fact_bookings].[revenue_generated].[All]" dimensionUniqueName="[fact_bookings]" displayFolder="" count="0" memberValueDatatype="20" unbalanced="0"/>
    <cacheHierarchy uniqueName="[fact_bookings].[revenue_realized]" caption="revenue_realized" attribute="1" defaultMemberUniqueName="[fact_bookings].[revenue_realized].[All]" allUniqueName="[fact_bookings].[revenue_realized].[All]" dimensionUniqueName="[fact_bookings]" displayFolder="" count="0" memberValueDatatype="20" unbalanced="0"/>
    <cacheHierarchy uniqueName="[Fcat_agg_booking].[property_id]" caption="property_id" attribute="1" defaultMemberUniqueName="[Fcat_agg_booking].[property_id].[All]" allUniqueName="[Fcat_agg_booking].[property_id].[All]" dimensionUniqueName="[Fcat_agg_booking]" displayFolder="" count="0" memberValueDatatype="20" unbalanced="0"/>
    <cacheHierarchy uniqueName="[Fcat_agg_booking].[check_in_date]" caption="check_in_date" attribute="1" time="1" defaultMemberUniqueName="[Fcat_agg_booking].[check_in_date].[All]" allUniqueName="[Fcat_agg_booking].[check_in_date].[All]" dimensionUniqueName="[Fcat_agg_booking]" displayFolder="" count="0" memberValueDatatype="7" unbalanced="0"/>
    <cacheHierarchy uniqueName="[Fcat_agg_booking].[room_category]" caption="room_category" attribute="1" defaultMemberUniqueName="[Fcat_agg_booking].[room_category].[All]" allUniqueName="[Fcat_agg_booking].[room_category].[All]" dimensionUniqueName="[Fcat_agg_booking]" displayFolder="" count="0" memberValueDatatype="130" unbalanced="0"/>
    <cacheHierarchy uniqueName="[Fcat_agg_booking].[successful_bookings]" caption="successful_bookings" attribute="1" defaultMemberUniqueName="[Fcat_agg_booking].[successful_bookings].[All]" allUniqueName="[Fcat_agg_booking].[successful_bookings].[All]" dimensionUniqueName="[Fcat_agg_booking]" displayFolder="" count="0" memberValueDatatype="20" unbalanced="0"/>
    <cacheHierarchy uniqueName="[Fcat_agg_booking].[capacity]" caption="capacity" attribute="1" defaultMemberUniqueName="[Fcat_agg_booking].[capacity].[All]" allUniqueName="[Fcat_agg_booking].[capacity].[All]" dimensionUniqueName="[Fcat_agg_booking]" displayFolder="" count="0" memberValueDatatype="20" unbalanced="0"/>
    <cacheHierarchy uniqueName="[dim_date].[Booking_date (Month Index)]" caption="Booking_date (Month Index)" attribute="1" defaultMemberUniqueName="[dim_date].[Booking_date (Month Index)].[All]" allUniqueName="[dim_date].[Booking_date (Month Index)].[All]" dimensionUniqueName="[dim_date]" displayFolder="" count="0" memberValueDatatype="20" unbalanced="0" hidden="1"/>
    <cacheHierarchy uniqueName="[Measures].[__XL_Count fact_bookings]" caption="__XL_Count fact_bookings" measure="1" displayFolder="" measureGroup="fact_bookings" count="0" hidden="1"/>
    <cacheHierarchy uniqueName="[Measures].[__XL_Count Fcat_agg_booking]" caption="__XL_Count Fcat_agg_booking" measure="1" displayFolder="" measureGroup="Fcat_agg_booking" count="0" hidden="1"/>
    <cacheHierarchy uniqueName="[Measures].[__XL_Count dim_hotels]" caption="__XL_Count dim_hotels" measure="1" displayFolder="" measureGroup="dim_hotels" count="0" hidden="1"/>
    <cacheHierarchy uniqueName="[Measures].[__XL_Count dim_rooms]" caption="__XL_Count dim_rooms" measure="1" displayFolder="" measureGroup="dim_rooms" count="0" hidden="1"/>
    <cacheHierarchy uniqueName="[Measures].[__XL_Count dim_date]" caption="__XL_Count dim_date" measure="1" displayFolder="" measureGroup="dim_date" count="0" hidden="1"/>
    <cacheHierarchy uniqueName="[Measures].[__No measures defined]" caption="__No measures defined" measure="1" displayFolder="" count="0" hidden="1"/>
    <cacheHierarchy uniqueName="[Measures].[Count of booking_id]" caption="Count of booking_id" measure="1" displayFolder="" measureGroup="fact_booking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evenue_realized]" caption="Sum of revenue_realized" measure="1" displayFolder="" measureGroup="fact_bookings" count="0" hidden="1">
      <extLst>
        <ext xmlns:x15="http://schemas.microsoft.com/office/spreadsheetml/2010/11/main" uri="{B97F6D7D-B522-45F9-BDA1-12C45D357490}">
          <x15:cacheHierarchy aggregatedColumn="22"/>
        </ext>
      </extLst>
    </cacheHierarchy>
    <cacheHierarchy uniqueName="[Measures].[Sum of revenue_generated]" caption="Sum of revenue_generated" measure="1" displayFolder="" measureGroup="fact_bookings" count="0" hidden="1">
      <extLst>
        <ext xmlns:x15="http://schemas.microsoft.com/office/spreadsheetml/2010/11/main" uri="{B97F6D7D-B522-45F9-BDA1-12C45D357490}">
          <x15:cacheHierarchy aggregatedColumn="21"/>
        </ext>
      </extLst>
    </cacheHierarchy>
    <cacheHierarchy uniqueName="[Measures].[Sum of capacity]" caption="Sum of capacity" measure="1" displayFolder="" measureGroup="Fcat_agg_booking" count="0" hidden="1">
      <extLst>
        <ext xmlns:x15="http://schemas.microsoft.com/office/spreadsheetml/2010/11/main" uri="{B97F6D7D-B522-45F9-BDA1-12C45D357490}">
          <x15:cacheHierarchy aggregatedColumn="27"/>
        </ext>
      </extLst>
    </cacheHierarchy>
    <cacheHierarchy uniqueName="[Measures].[Sum of ratings_given]" caption="Sum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Average of ratings_given]" caption="Average of ratings_given" measure="1" displayFolder="" measureGroup="fact_bookings" count="0" hidden="1">
      <extLst>
        <ext xmlns:x15="http://schemas.microsoft.com/office/spreadsheetml/2010/11/main" uri="{B97F6D7D-B522-45F9-BDA1-12C45D357490}">
          <x15:cacheHierarchy aggregatedColumn="19"/>
        </ext>
      </extLst>
    </cacheHierarchy>
    <cacheHierarchy uniqueName="[Measures].[Sum of successful_bookings]" caption="Sum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Distinct Count of successful_bookings]" caption="Distinct 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y uniqueName="[Measures].[Count of successful_bookings]" caption="Count of successful_bookings" measure="1" displayFolder="" measureGroup="Fcat_agg_booking" count="0" hidden="1">
      <extLst>
        <ext xmlns:x15="http://schemas.microsoft.com/office/spreadsheetml/2010/11/main" uri="{B97F6D7D-B522-45F9-BDA1-12C45D357490}">
          <x15:cacheHierarchy aggregatedColumn="26"/>
        </ext>
      </extLst>
    </cacheHierarchy>
  </cacheHierarchies>
  <kpis count="0"/>
  <dimensions count="6">
    <dimension name="dim_date" uniqueName="[dim_date]" caption="dim_date"/>
    <dimension name="dim_hotels" uniqueName="[dim_hotels]" caption="dim_hotels"/>
    <dimension name="dim_rooms" uniqueName="[dim_rooms]" caption="dim_rooms"/>
    <dimension name="fact_bookings" uniqueName="[fact_bookings]" caption="fact_bookings"/>
    <dimension name="Fcat_agg_booking" uniqueName="[Fcat_agg_booking]" caption="Fcat_agg_booking"/>
    <dimension measure="1" name="Measures" uniqueName="[Measures]" caption="Measures"/>
  </dimensions>
  <measureGroups count="5">
    <measureGroup name="dim_date" caption="dim_date"/>
    <measureGroup name="dim_hotels" caption="dim_hotels"/>
    <measureGroup name="dim_rooms" caption="dim_rooms"/>
    <measureGroup name="fact_bookings" caption="fact_bookings"/>
    <measureGroup name="Fcat_agg_booking" caption="Fcat_agg_booking"/>
  </measureGroups>
  <maps count="12">
    <map measureGroup="0" dimension="0"/>
    <map measureGroup="1" dimension="1"/>
    <map measureGroup="2" dimension="2"/>
    <map measureGroup="3" dimension="0"/>
    <map measureGroup="3" dimension="1"/>
    <map measureGroup="3" dimension="2"/>
    <map measureGroup="3" dimension="3"/>
    <map measureGroup="4" dimension="0"/>
    <map measureGroup="4" dimension="1"/>
    <map measureGroup="4" dimension="2"/>
    <map measureGroup="4"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6A8704-2006-4165-9F67-8C032384F36E}" name="PivotTable3" cacheId="127"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location ref="E20:F24"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booking_id" fld="0" subtotal="count" baseField="0" baseItem="0" numFmtId="165"/>
  </dataFields>
  <formats count="12">
    <format dxfId="463">
      <pivotArea outline="0" collapsedLevelsAreSubtotals="1" fieldPosition="0">
        <references count="1">
          <reference field="4294967294" count="1" selected="0">
            <x v="0"/>
          </reference>
        </references>
      </pivotArea>
    </format>
    <format dxfId="462">
      <pivotArea type="all" dataOnly="0" outline="0" fieldPosition="0"/>
    </format>
    <format dxfId="461">
      <pivotArea outline="0" collapsedLevelsAreSubtotals="1" fieldPosition="0"/>
    </format>
    <format dxfId="460">
      <pivotArea dataOnly="0" labelOnly="1" outline="0" fieldPosition="0">
        <references count="1">
          <reference field="4294967294" count="1">
            <x v="0"/>
          </reference>
        </references>
      </pivotArea>
    </format>
    <format dxfId="459">
      <pivotArea outline="0" collapsedLevelsAreSubtotals="1" fieldPosition="0"/>
    </format>
    <format dxfId="458">
      <pivotArea outline="0" collapsedLevelsAreSubtotals="1" fieldPosition="0"/>
    </format>
    <format dxfId="457">
      <pivotArea type="all" dataOnly="0" outline="0" fieldPosition="0"/>
    </format>
    <format dxfId="456">
      <pivotArea outline="0" collapsedLevelsAreSubtotals="1" fieldPosition="0"/>
    </format>
    <format dxfId="455">
      <pivotArea field="1" type="button" dataOnly="0" labelOnly="1" outline="0" axis="axisRow" fieldPosition="0"/>
    </format>
    <format dxfId="454">
      <pivotArea dataOnly="0" labelOnly="1" fieldPosition="0">
        <references count="1">
          <reference field="1" count="0"/>
        </references>
      </pivotArea>
    </format>
    <format dxfId="453">
      <pivotArea dataOnly="0" labelOnly="1" grandRow="1" outline="0" fieldPosition="0"/>
    </format>
    <format dxfId="452">
      <pivotArea dataOnly="0" labelOnly="1" outline="0" axis="axisValues" fieldPosition="0"/>
    </format>
  </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185C705-DE5F-48BC-8865-959D0DAA276B}" name="PivotTable1" cacheId="115"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location ref="D4:I5"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6">
    <i>
      <x/>
    </i>
    <i i="1">
      <x v="1"/>
    </i>
    <i i="2">
      <x v="2"/>
    </i>
    <i i="3">
      <x v="3"/>
    </i>
    <i i="4">
      <x v="4"/>
    </i>
    <i i="5">
      <x v="5"/>
    </i>
  </colItems>
  <dataFields count="6">
    <dataField name="Count of booking_id" fld="0" subtotal="count" baseField="0" baseItem="0" numFmtId="165"/>
    <dataField name="Sum of revenue_realized" fld="1" baseField="0" baseItem="0" numFmtId="164"/>
    <dataField name="Sum of capacity" fld="3" baseField="0" baseItem="0" numFmtId="165"/>
    <dataField name="Sum of revenue_generated" fld="2" baseField="0" baseItem="0" numFmtId="164"/>
    <dataField name="Average of ratings_given" fld="4" subtotal="average" baseField="0" baseItem="4" numFmtId="2"/>
    <dataField name="Count of successful_bookings" fld="5" subtotal="count" baseField="0" baseItem="2"/>
  </dataFields>
  <formats count="10">
    <format dxfId="559">
      <pivotArea outline="0" collapsedLevelsAreSubtotals="1" fieldPosition="0">
        <references count="1">
          <reference field="4294967294" count="1" selected="0">
            <x v="4"/>
          </reference>
        </references>
      </pivotArea>
    </format>
    <format dxfId="558">
      <pivotArea outline="0" collapsedLevelsAreSubtotals="1" fieldPosition="0">
        <references count="1">
          <reference field="4294967294" count="1" selected="0">
            <x v="3"/>
          </reference>
        </references>
      </pivotArea>
    </format>
    <format dxfId="557">
      <pivotArea outline="0" collapsedLevelsAreSubtotals="1" fieldPosition="0">
        <references count="1">
          <reference field="4294967294" count="1" selected="0">
            <x v="1"/>
          </reference>
        </references>
      </pivotArea>
    </format>
    <format dxfId="556">
      <pivotArea outline="0" collapsedLevelsAreSubtotals="1" fieldPosition="0">
        <references count="1">
          <reference field="4294967294" count="1" selected="0">
            <x v="0"/>
          </reference>
        </references>
      </pivotArea>
    </format>
    <format dxfId="555">
      <pivotArea outline="0" collapsedLevelsAreSubtotals="1" fieldPosition="0">
        <references count="1">
          <reference field="4294967294" count="1" selected="0">
            <x v="2"/>
          </reference>
        </references>
      </pivotArea>
    </format>
    <format dxfId="554">
      <pivotArea type="all" dataOnly="0" outline="0" fieldPosition="0"/>
    </format>
    <format dxfId="553">
      <pivotArea outline="0" collapsedLevelsAreSubtotals="1" fieldPosition="0"/>
    </format>
    <format dxfId="552">
      <pivotArea dataOnly="0" labelOnly="1" outline="0" fieldPosition="0">
        <references count="1">
          <reference field="4294967294" count="5">
            <x v="0"/>
            <x v="1"/>
            <x v="2"/>
            <x v="3"/>
            <x v="4"/>
          </reference>
        </references>
      </pivotArea>
    </format>
    <format dxfId="551">
      <pivotArea outline="0" collapsedLevelsAreSubtotals="1" fieldPosition="0"/>
    </format>
    <format dxfId="550">
      <pivotArea outline="0" collapsedLevelsAreSubtotals="1" fieldPosition="0"/>
    </format>
  </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57D460-6DC7-45B5-AF2F-0C984D974BA0}" name="PivotTable13" cacheId="49" applyNumberFormats="0" applyBorderFormats="0" applyFontFormats="0" applyPatternFormats="0" applyAlignmentFormats="0" applyWidthHeightFormats="1" dataCaption="Values" tag="21d33d38-b136-4c97-a4d2-ea6af857d7b3" updatedVersion="7" minRefreshableVersion="3" useAutoFormatting="1" subtotalHiddenItems="1" itemPrintTitles="1" createdVersion="5" indent="0" outline="1" outlineData="1" multipleFieldFilters="0" chartFormat="5">
  <location ref="D189:E205" firstHeaderRow="1" firstDataRow="1" firstDataCol="1"/>
  <pivotFields count="3">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s>
  <rowFields count="1">
    <field x="2"/>
  </rowFields>
  <rowItems count="16">
    <i>
      <x v="13"/>
    </i>
    <i>
      <x v="14"/>
    </i>
    <i>
      <x v="12"/>
    </i>
    <i>
      <x v="11"/>
    </i>
    <i>
      <x v="4"/>
    </i>
    <i>
      <x v="7"/>
    </i>
    <i>
      <x v="10"/>
    </i>
    <i>
      <x v="2"/>
    </i>
    <i>
      <x v="1"/>
    </i>
    <i>
      <x v="3"/>
    </i>
    <i>
      <x v="6"/>
    </i>
    <i>
      <x v="9"/>
    </i>
    <i>
      <x v="8"/>
    </i>
    <i>
      <x/>
    </i>
    <i>
      <x v="5"/>
    </i>
    <i t="grand">
      <x/>
    </i>
  </rowItems>
  <colItems count="1">
    <i/>
  </colItems>
  <dataFields count="1">
    <dataField name="Sum of revenue_generated" fld="0" baseField="0" baseItem="0"/>
  </dataFields>
  <formats count="10">
    <format dxfId="569">
      <pivotArea type="all" dataOnly="0" outline="0" fieldPosition="0"/>
    </format>
    <format dxfId="568">
      <pivotArea outline="0" collapsedLevelsAreSubtotals="1" fieldPosition="0"/>
    </format>
    <format dxfId="567">
      <pivotArea outline="0" collapsedLevelsAreSubtotals="1" fieldPosition="0"/>
    </format>
    <format dxfId="566">
      <pivotArea outline="0" collapsedLevelsAreSubtotals="1" fieldPosition="0"/>
    </format>
    <format dxfId="565">
      <pivotArea type="all" dataOnly="0" outline="0" fieldPosition="0"/>
    </format>
    <format dxfId="564">
      <pivotArea outline="0" collapsedLevelsAreSubtotals="1" fieldPosition="0"/>
    </format>
    <format dxfId="563">
      <pivotArea field="2" type="button" dataOnly="0" labelOnly="1" outline="0" axis="axisRow" fieldPosition="0"/>
    </format>
    <format dxfId="562">
      <pivotArea dataOnly="0" labelOnly="1" fieldPosition="0">
        <references count="1">
          <reference field="2" count="0"/>
        </references>
      </pivotArea>
    </format>
    <format dxfId="561">
      <pivotArea dataOnly="0" labelOnly="1" grandRow="1" outline="0" fieldPosition="0"/>
    </format>
    <format dxfId="560">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C19D7-47C2-4802-9FF2-08D586F4C076}" name="PivotTable11" cacheId="112"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chartFormat="4">
  <location ref="E133:F138"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1"/>
    </i>
    <i>
      <x v="2"/>
    </i>
    <i>
      <x/>
    </i>
    <i>
      <x v="3"/>
    </i>
    <i t="grand">
      <x/>
    </i>
  </rowItems>
  <colItems count="1">
    <i/>
  </colItems>
  <dataFields count="1">
    <dataField name="Sum of revenue_generated" fld="0" baseField="0" baseItem="0"/>
  </dataFields>
  <formats count="10">
    <format dxfId="473">
      <pivotArea type="all" dataOnly="0" outline="0" fieldPosition="0"/>
    </format>
    <format dxfId="472">
      <pivotArea outline="0" collapsedLevelsAreSubtotals="1" fieldPosition="0"/>
    </format>
    <format dxfId="471">
      <pivotArea outline="0" collapsedLevelsAreSubtotals="1" fieldPosition="0"/>
    </format>
    <format dxfId="470">
      <pivotArea outline="0" collapsedLevelsAreSubtotals="1" fieldPosition="0"/>
    </format>
    <format dxfId="469">
      <pivotArea type="all" dataOnly="0" outline="0" fieldPosition="0"/>
    </format>
    <format dxfId="468">
      <pivotArea outline="0" collapsedLevelsAreSubtotals="1" fieldPosition="0"/>
    </format>
    <format dxfId="467">
      <pivotArea field="1" type="button" dataOnly="0" labelOnly="1" outline="0" axis="axisRow" fieldPosition="0"/>
    </format>
    <format dxfId="466">
      <pivotArea dataOnly="0" labelOnly="1" fieldPosition="0">
        <references count="1">
          <reference field="1" count="0"/>
        </references>
      </pivotArea>
    </format>
    <format dxfId="465">
      <pivotArea dataOnly="0" labelOnly="1" grandRow="1" outline="0" fieldPosition="0"/>
    </format>
    <format dxfId="464">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546019-F6FB-40AF-BE60-8BFCF0ACA239}" name="PivotTable7" cacheId="133"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location ref="D89:E94"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booking_id" fld="0" subtotal="count" baseField="0" baseItem="0" numFmtId="165"/>
  </dataFields>
  <formats count="12">
    <format dxfId="485">
      <pivotArea outline="0" collapsedLevelsAreSubtotals="1" fieldPosition="0">
        <references count="1">
          <reference field="4294967294" count="1" selected="0">
            <x v="0"/>
          </reference>
        </references>
      </pivotArea>
    </format>
    <format dxfId="484">
      <pivotArea type="all" dataOnly="0" outline="0" fieldPosition="0"/>
    </format>
    <format dxfId="483">
      <pivotArea outline="0" collapsedLevelsAreSubtotals="1" fieldPosition="0"/>
    </format>
    <format dxfId="482">
      <pivotArea dataOnly="0" labelOnly="1" outline="0" fieldPosition="0">
        <references count="1">
          <reference field="4294967294" count="1">
            <x v="0"/>
          </reference>
        </references>
      </pivotArea>
    </format>
    <format dxfId="481">
      <pivotArea outline="0" collapsedLevelsAreSubtotals="1" fieldPosition="0"/>
    </format>
    <format dxfId="480">
      <pivotArea outline="0" collapsedLevelsAreSubtotals="1" fieldPosition="0"/>
    </format>
    <format dxfId="479">
      <pivotArea type="all" dataOnly="0" outline="0" fieldPosition="0"/>
    </format>
    <format dxfId="478">
      <pivotArea outline="0" collapsedLevelsAreSubtotals="1" fieldPosition="0"/>
    </format>
    <format dxfId="477">
      <pivotArea field="1" type="button" dataOnly="0" labelOnly="1" outline="0" axis="axisRow" fieldPosition="0"/>
    </format>
    <format dxfId="476">
      <pivotArea dataOnly="0" labelOnly="1" fieldPosition="0">
        <references count="1">
          <reference field="1" count="0"/>
        </references>
      </pivotArea>
    </format>
    <format dxfId="475">
      <pivotArea dataOnly="0" labelOnly="1" grandRow="1" outline="0" fieldPosition="0"/>
    </format>
    <format dxfId="474">
      <pivotArea dataOnly="0" labelOnly="1" outline="0" axis="axisValues" fieldPosition="0"/>
    </format>
  </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date]"/>
        <x15:activeTabTopLevelEntity name="[dim_hote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7E8767-D863-481C-ADC3-99D3F23168E2}" name="PivotTable4" cacheId="130"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location ref="D53:E61"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booking_id" fld="0" subtotal="count" baseField="0" baseItem="0" numFmtId="165"/>
  </dataFields>
  <formats count="12">
    <format dxfId="497">
      <pivotArea outline="0" collapsedLevelsAreSubtotals="1" fieldPosition="0">
        <references count="1">
          <reference field="4294967294" count="1" selected="0">
            <x v="0"/>
          </reference>
        </references>
      </pivotArea>
    </format>
    <format dxfId="496">
      <pivotArea type="all" dataOnly="0" outline="0" fieldPosition="0"/>
    </format>
    <format dxfId="495">
      <pivotArea outline="0" collapsedLevelsAreSubtotals="1" fieldPosition="0"/>
    </format>
    <format dxfId="494">
      <pivotArea dataOnly="0" labelOnly="1" outline="0" fieldPosition="0">
        <references count="1">
          <reference field="4294967294" count="1">
            <x v="0"/>
          </reference>
        </references>
      </pivotArea>
    </format>
    <format dxfId="493">
      <pivotArea outline="0" collapsedLevelsAreSubtotals="1" fieldPosition="0"/>
    </format>
    <format dxfId="492">
      <pivotArea outline="0" collapsedLevelsAreSubtotals="1" fieldPosition="0"/>
    </format>
    <format dxfId="491">
      <pivotArea type="all" dataOnly="0" outline="0" fieldPosition="0"/>
    </format>
    <format dxfId="490">
      <pivotArea outline="0" collapsedLevelsAreSubtotals="1" fieldPosition="0"/>
    </format>
    <format dxfId="489">
      <pivotArea field="1" type="button" dataOnly="0" labelOnly="1" outline="0" axis="axisRow" fieldPosition="0"/>
    </format>
    <format dxfId="488">
      <pivotArea dataOnly="0" labelOnly="1" fieldPosition="0">
        <references count="1">
          <reference field="1" count="0"/>
        </references>
      </pivotArea>
    </format>
    <format dxfId="487">
      <pivotArea dataOnly="0" labelOnly="1" grandRow="1" outline="0" fieldPosition="0"/>
    </format>
    <format dxfId="486">
      <pivotArea dataOnly="0" labelOnly="1" outline="0" axis="axisValues" fieldPosition="0"/>
    </format>
  </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15AD9E-CD2E-4F2C-B147-D68A694DBE4B}" name="PivotTable14" cacheId="124"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chartFormat="6">
  <location ref="D218:E222" firstHeaderRow="1" firstDataRow="1" firstDataCol="1"/>
  <pivotFields count="4">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s="1" x="0"/>
        <item s="1" x="1"/>
        <item s="1" x="2"/>
      </items>
    </pivotField>
  </pivotFields>
  <rowFields count="1">
    <field x="3"/>
  </rowFields>
  <rowItems count="4">
    <i>
      <x/>
    </i>
    <i>
      <x v="1"/>
    </i>
    <i>
      <x v="2"/>
    </i>
    <i t="grand">
      <x/>
    </i>
  </rowItems>
  <colItems count="1">
    <i/>
  </colItems>
  <dataFields count="1">
    <dataField name="Sum of revenue_generated" fld="0" baseField="0" baseItem="0"/>
  </dataFields>
  <formats count="9">
    <format dxfId="506">
      <pivotArea type="all" dataOnly="0" outline="0" fieldPosition="0"/>
    </format>
    <format dxfId="505">
      <pivotArea outline="0" collapsedLevelsAreSubtotals="1" fieldPosition="0"/>
    </format>
    <format dxfId="504">
      <pivotArea outline="0" collapsedLevelsAreSubtotals="1" fieldPosition="0"/>
    </format>
    <format dxfId="503">
      <pivotArea outline="0" collapsedLevelsAreSubtotals="1" fieldPosition="0"/>
    </format>
    <format dxfId="502">
      <pivotArea type="all" dataOnly="0" outline="0" fieldPosition="0"/>
    </format>
    <format dxfId="501">
      <pivotArea outline="0" collapsedLevelsAreSubtotals="1" fieldPosition="0"/>
    </format>
    <format dxfId="500">
      <pivotArea field="2" type="button" dataOnly="0" labelOnly="1" outline="0"/>
    </format>
    <format dxfId="499">
      <pivotArea dataOnly="0" labelOnly="1" grandRow="1" outline="0" fieldPosition="0"/>
    </format>
    <format dxfId="498">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76B900-374A-4196-83CC-AEE44FAB0BEF}" name="PivotTable5" cacheId="139"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chartFormat="6">
  <location ref="D278:F309" firstHeaderRow="0" firstDataRow="1" firstDataCol="1"/>
  <pivotFields count="6">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15">
        <item x="10"/>
        <item x="0"/>
        <item x="1"/>
        <item x="2"/>
        <item x="3"/>
        <item x="4"/>
        <item x="5"/>
        <item x="6"/>
        <item x="7"/>
        <item x="8"/>
        <item x="9"/>
        <item x="11"/>
        <item x="12"/>
        <item x="13"/>
        <item x="14"/>
      </items>
    </pivotField>
    <pivotField allDrilled="1" subtotalTop="0" showAll="0" dataSourceSort="1" defaultSubtotal="0" defaultAttributeDrillState="1">
      <items count="3">
        <item s="1" x="0"/>
        <item s="1" x="1"/>
        <item s="1" x="2"/>
      </items>
    </pivotField>
    <pivotField dataField="1" subtotalTop="0" showAll="0" defaultSubtotal="0"/>
    <pivotField axis="axisRow" allDrilled="1" subtotalTop="0" showAll="0" dataSourceSort="1" defaultSubtotal="0" defaultAttributeDrillState="1">
      <items count="1">
        <item s="1" x="0"/>
      </items>
    </pivotField>
  </pivotFields>
  <rowFields count="2">
    <field x="2"/>
    <field x="5"/>
  </rowFields>
  <rowItems count="31">
    <i>
      <x/>
    </i>
    <i r="1">
      <x/>
    </i>
    <i>
      <x v="1"/>
    </i>
    <i r="1">
      <x/>
    </i>
    <i>
      <x v="2"/>
    </i>
    <i r="1">
      <x/>
    </i>
    <i>
      <x v="3"/>
    </i>
    <i r="1">
      <x/>
    </i>
    <i>
      <x v="4"/>
    </i>
    <i r="1">
      <x/>
    </i>
    <i>
      <x v="5"/>
    </i>
    <i r="1">
      <x/>
    </i>
    <i>
      <x v="6"/>
    </i>
    <i r="1">
      <x/>
    </i>
    <i>
      <x v="7"/>
    </i>
    <i r="1">
      <x/>
    </i>
    <i>
      <x v="8"/>
    </i>
    <i r="1">
      <x/>
    </i>
    <i>
      <x v="9"/>
    </i>
    <i r="1">
      <x/>
    </i>
    <i>
      <x v="10"/>
    </i>
    <i r="1">
      <x/>
    </i>
    <i>
      <x v="11"/>
    </i>
    <i r="1">
      <x/>
    </i>
    <i>
      <x v="12"/>
    </i>
    <i r="1">
      <x/>
    </i>
    <i>
      <x v="13"/>
    </i>
    <i r="1">
      <x/>
    </i>
    <i>
      <x v="14"/>
    </i>
    <i r="1">
      <x/>
    </i>
    <i t="grand">
      <x/>
    </i>
  </rowItems>
  <colFields count="1">
    <field x="-2"/>
  </colFields>
  <colItems count="2">
    <i>
      <x/>
    </i>
    <i i="1">
      <x v="1"/>
    </i>
  </colItems>
  <dataFields count="2">
    <dataField name="Sum of revenue_generated" fld="0" baseField="0" baseItem="0"/>
    <dataField name="Count of booking_id" fld="4" subtotal="count" baseField="0" baseItem="0"/>
  </dataFields>
  <formats count="9">
    <format dxfId="515">
      <pivotArea type="all" dataOnly="0" outline="0" fieldPosition="0"/>
    </format>
    <format dxfId="514">
      <pivotArea outline="0" collapsedLevelsAreSubtotals="1" fieldPosition="0"/>
    </format>
    <format dxfId="513">
      <pivotArea outline="0" collapsedLevelsAreSubtotals="1" fieldPosition="0"/>
    </format>
    <format dxfId="512">
      <pivotArea outline="0" collapsedLevelsAreSubtotals="1" fieldPosition="0"/>
    </format>
    <format dxfId="511">
      <pivotArea type="all" dataOnly="0" outline="0" fieldPosition="0"/>
    </format>
    <format dxfId="510">
      <pivotArea outline="0" collapsedLevelsAreSubtotals="1" fieldPosition="0"/>
    </format>
    <format dxfId="509">
      <pivotArea field="2" type="button" dataOnly="0" labelOnly="1" outline="0" axis="axisRow" fieldPosition="0"/>
    </format>
    <format dxfId="508">
      <pivotArea dataOnly="0" labelOnly="1" grandRow="1" outline="0" fieldPosition="0"/>
    </format>
    <format dxfId="50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2">
    <rowHierarchyUsage hierarchyUsage="2"/>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17F5FE-CE96-4F19-9597-226425ACE25B}" name="PivotTable12" cacheId="121"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chartFormat="2">
  <location ref="D160:E164" firstHeaderRow="1" firstDataRow="1" firstDataCol="1"/>
  <pivotFields count="3">
    <pivotField dataField="1" subtotalTop="0" showAll="0" defaultSubtotal="0"/>
    <pivotField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s>
  <rowFields count="1">
    <field x="2"/>
  </rowFields>
  <rowItems count="4">
    <i>
      <x/>
    </i>
    <i>
      <x v="1"/>
    </i>
    <i>
      <x v="2"/>
    </i>
    <i t="grand">
      <x/>
    </i>
  </rowItems>
  <colItems count="1">
    <i/>
  </colItems>
  <dataFields count="1">
    <dataField name="Sum of revenue_generated" fld="0" baseField="0" baseItem="0"/>
  </dataFields>
  <formats count="10">
    <format dxfId="525">
      <pivotArea type="all" dataOnly="0" outline="0" fieldPosition="0"/>
    </format>
    <format dxfId="524">
      <pivotArea outline="0" collapsedLevelsAreSubtotals="1" fieldPosition="0"/>
    </format>
    <format dxfId="523">
      <pivotArea outline="0" collapsedLevelsAreSubtotals="1" fieldPosition="0"/>
    </format>
    <format dxfId="522">
      <pivotArea outline="0" collapsedLevelsAreSubtotals="1" fieldPosition="0"/>
    </format>
    <format dxfId="521">
      <pivotArea type="all" dataOnly="0" outline="0" fieldPosition="0"/>
    </format>
    <format dxfId="520">
      <pivotArea outline="0" collapsedLevelsAreSubtotals="1" fieldPosition="0"/>
    </format>
    <format dxfId="519">
      <pivotArea field="2" type="button" dataOnly="0" labelOnly="1" outline="0" axis="axisRow" fieldPosition="0"/>
    </format>
    <format dxfId="518">
      <pivotArea dataOnly="0" labelOnly="1" fieldPosition="0">
        <references count="1">
          <reference field="2" count="0"/>
        </references>
      </pivotArea>
    </format>
    <format dxfId="517">
      <pivotArea dataOnly="0" labelOnly="1" grandRow="1" outline="0" fieldPosition="0"/>
    </format>
    <format dxfId="5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0BA12A-0273-4FF4-B505-316F219CC6A9}" name="PivotTable2" cacheId="136"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chartFormat="6">
  <location ref="D240:I249" firstHeaderRow="1" firstDataRow="2" firstDataCol="1"/>
  <pivotFields count="5">
    <pivotField dataField="1" subtotalTop="0" showAll="0" defaultSubtotal="0"/>
    <pivotField axis="axisCol"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items count="3">
        <item s="1" x="0"/>
        <item s="1" x="1"/>
        <item s="1" x="2"/>
      </items>
    </pivotField>
    <pivotField axis="axisRow" allDrilled="1" subtotalTop="0" showAll="0" dataSourceSort="1" defaultSubtotal="0" defaultAttributeDrillState="1">
      <items count="7">
        <item x="0"/>
        <item x="1"/>
        <item x="2"/>
        <item x="3"/>
        <item x="4"/>
        <item x="5"/>
        <item x="6"/>
      </items>
    </pivotField>
  </pivotFields>
  <rowFields count="1">
    <field x="4"/>
  </rowFields>
  <rowItems count="8">
    <i>
      <x/>
    </i>
    <i>
      <x v="1"/>
    </i>
    <i>
      <x v="2"/>
    </i>
    <i>
      <x v="3"/>
    </i>
    <i>
      <x v="4"/>
    </i>
    <i>
      <x v="5"/>
    </i>
    <i>
      <x v="6"/>
    </i>
    <i t="grand">
      <x/>
    </i>
  </rowItems>
  <colFields count="1">
    <field x="1"/>
  </colFields>
  <colItems count="5">
    <i>
      <x v="1"/>
    </i>
    <i>
      <x v="2"/>
    </i>
    <i>
      <x/>
    </i>
    <i>
      <x v="3"/>
    </i>
    <i t="grand">
      <x/>
    </i>
  </colItems>
  <dataFields count="1">
    <dataField name="Sum of revenue_generated" fld="0" baseField="0" baseItem="0"/>
  </dataFields>
  <formats count="14">
    <format dxfId="539">
      <pivotArea type="all" dataOnly="0" outline="0" fieldPosition="0"/>
    </format>
    <format dxfId="538">
      <pivotArea outline="0" collapsedLevelsAreSubtotals="1" fieldPosition="0"/>
    </format>
    <format dxfId="537">
      <pivotArea outline="0" collapsedLevelsAreSubtotals="1" fieldPosition="0"/>
    </format>
    <format dxfId="536">
      <pivotArea outline="0" collapsedLevelsAreSubtotals="1" fieldPosition="0"/>
    </format>
    <format dxfId="535">
      <pivotArea type="all" dataOnly="0" outline="0" fieldPosition="0"/>
    </format>
    <format dxfId="534">
      <pivotArea outline="0" collapsedLevelsAreSubtotals="1" fieldPosition="0"/>
    </format>
    <format dxfId="533">
      <pivotArea type="origin" dataOnly="0" labelOnly="1" outline="0" fieldPosition="0"/>
    </format>
    <format dxfId="532">
      <pivotArea field="1" type="button" dataOnly="0" labelOnly="1" outline="0" axis="axisCol" fieldPosition="0"/>
    </format>
    <format dxfId="531">
      <pivotArea type="topRight" dataOnly="0" labelOnly="1" outline="0" fieldPosition="0"/>
    </format>
    <format dxfId="530">
      <pivotArea field="4" type="button" dataOnly="0" labelOnly="1" outline="0" axis="axisRow" fieldPosition="0"/>
    </format>
    <format dxfId="529">
      <pivotArea dataOnly="0" labelOnly="1" fieldPosition="0">
        <references count="1">
          <reference field="4" count="0"/>
        </references>
      </pivotArea>
    </format>
    <format dxfId="528">
      <pivotArea dataOnly="0" labelOnly="1" grandRow="1" outline="0" fieldPosition="0"/>
    </format>
    <format dxfId="527">
      <pivotArea dataOnly="0" labelOnly="1" fieldPosition="0">
        <references count="1">
          <reference field="1" count="0"/>
        </references>
      </pivotArea>
    </format>
    <format dxfId="526">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activeTabTopLevelEntity name="[dim_hotels]"/>
        <x15:activeTabTopLevelEntity name="[dim_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2A94B5-8704-4805-B4B0-E4D09E1B3C19}" name="PivotTable10" cacheId="118" applyNumberFormats="0" applyBorderFormats="0" applyFontFormats="0" applyPatternFormats="0" applyAlignmentFormats="0" applyWidthHeightFormats="1" dataCaption="Values" tag="21d33d38-b136-4c97-a4d2-ea6af857d7b3" updatedVersion="7" minRefreshableVersion="5" useAutoFormatting="1" subtotalHiddenItems="1" itemPrintTitles="1" createdVersion="5" indent="0" outline="1" outlineData="1" multipleFieldFilters="0">
  <location ref="D121:E122"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booking_id" fld="0" subtotal="count" baseField="0" baseItem="0" numFmtId="165"/>
    <dataField name="Sum of revenue_generated" fld="1" baseField="0" baseItem="0"/>
  </dataFields>
  <formats count="10">
    <format dxfId="549">
      <pivotArea outline="0" collapsedLevelsAreSubtotals="1" fieldPosition="0">
        <references count="1">
          <reference field="4294967294" count="1" selected="0">
            <x v="0"/>
          </reference>
        </references>
      </pivotArea>
    </format>
    <format dxfId="548">
      <pivotArea type="all" dataOnly="0" outline="0" fieldPosition="0"/>
    </format>
    <format dxfId="547">
      <pivotArea outline="0" collapsedLevelsAreSubtotals="1" fieldPosition="0"/>
    </format>
    <format dxfId="546">
      <pivotArea dataOnly="0" labelOnly="1" outline="0" fieldPosition="0">
        <references count="1">
          <reference field="4294967294" count="1">
            <x v="0"/>
          </reference>
        </references>
      </pivotArea>
    </format>
    <format dxfId="545">
      <pivotArea outline="0" collapsedLevelsAreSubtotals="1" fieldPosition="0"/>
    </format>
    <format dxfId="544">
      <pivotArea outline="0" collapsedLevelsAreSubtotals="1" fieldPosition="0"/>
    </format>
    <format dxfId="543">
      <pivotArea type="all" dataOnly="0" outline="0" fieldPosition="0"/>
    </format>
    <format dxfId="542">
      <pivotArea outline="0" collapsedLevelsAreSubtotals="1" fieldPosition="0"/>
    </format>
    <format dxfId="541">
      <pivotArea dataOnly="0" labelOnly="1" grandRow="1" outline="0" fieldPosition="0"/>
    </format>
    <format dxfId="540">
      <pivotArea dataOnly="0" labelOnly="1" outline="0" axis="axisValues" fieldPosition="0"/>
    </format>
  </formats>
  <pivotHierarchies count="44">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s_given"/>
    <pivotHierarchy dragToData="1"/>
    <pivotHierarchy dragToData="1" caption="Distinct Count of successful_bookings"/>
    <pivotHierarchy dragToData="1" caption="Count of successful_booking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bookings]"/>
        <x15:activeTabTopLevelEntity name="[Fcat_agg_booking]"/>
        <x15:activeTabTopLevelEntity name="[dim_room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o" xr10:uid="{FDA29D82-D33E-482E-879D-1AB3C25DE371}" sourceName="[dim_date].[week no]">
  <pivotTables>
    <pivotTable tabId="1" name="PivotTable13"/>
    <pivotTable tabId="1" name="PivotTable1"/>
    <pivotTable tabId="1" name="PivotTable10"/>
    <pivotTable tabId="1" name="PivotTable11"/>
    <pivotTable tabId="1" name="PivotTable12"/>
    <pivotTable tabId="1" name="PivotTable14"/>
    <pivotTable tabId="1" name="PivotTable3"/>
    <pivotTable tabId="1" name="PivotTable4"/>
    <pivotTable tabId="1" name="PivotTable7"/>
    <pivotTable tabId="1" name="PivotTable2"/>
    <pivotTable tabId="1" name="PivotTable5"/>
  </pivotTables>
  <data>
    <olap pivotCacheId="706486627">
      <levels count="2">
        <level uniqueName="[dim_date].[week no].[(All)]" sourceCaption="(All)" count="0"/>
        <level uniqueName="[dim_date].[week no].[week no]" sourceCaption="week no" count="15">
          <ranges>
            <range startItem="0">
              <i n="[dim_date].[week no].&amp;[W 19]" c="W 19"/>
              <i n="[dim_date].[week no].&amp;[W 20]" c="W 20"/>
              <i n="[dim_date].[week no].&amp;[W 21]" c="W 21"/>
              <i n="[dim_date].[week no].&amp;[W 22]" c="W 22"/>
              <i n="[dim_date].[week no].&amp;[W 23]" c="W 23"/>
              <i n="[dim_date].[week no].&amp;[W 24]" c="W 24"/>
              <i n="[dim_date].[week no].&amp;[W 25]" c="W 25"/>
              <i n="[dim_date].[week no].&amp;[W 26]" c="W 26"/>
              <i n="[dim_date].[week no].&amp;[W 27]" c="W 27"/>
              <i n="[dim_date].[week no].&amp;[W 28]" c="W 28"/>
              <i n="[dim_date].[week no].&amp;[W 29]" c="W 29"/>
              <i n="[dim_date].[week no].&amp;[W 30]" c="W 30"/>
              <i n="[dim_date].[week no].&amp;[W 31]" c="W 31"/>
              <i n="[dim_date].[week no].&amp;[W 32]" c="W 32"/>
              <i n="[dim_date].[week no].&amp;" c="(blank)"/>
            </range>
          </ranges>
        </level>
      </levels>
      <selections count="1">
        <selection n="[dim_date].[week n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type" xr10:uid="{78BD8E7E-EAF4-45FC-B5D8-116071187ED2}" sourceName="[dim_date].[day_type]">
  <pivotTables>
    <pivotTable tabId="1" name="PivotTable12"/>
    <pivotTable tabId="1" name="PivotTable1"/>
    <pivotTable tabId="1" name="PivotTable10"/>
    <pivotTable tabId="1" name="PivotTable11"/>
    <pivotTable tabId="1" name="PivotTable13"/>
    <pivotTable tabId="1" name="PivotTable14"/>
    <pivotTable tabId="1" name="PivotTable3"/>
    <pivotTable tabId="1" name="PivotTable4"/>
    <pivotTable tabId="1" name="PivotTable7"/>
    <pivotTable tabId="1" name="PivotTable2"/>
    <pivotTable tabId="1" name="PivotTable5"/>
  </pivotTables>
  <data>
    <olap pivotCacheId="706486627">
      <levels count="2">
        <level uniqueName="[dim_date].[day_type].[(All)]" sourceCaption="(All)" count="0"/>
        <level uniqueName="[dim_date].[day_type].[day_type]" sourceCaption="day_type" count="3">
          <ranges>
            <range startItem="0">
              <i n="[dim_date].[day_type].&amp;[weekeday]" c="weekeday"/>
              <i n="[dim_date].[day_type].&amp;[weekend]" c="weekend"/>
              <i n="[dim_date].[day_type].&amp;" c="(blank)"/>
            </range>
          </ranges>
        </level>
      </levels>
      <selections count="1">
        <selection n="[dim_date].[day_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01F0956-8788-4704-A407-E4BFA4342163}" sourceName="[dim_hotels].[city]">
  <pivotTables>
    <pivotTable tabId="1" name="PivotTable11"/>
    <pivotTable tabId="1" name="PivotTable1"/>
    <pivotTable tabId="1" name="PivotTable10"/>
    <pivotTable tabId="1" name="PivotTable12"/>
    <pivotTable tabId="1" name="PivotTable14"/>
    <pivotTable tabId="1" name="PivotTable3"/>
    <pivotTable tabId="1" name="PivotTable4"/>
    <pivotTable tabId="1" name="PivotTable7"/>
    <pivotTable tabId="1" name="PivotTable2"/>
    <pivotTable tabId="1" name="PivotTable5"/>
  </pivotTables>
  <data>
    <olap pivotCacheId="706486627">
      <levels count="2">
        <level uniqueName="[dim_hotels].[city].[(All)]" sourceCaption="(All)" count="0"/>
        <level uniqueName="[dim_hotels].[city].[city]" sourceCaption="city" count="5">
          <ranges>
            <range startItem="0">
              <i n="[dim_hotels].[city].&amp;[Bangalore]" c="Bangalore"/>
              <i n="[dim_hotels].[city].&amp;[Delhi]" c="Delhi"/>
              <i n="[dim_hotels].[city].&amp;[Hyderabad]" c="Hyderabad"/>
              <i n="[dim_hotels].[city].&amp;[Mumbai]" c="Mumbai"/>
              <i n="[dim_hotels].[city].&amp;" c="(blank)"/>
            </range>
          </ranges>
        </level>
      </levels>
      <selections count="1">
        <selection n="[dim_hote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ategory" xr10:uid="{DE1CE3EF-6311-4DB9-9511-8E21755B2F51}" sourceName="[fact_bookings].[room_category]">
  <pivotTables>
    <pivotTable tabId="1" name="PivotTable7"/>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2"/>
    <pivotTable tabId="1" name="PivotTable5"/>
  </pivotTables>
  <data>
    <olap pivotCacheId="1696075813">
      <levels count="2">
        <level uniqueName="[fact_bookings].[room_category].[(All)]" sourceCaption="(All)" count="0"/>
        <level uniqueName="[fact_bookings].[room_category].[room_category]" sourceCaption="room_category" count="5">
          <ranges>
            <range startItem="0">
              <i n="[fact_bookings].[room_category].&amp;[RT1]" c="RT1"/>
              <i n="[fact_bookings].[room_category].&amp;[RT2]" c="RT2"/>
              <i n="[fact_bookings].[room_category].&amp;[RT3]" c="RT3"/>
              <i n="[fact_bookings].[room_category].&amp;[RT4]" c="RT4"/>
              <i n="[fact_bookings].[room_category].&amp;" c="(blank)"/>
            </range>
          </ranges>
        </level>
      </levels>
      <selections count="1">
        <selection n="[fact_bookings].[room_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om_class" xr10:uid="{C30E1F46-26BD-40F8-95B6-33505B7EF3EF}" sourceName="[dim_rooms].[room_class]">
  <pivotTables>
    <pivotTable tabId="1" name="PivotTable7"/>
    <pivotTable tabId="1" name="PivotTable1"/>
    <pivotTable tabId="1" name="PivotTable10"/>
    <pivotTable tabId="1" name="PivotTable11"/>
    <pivotTable tabId="1" name="PivotTable12"/>
    <pivotTable tabId="1" name="PivotTable13"/>
    <pivotTable tabId="1" name="PivotTable14"/>
    <pivotTable tabId="1" name="PivotTable3"/>
    <pivotTable tabId="1" name="PivotTable4"/>
    <pivotTable tabId="1" name="PivotTable2"/>
    <pivotTable tabId="1" name="PivotTable5"/>
  </pivotTables>
  <data>
    <olap pivotCacheId="1696075813">
      <levels count="2">
        <level uniqueName="[dim_rooms].[room_class].[(All)]" sourceCaption="(All)" count="0"/>
        <level uniqueName="[dim_rooms].[room_class].[room_class]" sourceCaption="room_class" count="5">
          <ranges>
            <range startItem="0">
              <i n="[dim_rooms].[room_class].&amp;[Elite]" c="Elite"/>
              <i n="[dim_rooms].[room_class].&amp;[Premium]" c="Premium"/>
              <i n="[dim_rooms].[room_class].&amp;[Presidential]" c="Presidential"/>
              <i n="[dim_rooms].[room_class].&amp;[Standard]" c="Standard"/>
              <i n="[dim_rooms].[room_class].&amp;" c="(blank)"/>
            </range>
          </ranges>
        </level>
      </levels>
      <selections count="1">
        <selection n="[dim_rooms].[room_clas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o" xr10:uid="{02490288-4062-4ECB-990E-E9885FC41E7C}" cache="Slicer_week_no" caption="week no" level="1" rowHeight="241300"/>
  <slicer name="day_type" xr10:uid="{6B975AA7-5450-465F-AE94-F987AFDE0991}" cache="Slicer_day_type" caption="day_type" level="1" rowHeight="241300"/>
  <slicer name="city" xr10:uid="{CE97B43B-8F6D-4894-9083-138C10298651}" cache="Slicer_city" caption="city" level="1" rowHeight="241300"/>
  <slicer name="room_category" xr10:uid="{9B4419E8-A1A2-44F0-8453-4CEF463FAD4C}" cache="Slicer_room_category" caption="room_category" level="1" rowHeight="241300"/>
  <slicer name="room_class" xr10:uid="{786A968F-622C-4802-93DD-E57BD16D507F}" cache="Slicer_room_class" caption="room_class"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ek no 1" xr10:uid="{0BC05E99-608A-4B75-BE82-E8BE070805D3}" cache="Slicer_week_no" caption="week no" columnCount="3" level="1" style="SlicerStyleOther2" rowHeight="241300"/>
  <slicer name="day_type 1" xr10:uid="{3FC5CC7D-20FE-49EB-82FA-E1C8EB2B3237}" cache="Slicer_day_type" caption="day_type" columnCount="2" level="1" style="SlicerStyleOther2" rowHeight="241300"/>
  <slicer name="city 1" xr10:uid="{A4DD7270-C8C7-4D81-B5CB-1D014E08A52D}" cache="Slicer_city" caption="city" columnCount="2" level="1" style="SlicerStyleOther2" rowHeight="241300"/>
  <slicer name="room_category 1" xr10:uid="{AB6F07CE-D8BD-45FE-8415-3FB5349D743F}" cache="Slicer_room_category" caption="room_category" columnCount="3" level="1" style="SlicerStyleOther2" rowHeight="241300"/>
  <slicer name="room_class 1" xr10:uid="{C64E6566-AC84-4CA2-A7AD-67281A83E285}" cache="Slicer_room_class" caption="room_class" level="1"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Booking_date" xr10:uid="{10CA8A81-8C27-437D-8619-A97FE25746E5}" sourceName="[dim_date].[Booking_date]">
  <pivotTables>
    <pivotTable tabId="1" name="PivotTable14"/>
    <pivotTable tabId="1" name="PivotTable1"/>
    <pivotTable tabId="1" name="PivotTable10"/>
    <pivotTable tabId="1" name="PivotTable11"/>
    <pivotTable tabId="1" name="PivotTable12"/>
    <pivotTable tabId="1" name="PivotTable3"/>
    <pivotTable tabId="1" name="PivotTable4"/>
    <pivotTable tabId="1" name="PivotTable7"/>
    <pivotTable tabId="1" name="PivotTable2"/>
    <pivotTable tabId="1" name="PivotTable5"/>
  </pivotTables>
  <state minimalRefreshVersion="6" lastRefreshVersion="6" pivotCacheId="4132240"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Booking_date" xr10:uid="{D9298BDE-F40B-4E38-90E6-38B1E2671F85}" cache="Timeline_Booking_date" caption="Booking_date"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Booking_date 1" xr10:uid="{031FAF7D-7F44-40BB-96E1-F3E5B1074842}" cache="Timeline_Booking_date" caption="Booking_date" level="2" selectionLevel="2" scrollPosition="2022-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354"/>
  <sheetViews>
    <sheetView topLeftCell="C232" workbookViewId="0">
      <selection activeCell="E244" sqref="E244"/>
    </sheetView>
  </sheetViews>
  <sheetFormatPr defaultRowHeight="15" x14ac:dyDescent="0.25"/>
  <cols>
    <col min="4" max="4" width="16.140625" bestFit="1" customWidth="1"/>
    <col min="5" max="5" width="25.7109375" bestFit="1" customWidth="1"/>
    <col min="6" max="6" width="19.140625" bestFit="1" customWidth="1"/>
    <col min="7" max="8" width="10" bestFit="1" customWidth="1"/>
    <col min="9" max="9" width="11.28515625" bestFit="1" customWidth="1"/>
    <col min="11" max="11" width="13.140625" customWidth="1"/>
    <col min="12" max="12" width="10" bestFit="1" customWidth="1"/>
    <col min="15" max="15" width="10" bestFit="1" customWidth="1"/>
  </cols>
  <sheetData>
    <row r="2" spans="4:13" x14ac:dyDescent="0.25">
      <c r="D2" s="1"/>
      <c r="E2" s="1"/>
      <c r="F2" s="1"/>
      <c r="G2" s="1"/>
      <c r="H2" s="1"/>
    </row>
    <row r="3" spans="4:13" x14ac:dyDescent="0.25">
      <c r="D3" s="1"/>
      <c r="E3" s="1"/>
      <c r="F3" s="1"/>
      <c r="G3" s="1"/>
      <c r="H3" s="1"/>
    </row>
    <row r="4" spans="4:13" x14ac:dyDescent="0.25">
      <c r="D4" s="1" t="s">
        <v>0</v>
      </c>
      <c r="E4" s="1" t="s">
        <v>1</v>
      </c>
      <c r="F4" s="1" t="s">
        <v>3</v>
      </c>
      <c r="G4" s="1" t="s">
        <v>2</v>
      </c>
      <c r="H4" s="1" t="s">
        <v>4</v>
      </c>
      <c r="I4" s="1" t="s">
        <v>5</v>
      </c>
    </row>
    <row r="5" spans="4:13" x14ac:dyDescent="0.25">
      <c r="D5" s="5">
        <v>134590</v>
      </c>
      <c r="E5" s="6">
        <v>1708771229</v>
      </c>
      <c r="F5" s="5">
        <v>232576</v>
      </c>
      <c r="G5" s="6">
        <v>2007546215</v>
      </c>
      <c r="H5" s="7">
        <v>3.6190039341601539</v>
      </c>
      <c r="I5" s="8">
        <v>9200</v>
      </c>
    </row>
    <row r="6" spans="4:13" x14ac:dyDescent="0.25">
      <c r="D6" s="1"/>
      <c r="E6" s="1"/>
      <c r="F6" s="1"/>
      <c r="G6" s="1"/>
      <c r="H6" s="1"/>
    </row>
    <row r="7" spans="4:13" x14ac:dyDescent="0.25">
      <c r="D7" s="2">
        <f>GETPIVOTDATA("[Measures].[Count of booking_id]",$D$4)</f>
        <v>134590</v>
      </c>
      <c r="E7" s="3">
        <f>GETPIVOTDATA("[Measures].[Sum of revenue_realized]",$D$4)</f>
        <v>1708771229</v>
      </c>
      <c r="F7" s="2">
        <f>GETPIVOTDATA("[Measures].[Sum of capacity]",$D$4)</f>
        <v>232576</v>
      </c>
      <c r="G7" s="3">
        <f>GETPIVOTDATA("[Measures].[Sum of revenue_generated]",$D$4)</f>
        <v>2007546215</v>
      </c>
      <c r="H7" s="4">
        <f>GETPIVOTDATA("[Measures].[Average of ratings_given]",$D$4)</f>
        <v>3.6190039341601539</v>
      </c>
      <c r="I7" s="9">
        <f>GETPIVOTDATA("[Measures].[Count of successful_bookings]",$D$4)</f>
        <v>9200</v>
      </c>
    </row>
    <row r="8" spans="4:13" x14ac:dyDescent="0.25">
      <c r="D8" s="1"/>
      <c r="E8" s="1"/>
      <c r="F8" s="1"/>
      <c r="G8" s="1"/>
      <c r="H8" s="1"/>
    </row>
    <row r="9" spans="4:13" x14ac:dyDescent="0.25">
      <c r="D9" s="1"/>
      <c r="E9" s="1"/>
      <c r="F9" s="1"/>
      <c r="G9" s="1"/>
      <c r="H9" s="1"/>
    </row>
    <row r="12" spans="4:13" ht="15.75" thickBot="1" x14ac:dyDescent="0.3"/>
    <row r="13" spans="4:13" x14ac:dyDescent="0.25">
      <c r="D13" s="15"/>
      <c r="E13" s="16"/>
      <c r="F13" s="16"/>
      <c r="G13" s="16"/>
      <c r="H13" s="16"/>
      <c r="I13" s="16"/>
      <c r="J13" s="16"/>
      <c r="K13" s="16"/>
      <c r="L13" s="16"/>
      <c r="M13" s="17"/>
    </row>
    <row r="14" spans="4:13" x14ac:dyDescent="0.25">
      <c r="D14" s="18"/>
      <c r="E14" s="19"/>
      <c r="F14" s="19"/>
      <c r="G14" s="19"/>
      <c r="H14" s="19"/>
      <c r="I14" s="19"/>
      <c r="J14" s="19"/>
      <c r="K14" s="19"/>
      <c r="L14" s="19"/>
      <c r="M14" s="20"/>
    </row>
    <row r="15" spans="4:13" x14ac:dyDescent="0.25">
      <c r="D15" s="21" t="s">
        <v>6</v>
      </c>
      <c r="E15" s="11">
        <f>I7/F7</f>
        <v>3.9556962025316458E-2</v>
      </c>
      <c r="F15" s="19"/>
      <c r="G15" s="19"/>
      <c r="H15" s="19"/>
      <c r="I15" s="19"/>
      <c r="J15" s="19"/>
      <c r="K15" s="19"/>
      <c r="L15" s="19"/>
      <c r="M15" s="20"/>
    </row>
    <row r="16" spans="4:13" x14ac:dyDescent="0.25">
      <c r="D16" s="18"/>
      <c r="E16" s="19"/>
      <c r="F16" s="19"/>
      <c r="G16" s="19"/>
      <c r="H16" s="19"/>
      <c r="I16" s="19"/>
      <c r="J16" s="19"/>
      <c r="K16" s="19"/>
      <c r="L16" s="19"/>
      <c r="M16" s="20"/>
    </row>
    <row r="17" spans="4:13" x14ac:dyDescent="0.25">
      <c r="D17" s="18"/>
      <c r="E17" s="19"/>
      <c r="F17" s="19"/>
      <c r="G17" s="19"/>
      <c r="H17" s="19"/>
      <c r="I17" s="19"/>
      <c r="J17" s="19"/>
      <c r="K17" s="19"/>
      <c r="L17" s="19"/>
      <c r="M17" s="20"/>
    </row>
    <row r="18" spans="4:13" x14ac:dyDescent="0.25">
      <c r="D18" s="21" t="s">
        <v>7</v>
      </c>
      <c r="E18" s="13">
        <f>I21</f>
        <v>33420</v>
      </c>
      <c r="F18" s="14">
        <f>I21/I24</f>
        <v>0.24830968125417935</v>
      </c>
      <c r="G18" s="19"/>
      <c r="H18" s="19"/>
      <c r="I18" s="19"/>
      <c r="J18" s="19"/>
      <c r="K18" s="19"/>
      <c r="L18" s="19"/>
      <c r="M18" s="20"/>
    </row>
    <row r="19" spans="4:13" ht="15.75" thickBot="1" x14ac:dyDescent="0.3">
      <c r="D19" s="18"/>
      <c r="E19" s="19"/>
      <c r="F19" s="19"/>
      <c r="G19" s="19"/>
      <c r="H19" s="19"/>
      <c r="I19" s="19"/>
      <c r="J19" s="19"/>
      <c r="K19" s="19"/>
      <c r="L19" s="19"/>
      <c r="M19" s="20"/>
    </row>
    <row r="20" spans="4:13" ht="15.75" thickBot="1" x14ac:dyDescent="0.3">
      <c r="D20" s="18"/>
      <c r="E20" s="31" t="s">
        <v>8</v>
      </c>
      <c r="F20" s="33" t="s">
        <v>0</v>
      </c>
      <c r="G20" s="19"/>
      <c r="H20" s="1" t="s">
        <v>13</v>
      </c>
      <c r="I20" s="1" t="s">
        <v>14</v>
      </c>
      <c r="J20" s="19"/>
      <c r="K20" s="19"/>
      <c r="L20" s="19"/>
      <c r="M20" s="20"/>
    </row>
    <row r="21" spans="4:13" x14ac:dyDescent="0.25">
      <c r="D21" s="18"/>
      <c r="E21" s="37" t="s">
        <v>9</v>
      </c>
      <c r="F21" s="28">
        <v>33420</v>
      </c>
      <c r="G21" s="19"/>
      <c r="H21" s="1" t="str">
        <f>E21</f>
        <v>Cancelled</v>
      </c>
      <c r="I21" s="1">
        <f>GETPIVOTDATA("[Measures].[Count of booking_id]",$E$20,"[fact_bookings].[booking_status]","[fact_bookings].[booking_status].&amp;[Cancelled]")</f>
        <v>33420</v>
      </c>
      <c r="J21" s="19"/>
      <c r="K21" s="19"/>
      <c r="L21" s="19"/>
      <c r="M21" s="20"/>
    </row>
    <row r="22" spans="4:13" x14ac:dyDescent="0.25">
      <c r="D22" s="18"/>
      <c r="E22" s="38" t="s">
        <v>10</v>
      </c>
      <c r="F22" s="29">
        <v>94411</v>
      </c>
      <c r="G22" s="19"/>
      <c r="H22" s="1" t="str">
        <f>E22</f>
        <v>Checked Out</v>
      </c>
      <c r="I22" s="1">
        <f>GETPIVOTDATA("[Measures].[Count of booking_id]",$E$20,"[fact_bookings].[booking_status]","[fact_bookings].[booking_status].&amp;[Checked Out]")</f>
        <v>94411</v>
      </c>
      <c r="J22" s="19"/>
      <c r="K22" s="19"/>
      <c r="L22" s="19"/>
      <c r="M22" s="20"/>
    </row>
    <row r="23" spans="4:13" ht="15.75" thickBot="1" x14ac:dyDescent="0.3">
      <c r="D23" s="18"/>
      <c r="E23" s="39" t="s">
        <v>11</v>
      </c>
      <c r="F23" s="29">
        <v>6759</v>
      </c>
      <c r="G23" s="19"/>
      <c r="H23" s="1" t="str">
        <f>E23</f>
        <v>No Show</v>
      </c>
      <c r="I23" s="1">
        <f>GETPIVOTDATA("[Measures].[Count of booking_id]",$E$20,"[fact_bookings].[booking_status]","[fact_bookings].[booking_status].&amp;[No Show]")</f>
        <v>6759</v>
      </c>
      <c r="J23" s="19"/>
      <c r="K23" s="19"/>
      <c r="L23" s="19"/>
      <c r="M23" s="20"/>
    </row>
    <row r="24" spans="4:13" ht="15.75" thickBot="1" x14ac:dyDescent="0.3">
      <c r="D24" s="18"/>
      <c r="E24" s="32" t="s">
        <v>12</v>
      </c>
      <c r="F24" s="30">
        <v>134590</v>
      </c>
      <c r="G24" s="19"/>
      <c r="H24" s="19"/>
      <c r="I24" s="19">
        <f>SUM(I21:I23)</f>
        <v>134590</v>
      </c>
      <c r="J24" s="19"/>
      <c r="K24" s="19"/>
      <c r="L24" s="19"/>
      <c r="M24" s="20"/>
    </row>
    <row r="25" spans="4:13" x14ac:dyDescent="0.25">
      <c r="D25" s="18"/>
      <c r="E25" s="19"/>
      <c r="F25" s="19"/>
      <c r="G25" s="19"/>
      <c r="H25" s="19"/>
      <c r="I25" s="19"/>
      <c r="J25" s="19"/>
      <c r="K25" s="19"/>
      <c r="L25" s="19"/>
      <c r="M25" s="20"/>
    </row>
    <row r="26" spans="4:13" x14ac:dyDescent="0.25">
      <c r="D26" s="18"/>
      <c r="E26" s="19"/>
      <c r="F26" s="19"/>
      <c r="G26" s="19"/>
      <c r="H26" s="19"/>
      <c r="I26" s="19"/>
      <c r="J26" s="19"/>
      <c r="K26" s="19"/>
      <c r="L26" s="19"/>
      <c r="M26" s="20"/>
    </row>
    <row r="27" spans="4:13" x14ac:dyDescent="0.25">
      <c r="D27" s="18"/>
      <c r="E27" s="19"/>
      <c r="F27" s="19"/>
      <c r="G27" s="19"/>
      <c r="H27" s="19"/>
      <c r="I27" s="19"/>
      <c r="J27" s="19"/>
      <c r="K27" s="19"/>
      <c r="L27" s="19"/>
      <c r="M27" s="20"/>
    </row>
    <row r="28" spans="4:13" x14ac:dyDescent="0.25">
      <c r="D28" s="66" t="s">
        <v>15</v>
      </c>
      <c r="E28" s="67"/>
      <c r="F28" s="9">
        <f>I22</f>
        <v>94411</v>
      </c>
      <c r="G28" s="14">
        <f>F28/I24</f>
        <v>0.7014711345568021</v>
      </c>
      <c r="H28" s="19"/>
      <c r="I28" s="19"/>
      <c r="J28" s="19"/>
      <c r="K28" s="19"/>
      <c r="L28" s="19"/>
      <c r="M28" s="20"/>
    </row>
    <row r="29" spans="4:13" x14ac:dyDescent="0.25">
      <c r="D29" s="18"/>
      <c r="E29" s="19"/>
      <c r="F29" s="19"/>
      <c r="G29" s="19"/>
      <c r="H29" s="19"/>
      <c r="I29" s="19"/>
      <c r="J29" s="19"/>
      <c r="K29" s="19"/>
      <c r="L29" s="19"/>
      <c r="M29" s="20"/>
    </row>
    <row r="30" spans="4:13" x14ac:dyDescent="0.25">
      <c r="D30" s="66" t="s">
        <v>16</v>
      </c>
      <c r="E30" s="67"/>
      <c r="F30" s="9">
        <f>I23</f>
        <v>6759</v>
      </c>
      <c r="G30" s="14">
        <f>I23/I24</f>
        <v>5.0219184189018502E-2</v>
      </c>
      <c r="H30" s="19"/>
      <c r="I30" s="19"/>
      <c r="J30" s="19"/>
      <c r="K30" s="19"/>
      <c r="L30" s="19"/>
      <c r="M30" s="20"/>
    </row>
    <row r="31" spans="4:13" x14ac:dyDescent="0.25">
      <c r="D31" s="18"/>
      <c r="E31" s="19"/>
      <c r="F31" s="19"/>
      <c r="G31" s="19"/>
      <c r="H31" s="19"/>
      <c r="I31" s="19"/>
      <c r="J31" s="19"/>
      <c r="K31" s="19"/>
      <c r="L31" s="19"/>
      <c r="M31" s="20"/>
    </row>
    <row r="32" spans="4:13" x14ac:dyDescent="0.25">
      <c r="D32" s="18"/>
      <c r="E32" s="19"/>
      <c r="F32" s="19"/>
      <c r="G32" s="19"/>
      <c r="H32" s="19"/>
      <c r="I32" s="19"/>
      <c r="J32" s="19"/>
      <c r="K32" s="19"/>
      <c r="L32" s="19"/>
      <c r="M32" s="20"/>
    </row>
    <row r="33" spans="3:13" x14ac:dyDescent="0.25">
      <c r="D33" s="68" t="s">
        <v>17</v>
      </c>
      <c r="E33" s="69"/>
      <c r="F33" s="19"/>
      <c r="G33" s="19"/>
      <c r="H33" s="19"/>
      <c r="I33" s="19"/>
      <c r="J33" s="19"/>
      <c r="K33" s="19"/>
      <c r="L33" s="19"/>
      <c r="M33" s="20"/>
    </row>
    <row r="34" spans="3:13" x14ac:dyDescent="0.25">
      <c r="D34" s="18"/>
      <c r="E34" s="19"/>
      <c r="F34" s="19"/>
      <c r="G34" s="19"/>
      <c r="H34" s="19"/>
      <c r="I34" s="19"/>
      <c r="J34" s="19"/>
      <c r="K34" s="19"/>
      <c r="L34" s="19"/>
      <c r="M34" s="20"/>
    </row>
    <row r="35" spans="3:13" x14ac:dyDescent="0.25">
      <c r="D35" s="18"/>
      <c r="E35" s="19"/>
      <c r="F35" s="19"/>
      <c r="G35" s="19"/>
      <c r="H35" s="19"/>
      <c r="I35" s="19"/>
      <c r="J35" s="19"/>
      <c r="K35" s="19"/>
      <c r="L35" s="19"/>
      <c r="M35" s="20"/>
    </row>
    <row r="36" spans="3:13" x14ac:dyDescent="0.25">
      <c r="D36" s="18"/>
      <c r="E36" s="19"/>
      <c r="F36" s="19"/>
      <c r="G36" s="19"/>
      <c r="H36" s="19"/>
      <c r="I36" s="19"/>
      <c r="J36" s="19"/>
      <c r="K36" s="19"/>
      <c r="L36" s="19"/>
      <c r="M36" s="20"/>
    </row>
    <row r="37" spans="3:13" x14ac:dyDescent="0.25">
      <c r="D37" s="18"/>
      <c r="E37" s="19"/>
      <c r="F37" s="19"/>
      <c r="G37" s="19"/>
      <c r="H37" s="19"/>
      <c r="I37" s="19"/>
      <c r="J37" s="19"/>
      <c r="K37" s="19"/>
      <c r="L37" s="19"/>
      <c r="M37" s="20"/>
    </row>
    <row r="38" spans="3:13" x14ac:dyDescent="0.25">
      <c r="D38" s="18"/>
      <c r="E38" s="19"/>
      <c r="F38" s="19"/>
      <c r="G38" s="19"/>
      <c r="H38" s="19"/>
      <c r="I38" s="19"/>
      <c r="J38" s="19"/>
      <c r="K38" s="19"/>
      <c r="L38" s="19"/>
      <c r="M38" s="20"/>
    </row>
    <row r="39" spans="3:13" x14ac:dyDescent="0.25">
      <c r="D39" s="18"/>
      <c r="E39" s="19"/>
      <c r="F39" s="19"/>
      <c r="G39" s="19"/>
      <c r="H39" s="19"/>
      <c r="I39" s="19"/>
      <c r="J39" s="19"/>
      <c r="K39" s="19"/>
      <c r="L39" s="19"/>
      <c r="M39" s="20"/>
    </row>
    <row r="40" spans="3:13" x14ac:dyDescent="0.25">
      <c r="D40" s="18"/>
      <c r="E40" s="19"/>
      <c r="F40" s="19"/>
      <c r="G40" s="19"/>
      <c r="H40" s="19"/>
      <c r="I40" s="19"/>
      <c r="J40" s="19"/>
      <c r="K40" s="19"/>
      <c r="L40" s="19"/>
      <c r="M40" s="20"/>
    </row>
    <row r="41" spans="3:13" x14ac:dyDescent="0.25">
      <c r="D41" s="18"/>
      <c r="E41" s="19"/>
      <c r="F41" s="19"/>
      <c r="G41" s="19"/>
      <c r="H41" s="19"/>
      <c r="I41" s="19"/>
      <c r="J41" s="19"/>
      <c r="K41" s="19"/>
      <c r="L41" s="19"/>
      <c r="M41" s="20"/>
    </row>
    <row r="42" spans="3:13" x14ac:dyDescent="0.25">
      <c r="D42" s="18"/>
      <c r="E42" s="19"/>
      <c r="F42" s="19"/>
      <c r="G42" s="19"/>
      <c r="H42" s="19"/>
      <c r="I42" s="19"/>
      <c r="J42" s="19"/>
      <c r="K42" s="19"/>
      <c r="L42" s="19"/>
      <c r="M42" s="20"/>
    </row>
    <row r="43" spans="3:13" ht="15.75" thickBot="1" x14ac:dyDescent="0.3">
      <c r="D43" s="22"/>
      <c r="E43" s="23"/>
      <c r="F43" s="23"/>
      <c r="G43" s="23"/>
      <c r="H43" s="23"/>
      <c r="I43" s="23"/>
      <c r="J43" s="23"/>
      <c r="K43" s="23"/>
      <c r="L43" s="23"/>
      <c r="M43" s="24"/>
    </row>
    <row r="46" spans="3:13" ht="15.75" thickBot="1" x14ac:dyDescent="0.3"/>
    <row r="47" spans="3:13" x14ac:dyDescent="0.25">
      <c r="C47" s="15"/>
      <c r="D47" s="16"/>
      <c r="E47" s="16"/>
      <c r="F47" s="16"/>
      <c r="G47" s="16"/>
      <c r="H47" s="16"/>
      <c r="I47" s="16"/>
      <c r="J47" s="16"/>
      <c r="K47" s="16"/>
      <c r="L47" s="16"/>
      <c r="M47" s="17"/>
    </row>
    <row r="48" spans="3:13" x14ac:dyDescent="0.25">
      <c r="C48" s="18"/>
      <c r="D48" s="19"/>
      <c r="E48" s="19"/>
      <c r="F48" s="19"/>
      <c r="G48" s="19"/>
      <c r="H48" s="19"/>
      <c r="I48" s="19"/>
      <c r="J48" s="19"/>
      <c r="K48" s="19"/>
      <c r="L48" s="19"/>
      <c r="M48" s="20"/>
    </row>
    <row r="49" spans="3:13" x14ac:dyDescent="0.25">
      <c r="C49" s="18"/>
      <c r="D49" s="19"/>
      <c r="E49" s="19"/>
      <c r="F49" s="19"/>
      <c r="G49" s="19"/>
      <c r="H49" s="19"/>
      <c r="I49" s="19"/>
      <c r="J49" s="19"/>
      <c r="K49" s="19"/>
      <c r="L49" s="19"/>
      <c r="M49" s="20"/>
    </row>
    <row r="50" spans="3:13" x14ac:dyDescent="0.25">
      <c r="C50" s="18"/>
      <c r="D50" s="70" t="s">
        <v>17</v>
      </c>
      <c r="E50" s="71"/>
      <c r="F50" s="19"/>
      <c r="G50" s="19"/>
      <c r="H50" s="19"/>
      <c r="I50" s="19"/>
      <c r="J50" s="19"/>
      <c r="K50" s="19"/>
      <c r="L50" s="19"/>
      <c r="M50" s="20"/>
    </row>
    <row r="51" spans="3:13" x14ac:dyDescent="0.25">
      <c r="C51" s="18"/>
      <c r="D51" s="19"/>
      <c r="E51" s="19"/>
      <c r="F51" s="19"/>
      <c r="G51" s="19"/>
      <c r="H51" s="19"/>
      <c r="I51" s="19"/>
      <c r="J51" s="19"/>
      <c r="K51" s="19"/>
      <c r="L51" s="19"/>
      <c r="M51" s="20"/>
    </row>
    <row r="52" spans="3:13" ht="15.75" thickBot="1" x14ac:dyDescent="0.3">
      <c r="C52" s="18"/>
      <c r="D52" s="19"/>
      <c r="E52" s="19"/>
      <c r="F52" s="19"/>
      <c r="G52" s="19"/>
      <c r="H52" s="19"/>
      <c r="I52" s="19"/>
      <c r="J52" s="19"/>
      <c r="K52" s="19"/>
      <c r="L52" s="19"/>
      <c r="M52" s="20"/>
    </row>
    <row r="53" spans="3:13" ht="15.75" thickBot="1" x14ac:dyDescent="0.3">
      <c r="C53" s="18"/>
      <c r="D53" s="31" t="s">
        <v>8</v>
      </c>
      <c r="E53" s="33" t="s">
        <v>0</v>
      </c>
      <c r="F53" s="19"/>
      <c r="G53" s="9" t="s">
        <v>25</v>
      </c>
      <c r="H53" s="9" t="s">
        <v>26</v>
      </c>
      <c r="I53" s="9" t="s">
        <v>27</v>
      </c>
      <c r="J53" s="19"/>
      <c r="K53" s="19"/>
      <c r="L53" s="19"/>
      <c r="M53" s="20"/>
    </row>
    <row r="54" spans="3:13" x14ac:dyDescent="0.25">
      <c r="C54" s="18"/>
      <c r="D54" s="37" t="s">
        <v>18</v>
      </c>
      <c r="E54" s="28">
        <v>6755</v>
      </c>
      <c r="F54" s="19"/>
      <c r="G54" s="1" t="str">
        <f t="shared" ref="G54:G60" si="0">D54</f>
        <v>direct offline</v>
      </c>
      <c r="H54" s="1">
        <f>GETPIVOTDATA("[Measures].[Count of booking_id]",$D$53,"[fact_bookings].[booking_platform]","[fact_bookings].[booking_platform].&amp;[direct offline]")</f>
        <v>6755</v>
      </c>
      <c r="I54" s="34">
        <f t="shared" ref="I54:I60" si="1">H54/$H$61</f>
        <v>5.0189464298982092E-2</v>
      </c>
      <c r="J54" s="19"/>
      <c r="K54" s="19"/>
      <c r="L54" s="19"/>
      <c r="M54" s="20"/>
    </row>
    <row r="55" spans="3:13" x14ac:dyDescent="0.25">
      <c r="C55" s="18"/>
      <c r="D55" s="38" t="s">
        <v>19</v>
      </c>
      <c r="E55" s="29">
        <v>13379</v>
      </c>
      <c r="F55" s="19"/>
      <c r="G55" s="1" t="str">
        <f t="shared" si="0"/>
        <v>direct online</v>
      </c>
      <c r="H55" s="1">
        <f>GETPIVOTDATA("[Measures].[Count of booking_id]",$D$53,"[fact_bookings].[booking_platform]","[fact_bookings].[booking_platform].&amp;[direct online]")</f>
        <v>13379</v>
      </c>
      <c r="I55" s="34">
        <f t="shared" si="1"/>
        <v>9.9405602199271859E-2</v>
      </c>
      <c r="J55" s="19"/>
      <c r="K55" s="19"/>
      <c r="L55" s="19"/>
      <c r="M55" s="20"/>
    </row>
    <row r="56" spans="3:13" x14ac:dyDescent="0.25">
      <c r="C56" s="18"/>
      <c r="D56" s="38" t="s">
        <v>20</v>
      </c>
      <c r="E56" s="29">
        <v>8106</v>
      </c>
      <c r="F56" s="19"/>
      <c r="G56" s="1" t="str">
        <f t="shared" si="0"/>
        <v>journey</v>
      </c>
      <c r="H56" s="1">
        <f>GETPIVOTDATA("[Measures].[Count of booking_id]",$D$53,"[fact_bookings].[booking_platform]","[fact_bookings].[booking_platform].&amp;[journey]")</f>
        <v>8106</v>
      </c>
      <c r="I56" s="34">
        <f t="shared" si="1"/>
        <v>6.0227357158778513E-2</v>
      </c>
      <c r="J56" s="19"/>
      <c r="K56" s="19"/>
      <c r="L56" s="19"/>
      <c r="M56" s="20"/>
    </row>
    <row r="57" spans="3:13" x14ac:dyDescent="0.25">
      <c r="C57" s="18"/>
      <c r="D57" s="38" t="s">
        <v>21</v>
      </c>
      <c r="E57" s="29">
        <v>14756</v>
      </c>
      <c r="F57" s="19"/>
      <c r="G57" s="1" t="str">
        <f t="shared" si="0"/>
        <v>logtrip</v>
      </c>
      <c r="H57" s="1">
        <f>GETPIVOTDATA("[Measures].[Count of booking_id]",$D$53,"[fact_bookings].[booking_platform]","[fact_bookings].[booking_platform].&amp;[logtrip]")</f>
        <v>14756</v>
      </c>
      <c r="I57" s="34">
        <f t="shared" si="1"/>
        <v>0.10963667434430492</v>
      </c>
      <c r="J57" s="19"/>
      <c r="K57" s="19"/>
      <c r="L57" s="19"/>
      <c r="M57" s="20"/>
    </row>
    <row r="58" spans="3:13" x14ac:dyDescent="0.25">
      <c r="C58" s="18"/>
      <c r="D58" s="38" t="s">
        <v>22</v>
      </c>
      <c r="E58" s="29">
        <v>26898</v>
      </c>
      <c r="F58" s="19"/>
      <c r="G58" s="1" t="str">
        <f t="shared" si="0"/>
        <v>makeyourtrip</v>
      </c>
      <c r="H58" s="1">
        <f>GETPIVOTDATA("[Measures].[Count of booking_id]",$D$53,"[fact_bookings].[booking_platform]","[fact_bookings].[booking_platform].&amp;[makeyourtrip]")</f>
        <v>26898</v>
      </c>
      <c r="I58" s="34">
        <f t="shared" si="1"/>
        <v>0.19985140054981795</v>
      </c>
      <c r="J58" s="19"/>
      <c r="K58" s="19"/>
      <c r="L58" s="19"/>
      <c r="M58" s="20"/>
    </row>
    <row r="59" spans="3:13" x14ac:dyDescent="0.25">
      <c r="C59" s="18"/>
      <c r="D59" s="38" t="s">
        <v>23</v>
      </c>
      <c r="E59" s="29">
        <v>55066</v>
      </c>
      <c r="F59" s="19"/>
      <c r="G59" s="1" t="str">
        <f t="shared" si="0"/>
        <v>others</v>
      </c>
      <c r="H59" s="1">
        <f>GETPIVOTDATA("[Measures].[Count of booking_id]",$D$53,"[fact_bookings].[booking_platform]","[fact_bookings].[booking_platform].&amp;[others]")</f>
        <v>55066</v>
      </c>
      <c r="I59" s="34">
        <f t="shared" si="1"/>
        <v>0.4091388661861951</v>
      </c>
      <c r="J59" s="19"/>
      <c r="K59" s="19"/>
      <c r="L59" s="19"/>
      <c r="M59" s="20"/>
    </row>
    <row r="60" spans="3:13" ht="15.75" thickBot="1" x14ac:dyDescent="0.3">
      <c r="C60" s="18"/>
      <c r="D60" s="39" t="s">
        <v>24</v>
      </c>
      <c r="E60" s="29">
        <v>9630</v>
      </c>
      <c r="F60" s="19"/>
      <c r="G60" s="1" t="str">
        <f t="shared" si="0"/>
        <v>tripster</v>
      </c>
      <c r="H60" s="1">
        <f>GETPIVOTDATA("[Measures].[Count of booking_id]",$D$53,"[fact_bookings].[booking_platform]","[fact_bookings].[booking_platform].&amp;[tripster]")</f>
        <v>9630</v>
      </c>
      <c r="I60" s="34">
        <f t="shared" si="1"/>
        <v>7.1550635262649528E-2</v>
      </c>
      <c r="J60" s="19"/>
      <c r="K60" s="19"/>
      <c r="L60" s="19"/>
      <c r="M60" s="20"/>
    </row>
    <row r="61" spans="3:13" ht="15.75" thickBot="1" x14ac:dyDescent="0.3">
      <c r="C61" s="18"/>
      <c r="D61" s="32" t="s">
        <v>12</v>
      </c>
      <c r="E61" s="30">
        <v>134590</v>
      </c>
      <c r="F61" s="19"/>
      <c r="G61" s="19"/>
      <c r="H61" s="9">
        <f>GETPIVOTDATA("[Measures].[Count of booking_id]",$D$53)</f>
        <v>134590</v>
      </c>
      <c r="I61" s="19"/>
      <c r="J61" s="19"/>
      <c r="K61" s="19"/>
      <c r="L61" s="19"/>
      <c r="M61" s="20"/>
    </row>
    <row r="62" spans="3:13" x14ac:dyDescent="0.25">
      <c r="C62" s="18"/>
      <c r="D62" s="19"/>
      <c r="E62" s="19"/>
      <c r="F62" s="19"/>
      <c r="G62" s="19"/>
      <c r="H62" s="19"/>
      <c r="I62" s="19"/>
      <c r="J62" s="19"/>
      <c r="K62" s="19"/>
      <c r="L62" s="19"/>
      <c r="M62" s="20"/>
    </row>
    <row r="63" spans="3:13" x14ac:dyDescent="0.25">
      <c r="C63" s="18"/>
      <c r="D63" s="19"/>
      <c r="E63" s="19"/>
      <c r="F63" s="19"/>
      <c r="G63" s="19"/>
      <c r="H63" s="19"/>
      <c r="I63" s="19"/>
      <c r="J63" s="19"/>
      <c r="K63" s="19"/>
      <c r="L63" s="19"/>
      <c r="M63" s="20"/>
    </row>
    <row r="64" spans="3:13" x14ac:dyDescent="0.25">
      <c r="C64" s="18"/>
      <c r="D64" s="19"/>
      <c r="E64" s="19"/>
      <c r="F64" s="19"/>
      <c r="G64" s="19"/>
      <c r="H64" s="19"/>
      <c r="I64" s="19"/>
      <c r="J64" s="19"/>
      <c r="K64" s="19"/>
      <c r="L64" s="19"/>
      <c r="M64" s="20"/>
    </row>
    <row r="65" spans="3:13" x14ac:dyDescent="0.25">
      <c r="C65" s="18"/>
      <c r="D65" s="19"/>
      <c r="E65" s="19"/>
      <c r="F65" s="19"/>
      <c r="G65" s="19"/>
      <c r="H65" s="19"/>
      <c r="I65" s="19"/>
      <c r="J65" s="19"/>
      <c r="K65" s="19"/>
      <c r="L65" s="19"/>
      <c r="M65" s="20"/>
    </row>
    <row r="66" spans="3:13" x14ac:dyDescent="0.25">
      <c r="C66" s="18"/>
      <c r="D66" s="19"/>
      <c r="E66" s="19"/>
      <c r="F66" s="19"/>
      <c r="G66" s="19"/>
      <c r="H66" s="19"/>
      <c r="I66" s="19"/>
      <c r="J66" s="19"/>
      <c r="K66" s="19"/>
      <c r="L66" s="19"/>
      <c r="M66" s="20"/>
    </row>
    <row r="67" spans="3:13" x14ac:dyDescent="0.25">
      <c r="C67" s="18"/>
      <c r="D67" s="19"/>
      <c r="E67" s="19"/>
      <c r="F67" s="19"/>
      <c r="G67" s="19"/>
      <c r="H67" s="19"/>
      <c r="I67" s="19"/>
      <c r="J67" s="19"/>
      <c r="K67" s="19"/>
      <c r="L67" s="19"/>
      <c r="M67" s="20"/>
    </row>
    <row r="68" spans="3:13" x14ac:dyDescent="0.25">
      <c r="C68" s="18"/>
      <c r="D68" s="19"/>
      <c r="E68" s="19"/>
      <c r="F68" s="19"/>
      <c r="G68" s="19"/>
      <c r="H68" s="19"/>
      <c r="I68" s="19"/>
      <c r="J68" s="19"/>
      <c r="K68" s="19"/>
      <c r="L68" s="19"/>
      <c r="M68" s="20"/>
    </row>
    <row r="69" spans="3:13" x14ac:dyDescent="0.25">
      <c r="C69" s="18"/>
      <c r="D69" s="19"/>
      <c r="E69" s="19"/>
      <c r="F69" s="19"/>
      <c r="G69" s="19"/>
      <c r="H69" s="19"/>
      <c r="I69" s="19"/>
      <c r="J69" s="19"/>
      <c r="K69" s="19"/>
      <c r="L69" s="19"/>
      <c r="M69" s="20"/>
    </row>
    <row r="70" spans="3:13" x14ac:dyDescent="0.25">
      <c r="C70" s="18"/>
      <c r="D70" s="19"/>
      <c r="E70" s="19"/>
      <c r="F70" s="19"/>
      <c r="G70" s="19"/>
      <c r="H70" s="19"/>
      <c r="I70" s="19"/>
      <c r="J70" s="19"/>
      <c r="K70" s="19"/>
      <c r="L70" s="19"/>
      <c r="M70" s="20"/>
    </row>
    <row r="71" spans="3:13" x14ac:dyDescent="0.25">
      <c r="C71" s="18"/>
      <c r="D71" s="19"/>
      <c r="E71" s="19"/>
      <c r="F71" s="19"/>
      <c r="G71" s="19"/>
      <c r="H71" s="19"/>
      <c r="I71" s="19"/>
      <c r="J71" s="19"/>
      <c r="K71" s="19"/>
      <c r="L71" s="19"/>
      <c r="M71" s="20"/>
    </row>
    <row r="72" spans="3:13" x14ac:dyDescent="0.25">
      <c r="C72" s="18"/>
      <c r="D72" s="19"/>
      <c r="E72" s="19"/>
      <c r="F72" s="19"/>
      <c r="G72" s="19"/>
      <c r="H72" s="19"/>
      <c r="I72" s="19"/>
      <c r="J72" s="19"/>
      <c r="K72" s="19"/>
      <c r="L72" s="19"/>
      <c r="M72" s="20"/>
    </row>
    <row r="73" spans="3:13" x14ac:dyDescent="0.25">
      <c r="C73" s="18"/>
      <c r="D73" s="19"/>
      <c r="E73" s="19"/>
      <c r="F73" s="19"/>
      <c r="G73" s="19"/>
      <c r="H73" s="19"/>
      <c r="I73" s="19"/>
      <c r="J73" s="19"/>
      <c r="K73" s="19"/>
      <c r="L73" s="19"/>
      <c r="M73" s="20"/>
    </row>
    <row r="74" spans="3:13" x14ac:dyDescent="0.25">
      <c r="C74" s="18"/>
      <c r="D74" s="19"/>
      <c r="E74" s="19"/>
      <c r="F74" s="19"/>
      <c r="G74" s="19"/>
      <c r="H74" s="19"/>
      <c r="I74" s="19"/>
      <c r="J74" s="19"/>
      <c r="K74" s="19"/>
      <c r="L74" s="19"/>
      <c r="M74" s="20"/>
    </row>
    <row r="75" spans="3:13" x14ac:dyDescent="0.25">
      <c r="C75" s="18"/>
      <c r="D75" s="19"/>
      <c r="E75" s="19"/>
      <c r="F75" s="19"/>
      <c r="G75" s="19"/>
      <c r="H75" s="19"/>
      <c r="I75" s="19"/>
      <c r="J75" s="19"/>
      <c r="K75" s="19"/>
      <c r="L75" s="19"/>
      <c r="M75" s="20"/>
    </row>
    <row r="76" spans="3:13" x14ac:dyDescent="0.25">
      <c r="C76" s="18"/>
      <c r="D76" s="19"/>
      <c r="E76" s="19"/>
      <c r="F76" s="19"/>
      <c r="G76" s="19"/>
      <c r="H76" s="19"/>
      <c r="I76" s="19"/>
      <c r="J76" s="19"/>
      <c r="K76" s="19"/>
      <c r="L76" s="19"/>
      <c r="M76" s="20"/>
    </row>
    <row r="77" spans="3:13" x14ac:dyDescent="0.25">
      <c r="C77" s="18"/>
      <c r="D77" s="19"/>
      <c r="E77" s="19"/>
      <c r="F77" s="19"/>
      <c r="G77" s="19"/>
      <c r="H77" s="19"/>
      <c r="I77" s="19"/>
      <c r="J77" s="19"/>
      <c r="K77" s="19"/>
      <c r="L77" s="19"/>
      <c r="M77" s="20"/>
    </row>
    <row r="78" spans="3:13" x14ac:dyDescent="0.25">
      <c r="C78" s="18"/>
      <c r="D78" s="19"/>
      <c r="E78" s="19"/>
      <c r="F78" s="19"/>
      <c r="G78" s="19"/>
      <c r="H78" s="19"/>
      <c r="I78" s="19"/>
      <c r="J78" s="19"/>
      <c r="K78" s="19"/>
      <c r="L78" s="19"/>
      <c r="M78" s="20"/>
    </row>
    <row r="79" spans="3:13" x14ac:dyDescent="0.25">
      <c r="C79" s="18"/>
      <c r="D79" s="19"/>
      <c r="E79" s="19"/>
      <c r="F79" s="19"/>
      <c r="G79" s="19"/>
      <c r="H79" s="19"/>
      <c r="I79" s="19"/>
      <c r="J79" s="19"/>
      <c r="K79" s="19"/>
      <c r="L79" s="19"/>
      <c r="M79" s="20"/>
    </row>
    <row r="80" spans="3:13" x14ac:dyDescent="0.25">
      <c r="C80" s="18"/>
      <c r="D80" s="19"/>
      <c r="E80" s="19"/>
      <c r="F80" s="19"/>
      <c r="G80" s="19"/>
      <c r="H80" s="19"/>
      <c r="I80" s="19"/>
      <c r="J80" s="19"/>
      <c r="K80" s="19"/>
      <c r="L80" s="19"/>
      <c r="M80" s="20"/>
    </row>
    <row r="81" spans="2:13" x14ac:dyDescent="0.25">
      <c r="C81" s="18"/>
      <c r="D81" s="19"/>
      <c r="E81" s="19"/>
      <c r="F81" s="19"/>
      <c r="G81" s="19"/>
      <c r="H81" s="19"/>
      <c r="I81" s="19"/>
      <c r="J81" s="19"/>
      <c r="K81" s="19"/>
      <c r="L81" s="19"/>
      <c r="M81" s="20"/>
    </row>
    <row r="82" spans="2:13" x14ac:dyDescent="0.25">
      <c r="C82" s="18"/>
      <c r="D82" s="19"/>
      <c r="E82" s="19"/>
      <c r="F82" s="19"/>
      <c r="G82" s="19"/>
      <c r="H82" s="19"/>
      <c r="I82" s="19"/>
      <c r="J82" s="19"/>
      <c r="K82" s="19"/>
      <c r="L82" s="19"/>
      <c r="M82" s="20"/>
    </row>
    <row r="83" spans="2:13" ht="15.75" thickBot="1" x14ac:dyDescent="0.3">
      <c r="C83" s="22"/>
      <c r="D83" s="23"/>
      <c r="E83" s="23"/>
      <c r="F83" s="23"/>
      <c r="G83" s="23"/>
      <c r="H83" s="23"/>
      <c r="I83" s="23"/>
      <c r="J83" s="23"/>
      <c r="K83" s="23"/>
      <c r="L83" s="23"/>
      <c r="M83" s="24"/>
    </row>
    <row r="84" spans="2:13" ht="15.75" thickBot="1" x14ac:dyDescent="0.3"/>
    <row r="85" spans="2:13" x14ac:dyDescent="0.25">
      <c r="B85" s="15"/>
      <c r="C85" s="16"/>
      <c r="D85" s="16"/>
      <c r="E85" s="16"/>
      <c r="F85" s="16"/>
      <c r="G85" s="16"/>
      <c r="H85" s="16"/>
      <c r="I85" s="16"/>
      <c r="J85" s="16"/>
      <c r="K85" s="17"/>
    </row>
    <row r="86" spans="2:13" x14ac:dyDescent="0.25">
      <c r="B86" s="18"/>
      <c r="C86" s="19"/>
      <c r="D86" s="19"/>
      <c r="E86" s="19"/>
      <c r="F86" s="19"/>
      <c r="G86" s="19"/>
      <c r="H86" s="19"/>
      <c r="I86" s="19"/>
      <c r="J86" s="19"/>
      <c r="K86" s="20"/>
    </row>
    <row r="87" spans="2:13" x14ac:dyDescent="0.25">
      <c r="B87" s="18"/>
      <c r="C87" s="67" t="s">
        <v>32</v>
      </c>
      <c r="D87" s="67"/>
      <c r="E87" s="67"/>
      <c r="F87" s="19"/>
      <c r="G87" s="19"/>
      <c r="H87" s="19"/>
      <c r="I87" s="19"/>
      <c r="J87" s="19"/>
      <c r="K87" s="20"/>
    </row>
    <row r="88" spans="2:13" ht="15.75" thickBot="1" x14ac:dyDescent="0.3">
      <c r="B88" s="18"/>
      <c r="C88" s="19"/>
      <c r="D88" s="19"/>
      <c r="E88" s="19"/>
      <c r="F88" s="19"/>
      <c r="G88" s="19"/>
      <c r="H88" s="19"/>
      <c r="I88" s="19"/>
      <c r="J88" s="19"/>
      <c r="K88" s="20"/>
    </row>
    <row r="89" spans="2:13" ht="15.75" thickBot="1" x14ac:dyDescent="0.3">
      <c r="B89" s="18"/>
      <c r="C89" s="19"/>
      <c r="D89" s="31" t="s">
        <v>8</v>
      </c>
      <c r="E89" s="33" t="s">
        <v>0</v>
      </c>
      <c r="F89" s="19"/>
      <c r="G89" s="35" t="s">
        <v>33</v>
      </c>
      <c r="H89" s="35" t="s">
        <v>34</v>
      </c>
      <c r="I89" s="35" t="s">
        <v>27</v>
      </c>
      <c r="J89" s="19"/>
      <c r="K89" s="20"/>
    </row>
    <row r="90" spans="2:13" x14ac:dyDescent="0.25">
      <c r="B90" s="18"/>
      <c r="C90" s="19"/>
      <c r="D90" s="37" t="s">
        <v>28</v>
      </c>
      <c r="E90" s="28">
        <v>49505</v>
      </c>
      <c r="F90" s="19"/>
      <c r="G90" s="1" t="str">
        <f>D90</f>
        <v>Elite</v>
      </c>
      <c r="H90" s="1">
        <f>GETPIVOTDATA("[Measures].[Count of booking_id]",$D$89,"[dim_rooms].[room_class]","[dim_rooms].[room_class].&amp;[Elite]")</f>
        <v>49505</v>
      </c>
      <c r="I90" s="34">
        <f>H90/H94</f>
        <v>0.36782078906308047</v>
      </c>
      <c r="J90" s="19"/>
      <c r="K90" s="20"/>
    </row>
    <row r="91" spans="2:13" x14ac:dyDescent="0.25">
      <c r="B91" s="18"/>
      <c r="C91" s="19"/>
      <c r="D91" s="38" t="s">
        <v>29</v>
      </c>
      <c r="E91" s="29">
        <v>30566</v>
      </c>
      <c r="F91" s="19"/>
      <c r="G91" s="1" t="str">
        <f t="shared" ref="G91:G93" si="2">D91</f>
        <v>Premium</v>
      </c>
      <c r="H91" s="1">
        <f>GETPIVOTDATA("[Measures].[Count of booking_id]",$D$89,"[dim_rooms].[room_class]","[dim_rooms].[room_class].&amp;[Premium]")</f>
        <v>30566</v>
      </c>
      <c r="I91" s="34">
        <f>H91/H94</f>
        <v>0.22710453971320307</v>
      </c>
      <c r="J91" s="19"/>
      <c r="K91" s="20"/>
    </row>
    <row r="92" spans="2:13" x14ac:dyDescent="0.25">
      <c r="B92" s="18"/>
      <c r="C92" s="19"/>
      <c r="D92" s="38" t="s">
        <v>30</v>
      </c>
      <c r="E92" s="29">
        <v>16073</v>
      </c>
      <c r="F92" s="19"/>
      <c r="G92" s="1" t="str">
        <f t="shared" si="2"/>
        <v>Presidential</v>
      </c>
      <c r="H92" s="1">
        <f>GETPIVOTDATA("[Measures].[Count of booking_id]",$D$89,"[dim_rooms].[room_class]","[dim_rooms].[room_class].&amp;[Presidential]")</f>
        <v>16073</v>
      </c>
      <c r="I92" s="34">
        <f>H92/H94</f>
        <v>0.11942194813879188</v>
      </c>
      <c r="J92" s="19"/>
      <c r="K92" s="20"/>
    </row>
    <row r="93" spans="2:13" ht="15.75" thickBot="1" x14ac:dyDescent="0.3">
      <c r="B93" s="18"/>
      <c r="C93" s="19"/>
      <c r="D93" s="39" t="s">
        <v>31</v>
      </c>
      <c r="E93" s="29">
        <v>38446</v>
      </c>
      <c r="F93" s="19"/>
      <c r="G93" s="1" t="str">
        <f t="shared" si="2"/>
        <v>Standard</v>
      </c>
      <c r="H93" s="1">
        <f>GETPIVOTDATA("[Measures].[Count of booking_id]",$D$89,"[dim_rooms].[room_class]","[dim_rooms].[room_class].&amp;[Standard]")</f>
        <v>38446</v>
      </c>
      <c r="I93" s="34">
        <f>H93/H94</f>
        <v>0.28565272308492456</v>
      </c>
      <c r="J93" s="19"/>
      <c r="K93" s="20"/>
    </row>
    <row r="94" spans="2:13" ht="15.75" thickBot="1" x14ac:dyDescent="0.3">
      <c r="B94" s="18"/>
      <c r="C94" s="19"/>
      <c r="D94" s="32" t="s">
        <v>12</v>
      </c>
      <c r="E94" s="30">
        <v>134590</v>
      </c>
      <c r="F94" s="19"/>
      <c r="G94" s="1"/>
      <c r="H94" s="1">
        <f>GETPIVOTDATA("[Measures].[Count of booking_id]",$D$89)</f>
        <v>134590</v>
      </c>
      <c r="I94" s="1"/>
      <c r="J94" s="19"/>
      <c r="K94" s="20"/>
    </row>
    <row r="95" spans="2:13" x14ac:dyDescent="0.25">
      <c r="B95" s="18"/>
      <c r="C95" s="19"/>
      <c r="D95" s="19"/>
      <c r="E95" s="19"/>
      <c r="F95" s="19"/>
      <c r="G95" s="19"/>
      <c r="H95" s="19"/>
      <c r="I95" s="19"/>
      <c r="J95" s="19"/>
      <c r="K95" s="20"/>
    </row>
    <row r="96" spans="2:13" x14ac:dyDescent="0.25">
      <c r="B96" s="18"/>
      <c r="C96" s="19"/>
      <c r="D96" s="19"/>
      <c r="E96" s="19"/>
      <c r="F96" s="19"/>
      <c r="G96" s="19"/>
      <c r="H96" s="19"/>
      <c r="I96" s="19"/>
      <c r="J96" s="19"/>
      <c r="K96" s="20"/>
    </row>
    <row r="97" spans="2:11" x14ac:dyDescent="0.25">
      <c r="B97" s="18"/>
      <c r="C97" s="19"/>
      <c r="D97" s="19"/>
      <c r="E97" s="19"/>
      <c r="F97" s="19"/>
      <c r="G97" s="19"/>
      <c r="H97" s="19"/>
      <c r="I97" s="19"/>
      <c r="J97" s="19"/>
      <c r="K97" s="20"/>
    </row>
    <row r="98" spans="2:11" x14ac:dyDescent="0.25">
      <c r="B98" s="18"/>
      <c r="C98" s="19"/>
      <c r="D98" s="19"/>
      <c r="E98" s="19"/>
      <c r="F98" s="19"/>
      <c r="G98" s="19"/>
      <c r="H98" s="19"/>
      <c r="I98" s="19"/>
      <c r="J98" s="19"/>
      <c r="K98" s="20"/>
    </row>
    <row r="99" spans="2:11" x14ac:dyDescent="0.25">
      <c r="B99" s="18"/>
      <c r="C99" s="19"/>
      <c r="D99" s="19"/>
      <c r="E99" s="19"/>
      <c r="F99" s="19"/>
      <c r="G99" s="19"/>
      <c r="H99" s="19"/>
      <c r="I99" s="19"/>
      <c r="J99" s="19"/>
      <c r="K99" s="20"/>
    </row>
    <row r="100" spans="2:11" x14ac:dyDescent="0.25">
      <c r="B100" s="18"/>
      <c r="C100" s="19"/>
      <c r="D100" s="19"/>
      <c r="E100" s="19"/>
      <c r="F100" s="19"/>
      <c r="G100" s="19"/>
      <c r="H100" s="19"/>
      <c r="I100" s="19"/>
      <c r="J100" s="19"/>
      <c r="K100" s="20"/>
    </row>
    <row r="101" spans="2:11" x14ac:dyDescent="0.25">
      <c r="B101" s="18"/>
      <c r="C101" s="19"/>
      <c r="D101" s="19"/>
      <c r="E101" s="19"/>
      <c r="F101" s="19"/>
      <c r="G101" s="19"/>
      <c r="H101" s="19"/>
      <c r="I101" s="19"/>
      <c r="J101" s="19"/>
      <c r="K101" s="20"/>
    </row>
    <row r="102" spans="2:11" x14ac:dyDescent="0.25">
      <c r="B102" s="18"/>
      <c r="C102" s="19"/>
      <c r="D102" s="19"/>
      <c r="E102" s="19"/>
      <c r="F102" s="19"/>
      <c r="G102" s="19"/>
      <c r="H102" s="19"/>
      <c r="I102" s="19"/>
      <c r="J102" s="19"/>
      <c r="K102" s="20"/>
    </row>
    <row r="103" spans="2:11" x14ac:dyDescent="0.25">
      <c r="B103" s="18"/>
      <c r="C103" s="19"/>
      <c r="D103" s="19"/>
      <c r="E103" s="19"/>
      <c r="F103" s="19"/>
      <c r="G103" s="19"/>
      <c r="H103" s="19"/>
      <c r="I103" s="19"/>
      <c r="J103" s="19"/>
      <c r="K103" s="20"/>
    </row>
    <row r="104" spans="2:11" x14ac:dyDescent="0.25">
      <c r="B104" s="18"/>
      <c r="C104" s="19"/>
      <c r="D104" s="19"/>
      <c r="E104" s="19"/>
      <c r="F104" s="19"/>
      <c r="G104" s="19"/>
      <c r="H104" s="19"/>
      <c r="I104" s="19"/>
      <c r="J104" s="19"/>
      <c r="K104" s="20"/>
    </row>
    <row r="105" spans="2:11" x14ac:dyDescent="0.25">
      <c r="B105" s="18"/>
      <c r="C105" s="19"/>
      <c r="D105" s="19"/>
      <c r="E105" s="19"/>
      <c r="F105" s="19"/>
      <c r="G105" s="19"/>
      <c r="H105" s="19"/>
      <c r="I105" s="19"/>
      <c r="J105" s="19"/>
      <c r="K105" s="20"/>
    </row>
    <row r="106" spans="2:11" x14ac:dyDescent="0.25">
      <c r="B106" s="18"/>
      <c r="C106" s="19"/>
      <c r="D106" s="19"/>
      <c r="E106" s="19"/>
      <c r="F106" s="19"/>
      <c r="G106" s="19"/>
      <c r="H106" s="19"/>
      <c r="I106" s="19"/>
      <c r="J106" s="19"/>
      <c r="K106" s="20"/>
    </row>
    <row r="107" spans="2:11" x14ac:dyDescent="0.25">
      <c r="B107" s="18"/>
      <c r="C107" s="19"/>
      <c r="D107" s="19"/>
      <c r="E107" s="19"/>
      <c r="F107" s="19"/>
      <c r="G107" s="19"/>
      <c r="H107" s="19"/>
      <c r="I107" s="19"/>
      <c r="J107" s="19"/>
      <c r="K107" s="20"/>
    </row>
    <row r="108" spans="2:11" x14ac:dyDescent="0.25">
      <c r="B108" s="18"/>
      <c r="C108" s="19"/>
      <c r="D108" s="19"/>
      <c r="E108" s="19"/>
      <c r="F108" s="19"/>
      <c r="G108" s="19"/>
      <c r="H108" s="19"/>
      <c r="I108" s="19"/>
      <c r="J108" s="19"/>
      <c r="K108" s="20"/>
    </row>
    <row r="109" spans="2:11" x14ac:dyDescent="0.25">
      <c r="B109" s="18"/>
      <c r="C109" s="19"/>
      <c r="D109" s="19"/>
      <c r="E109" s="19"/>
      <c r="F109" s="19"/>
      <c r="G109" s="19"/>
      <c r="H109" s="19"/>
      <c r="I109" s="19"/>
      <c r="J109" s="19"/>
      <c r="K109" s="20"/>
    </row>
    <row r="110" spans="2:11" x14ac:dyDescent="0.25">
      <c r="B110" s="18"/>
      <c r="C110" s="19"/>
      <c r="D110" s="19"/>
      <c r="E110" s="19"/>
      <c r="F110" s="19"/>
      <c r="G110" s="19"/>
      <c r="H110" s="19"/>
      <c r="I110" s="19"/>
      <c r="J110" s="19"/>
      <c r="K110" s="20"/>
    </row>
    <row r="111" spans="2:11" x14ac:dyDescent="0.25">
      <c r="B111" s="18"/>
      <c r="C111" s="19"/>
      <c r="D111" s="19"/>
      <c r="E111" s="19"/>
      <c r="F111" s="19"/>
      <c r="G111" s="19"/>
      <c r="H111" s="19"/>
      <c r="I111" s="19"/>
      <c r="J111" s="19"/>
      <c r="K111" s="20"/>
    </row>
    <row r="112" spans="2:11" x14ac:dyDescent="0.25">
      <c r="B112" s="18"/>
      <c r="C112" s="19"/>
      <c r="D112" s="19"/>
      <c r="E112" s="19"/>
      <c r="F112" s="19"/>
      <c r="G112" s="19"/>
      <c r="H112" s="19"/>
      <c r="I112" s="19"/>
      <c r="J112" s="19"/>
      <c r="K112" s="20"/>
    </row>
    <row r="113" spans="2:11" ht="15.75" thickBot="1" x14ac:dyDescent="0.3">
      <c r="B113" s="22"/>
      <c r="C113" s="23"/>
      <c r="D113" s="23"/>
      <c r="E113" s="23"/>
      <c r="F113" s="23"/>
      <c r="G113" s="23"/>
      <c r="H113" s="23"/>
      <c r="I113" s="23"/>
      <c r="J113" s="23"/>
      <c r="K113" s="24"/>
    </row>
    <row r="115" spans="2:11" ht="15.75" thickBot="1" x14ac:dyDescent="0.3"/>
    <row r="118" spans="2:11" x14ac:dyDescent="0.25">
      <c r="C118" s="65" t="s">
        <v>35</v>
      </c>
      <c r="D118" s="65"/>
      <c r="E118" s="65"/>
      <c r="F118" s="12">
        <f>E124/GETPIVOTDATA("[Measures].[Count of booking_id]",$D$121)</f>
        <v>14916.013188201203</v>
      </c>
    </row>
    <row r="120" spans="2:11" ht="15.75" thickBot="1" x14ac:dyDescent="0.3"/>
    <row r="121" spans="2:11" ht="15.75" thickBot="1" x14ac:dyDescent="0.3">
      <c r="D121" s="36" t="s">
        <v>0</v>
      </c>
      <c r="E121" s="26" t="s">
        <v>2</v>
      </c>
    </row>
    <row r="122" spans="2:11" ht="15.75" thickBot="1" x14ac:dyDescent="0.3">
      <c r="D122" s="41">
        <v>134590</v>
      </c>
      <c r="E122" s="40">
        <v>2007546215</v>
      </c>
    </row>
    <row r="124" spans="2:11" x14ac:dyDescent="0.25">
      <c r="D124" s="9">
        <f>GETPIVOTDATA("[Measures].[Count of booking_id]",$D$121)</f>
        <v>134590</v>
      </c>
      <c r="E124" s="9">
        <f>GETPIVOTDATA("[Measures].[Sum of revenue_generated]",$D$121)</f>
        <v>2007546215</v>
      </c>
    </row>
    <row r="125" spans="2:11" ht="15.75" thickBot="1" x14ac:dyDescent="0.3"/>
    <row r="126" spans="2:11" ht="15.75" thickBot="1" x14ac:dyDescent="0.3">
      <c r="E126" s="10">
        <v>1</v>
      </c>
    </row>
    <row r="128" spans="2:11" x14ac:dyDescent="0.25">
      <c r="C128" s="65" t="s">
        <v>36</v>
      </c>
      <c r="D128" s="65"/>
      <c r="E128" s="42">
        <f>E126-(F18+G30)</f>
        <v>0.7014711345568021</v>
      </c>
    </row>
    <row r="129" spans="3:11" ht="15.75" thickBot="1" x14ac:dyDescent="0.3"/>
    <row r="130" spans="3:11" x14ac:dyDescent="0.25">
      <c r="C130" s="15"/>
      <c r="D130" s="16"/>
      <c r="E130" s="16"/>
      <c r="F130" s="16"/>
      <c r="G130" s="16"/>
      <c r="H130" s="16"/>
      <c r="I130" s="16"/>
      <c r="J130" s="16"/>
      <c r="K130" s="17"/>
    </row>
    <row r="131" spans="3:11" x14ac:dyDescent="0.25">
      <c r="C131" s="18"/>
      <c r="D131" s="65" t="s">
        <v>37</v>
      </c>
      <c r="E131" s="65"/>
      <c r="F131" s="19"/>
      <c r="G131" s="19"/>
      <c r="H131" s="19"/>
      <c r="I131" s="19"/>
      <c r="J131" s="19"/>
      <c r="K131" s="20"/>
    </row>
    <row r="132" spans="3:11" ht="15.75" thickBot="1" x14ac:dyDescent="0.3">
      <c r="C132" s="18"/>
      <c r="D132" s="19"/>
      <c r="E132" s="19"/>
      <c r="F132" s="19"/>
      <c r="G132" s="19"/>
      <c r="H132" s="19"/>
      <c r="I132" s="19"/>
      <c r="J132" s="19"/>
      <c r="K132" s="20"/>
    </row>
    <row r="133" spans="3:11" ht="15.75" thickBot="1" x14ac:dyDescent="0.3">
      <c r="C133" s="18"/>
      <c r="D133" s="19"/>
      <c r="E133" s="31" t="s">
        <v>8</v>
      </c>
      <c r="F133" s="33" t="s">
        <v>2</v>
      </c>
      <c r="G133" s="19"/>
      <c r="H133" s="19"/>
      <c r="I133" s="19"/>
      <c r="J133" s="19"/>
      <c r="K133" s="20"/>
    </row>
    <row r="134" spans="3:11" x14ac:dyDescent="0.25">
      <c r="C134" s="18"/>
      <c r="D134" s="19"/>
      <c r="E134" s="37" t="s">
        <v>39</v>
      </c>
      <c r="F134" s="43">
        <v>346451840</v>
      </c>
      <c r="G134" s="19"/>
      <c r="H134" s="19"/>
      <c r="I134" s="19"/>
      <c r="J134" s="19"/>
      <c r="K134" s="20"/>
    </row>
    <row r="135" spans="3:11" x14ac:dyDescent="0.25">
      <c r="C135" s="18"/>
      <c r="D135" s="19"/>
      <c r="E135" s="38" t="s">
        <v>40</v>
      </c>
      <c r="F135" s="44">
        <v>381400850</v>
      </c>
      <c r="G135" s="19"/>
      <c r="H135" s="19"/>
      <c r="I135" s="19"/>
      <c r="J135" s="19"/>
      <c r="K135" s="20"/>
    </row>
    <row r="136" spans="3:11" x14ac:dyDescent="0.25">
      <c r="C136" s="18"/>
      <c r="D136" s="19"/>
      <c r="E136" s="38" t="s">
        <v>38</v>
      </c>
      <c r="F136" s="44">
        <v>494828175</v>
      </c>
      <c r="G136" s="19"/>
      <c r="H136" s="19"/>
      <c r="I136" s="19"/>
      <c r="J136" s="19"/>
      <c r="K136" s="20"/>
    </row>
    <row r="137" spans="3:11" ht="15.75" thickBot="1" x14ac:dyDescent="0.3">
      <c r="C137" s="18"/>
      <c r="D137" s="19"/>
      <c r="E137" s="39" t="s">
        <v>41</v>
      </c>
      <c r="F137" s="44">
        <v>784865350</v>
      </c>
      <c r="G137" s="19"/>
      <c r="H137" s="19"/>
      <c r="I137" s="19"/>
      <c r="J137" s="19"/>
      <c r="K137" s="20"/>
    </row>
    <row r="138" spans="3:11" ht="15.75" thickBot="1" x14ac:dyDescent="0.3">
      <c r="C138" s="18"/>
      <c r="D138" s="19"/>
      <c r="E138" s="32" t="s">
        <v>12</v>
      </c>
      <c r="F138" s="45">
        <v>2007546215</v>
      </c>
      <c r="G138" s="19"/>
      <c r="H138" s="19"/>
      <c r="I138" s="19"/>
      <c r="J138" s="19"/>
      <c r="K138" s="20"/>
    </row>
    <row r="139" spans="3:11" x14ac:dyDescent="0.25">
      <c r="C139" s="18"/>
      <c r="D139" s="19"/>
      <c r="E139" s="19"/>
      <c r="F139" s="19"/>
      <c r="G139" s="19"/>
      <c r="H139" s="19"/>
      <c r="I139" s="19"/>
      <c r="J139" s="19"/>
      <c r="K139" s="20"/>
    </row>
    <row r="140" spans="3:11" x14ac:dyDescent="0.25">
      <c r="C140" s="18"/>
      <c r="D140" s="19"/>
      <c r="E140" s="19"/>
      <c r="F140" s="19"/>
      <c r="G140" s="19"/>
      <c r="H140" s="19"/>
      <c r="I140" s="19"/>
      <c r="J140" s="19"/>
      <c r="K140" s="20"/>
    </row>
    <row r="141" spans="3:11" x14ac:dyDescent="0.25">
      <c r="C141" s="18"/>
      <c r="D141" s="19"/>
      <c r="E141" s="19"/>
      <c r="F141" s="19"/>
      <c r="G141" s="19"/>
      <c r="H141" s="19"/>
      <c r="I141" s="19"/>
      <c r="J141" s="19"/>
      <c r="K141" s="20"/>
    </row>
    <row r="142" spans="3:11" x14ac:dyDescent="0.25">
      <c r="C142" s="18"/>
      <c r="D142" s="19"/>
      <c r="E142" s="19"/>
      <c r="F142" s="19"/>
      <c r="G142" s="19"/>
      <c r="H142" s="19"/>
      <c r="I142" s="19"/>
      <c r="J142" s="19"/>
      <c r="K142" s="20"/>
    </row>
    <row r="143" spans="3:11" x14ac:dyDescent="0.25">
      <c r="C143" s="18"/>
      <c r="D143" s="19"/>
      <c r="E143" s="19"/>
      <c r="F143" s="19"/>
      <c r="G143" s="19"/>
      <c r="H143" s="19"/>
      <c r="I143" s="19"/>
      <c r="J143" s="19"/>
      <c r="K143" s="20"/>
    </row>
    <row r="144" spans="3:11" x14ac:dyDescent="0.25">
      <c r="C144" s="18"/>
      <c r="D144" s="19"/>
      <c r="E144" s="19"/>
      <c r="F144" s="19"/>
      <c r="G144" s="19"/>
      <c r="H144" s="19"/>
      <c r="I144" s="19"/>
      <c r="J144" s="19"/>
      <c r="K144" s="20"/>
    </row>
    <row r="145" spans="3:11" x14ac:dyDescent="0.25">
      <c r="C145" s="18"/>
      <c r="D145" s="19"/>
      <c r="E145" s="19"/>
      <c r="F145" s="19"/>
      <c r="G145" s="19"/>
      <c r="H145" s="19"/>
      <c r="I145" s="19"/>
      <c r="J145" s="19"/>
      <c r="K145" s="20"/>
    </row>
    <row r="146" spans="3:11" x14ac:dyDescent="0.25">
      <c r="C146" s="18"/>
      <c r="D146" s="19"/>
      <c r="E146" s="19"/>
      <c r="F146" s="19"/>
      <c r="G146" s="19"/>
      <c r="H146" s="19"/>
      <c r="I146" s="19"/>
      <c r="J146" s="19"/>
      <c r="K146" s="20"/>
    </row>
    <row r="147" spans="3:11" x14ac:dyDescent="0.25">
      <c r="C147" s="18"/>
      <c r="D147" s="19"/>
      <c r="E147" s="19"/>
      <c r="F147" s="19"/>
      <c r="G147" s="19"/>
      <c r="H147" s="19"/>
      <c r="I147" s="19"/>
      <c r="J147" s="19"/>
      <c r="K147" s="20"/>
    </row>
    <row r="148" spans="3:11" x14ac:dyDescent="0.25">
      <c r="C148" s="18"/>
      <c r="D148" s="19"/>
      <c r="E148" s="19"/>
      <c r="F148" s="19"/>
      <c r="G148" s="19"/>
      <c r="H148" s="19"/>
      <c r="I148" s="19"/>
      <c r="J148" s="19"/>
      <c r="K148" s="20"/>
    </row>
    <row r="149" spans="3:11" x14ac:dyDescent="0.25">
      <c r="C149" s="18"/>
      <c r="D149" s="19"/>
      <c r="E149" s="19"/>
      <c r="F149" s="19"/>
      <c r="G149" s="19"/>
      <c r="H149" s="19"/>
      <c r="I149" s="19"/>
      <c r="J149" s="19"/>
      <c r="K149" s="20"/>
    </row>
    <row r="150" spans="3:11" x14ac:dyDescent="0.25">
      <c r="C150" s="18"/>
      <c r="D150" s="19"/>
      <c r="E150" s="19"/>
      <c r="F150" s="19"/>
      <c r="G150" s="19"/>
      <c r="H150" s="19"/>
      <c r="I150" s="19"/>
      <c r="J150" s="19"/>
      <c r="K150" s="20"/>
    </row>
    <row r="151" spans="3:11" x14ac:dyDescent="0.25">
      <c r="C151" s="18"/>
      <c r="D151" s="19"/>
      <c r="E151" s="19"/>
      <c r="F151" s="19"/>
      <c r="G151" s="19"/>
      <c r="H151" s="19"/>
      <c r="I151" s="19"/>
      <c r="J151" s="19"/>
      <c r="K151" s="20"/>
    </row>
    <row r="152" spans="3:11" x14ac:dyDescent="0.25">
      <c r="C152" s="18"/>
      <c r="D152" s="19"/>
      <c r="E152" s="19"/>
      <c r="F152" s="19"/>
      <c r="G152" s="19"/>
      <c r="H152" s="19"/>
      <c r="I152" s="19"/>
      <c r="J152" s="19"/>
      <c r="K152" s="20"/>
    </row>
    <row r="153" spans="3:11" ht="15.75" thickBot="1" x14ac:dyDescent="0.3">
      <c r="C153" s="22"/>
      <c r="D153" s="23"/>
      <c r="E153" s="23"/>
      <c r="F153" s="23"/>
      <c r="G153" s="23"/>
      <c r="H153" s="23"/>
      <c r="I153" s="23"/>
      <c r="J153" s="23"/>
      <c r="K153" s="24"/>
    </row>
    <row r="156" spans="3:11" ht="15.75" thickBot="1" x14ac:dyDescent="0.3"/>
    <row r="157" spans="3:11" x14ac:dyDescent="0.25">
      <c r="C157" s="15"/>
      <c r="D157" s="16"/>
      <c r="E157" s="16"/>
      <c r="F157" s="16"/>
      <c r="G157" s="16"/>
      <c r="H157" s="16"/>
      <c r="I157" s="16"/>
      <c r="J157" s="17"/>
    </row>
    <row r="158" spans="3:11" x14ac:dyDescent="0.25">
      <c r="C158" s="18"/>
      <c r="D158" s="19"/>
      <c r="E158" s="19"/>
      <c r="F158" s="19"/>
      <c r="G158" s="19"/>
      <c r="H158" s="19"/>
      <c r="I158" s="19"/>
      <c r="J158" s="20"/>
    </row>
    <row r="159" spans="3:11" ht="15.75" thickBot="1" x14ac:dyDescent="0.3">
      <c r="C159" s="18"/>
      <c r="D159" s="19"/>
      <c r="E159" s="19"/>
      <c r="F159" s="19"/>
      <c r="G159" s="19"/>
      <c r="H159" s="19"/>
      <c r="I159" s="19"/>
      <c r="J159" s="20"/>
    </row>
    <row r="160" spans="3:11" ht="15.75" thickBot="1" x14ac:dyDescent="0.3">
      <c r="C160" s="18"/>
      <c r="D160" s="31" t="s">
        <v>8</v>
      </c>
      <c r="E160" s="33" t="s">
        <v>2</v>
      </c>
      <c r="F160" s="19"/>
      <c r="G160" s="19"/>
      <c r="H160" s="19"/>
      <c r="I160" s="19"/>
      <c r="J160" s="20"/>
    </row>
    <row r="161" spans="3:10" x14ac:dyDescent="0.25">
      <c r="C161" s="18"/>
      <c r="D161" s="37" t="s">
        <v>42</v>
      </c>
      <c r="E161" s="43">
        <v>1357138785</v>
      </c>
      <c r="F161" s="19"/>
      <c r="G161" s="19"/>
      <c r="H161" s="19"/>
      <c r="I161" s="19"/>
      <c r="J161" s="20"/>
    </row>
    <row r="162" spans="3:10" x14ac:dyDescent="0.25">
      <c r="C162" s="18"/>
      <c r="D162" s="38" t="s">
        <v>43</v>
      </c>
      <c r="E162" s="44">
        <v>565515530</v>
      </c>
      <c r="F162" s="19"/>
      <c r="G162" s="19"/>
      <c r="H162" s="19"/>
      <c r="I162" s="19"/>
      <c r="J162" s="20"/>
    </row>
    <row r="163" spans="3:10" ht="15.75" thickBot="1" x14ac:dyDescent="0.3">
      <c r="C163" s="18"/>
      <c r="D163" s="39" t="s">
        <v>75</v>
      </c>
      <c r="E163" s="44">
        <v>84891900</v>
      </c>
      <c r="F163" s="19"/>
      <c r="G163" s="19"/>
      <c r="H163" s="19"/>
      <c r="I163" s="19"/>
      <c r="J163" s="20"/>
    </row>
    <row r="164" spans="3:10" ht="15.75" thickBot="1" x14ac:dyDescent="0.3">
      <c r="C164" s="18"/>
      <c r="D164" s="32" t="s">
        <v>12</v>
      </c>
      <c r="E164" s="45">
        <v>2007546215</v>
      </c>
      <c r="F164" s="19"/>
      <c r="G164" s="19"/>
      <c r="H164" s="19"/>
      <c r="I164" s="19"/>
      <c r="J164" s="20"/>
    </row>
    <row r="165" spans="3:10" x14ac:dyDescent="0.25">
      <c r="C165" s="18"/>
      <c r="D165" s="19"/>
      <c r="E165" s="19"/>
      <c r="F165" s="19"/>
      <c r="G165" s="19"/>
      <c r="H165" s="19"/>
      <c r="I165" s="19"/>
      <c r="J165" s="20"/>
    </row>
    <row r="166" spans="3:10" x14ac:dyDescent="0.25">
      <c r="C166" s="18"/>
      <c r="D166" s="19"/>
      <c r="E166" s="19"/>
      <c r="F166" s="19"/>
      <c r="G166" s="19"/>
      <c r="H166" s="19"/>
      <c r="I166" s="19"/>
      <c r="J166" s="20"/>
    </row>
    <row r="167" spans="3:10" x14ac:dyDescent="0.25">
      <c r="C167" s="18"/>
      <c r="D167" s="19"/>
      <c r="E167" s="19"/>
      <c r="F167" s="19"/>
      <c r="G167" s="19"/>
      <c r="H167" s="19"/>
      <c r="I167" s="19"/>
      <c r="J167" s="20"/>
    </row>
    <row r="168" spans="3:10" x14ac:dyDescent="0.25">
      <c r="C168" s="18"/>
      <c r="D168" s="19"/>
      <c r="E168" s="19"/>
      <c r="F168" s="19"/>
      <c r="G168" s="19"/>
      <c r="H168" s="19"/>
      <c r="I168" s="19"/>
      <c r="J168" s="20"/>
    </row>
    <row r="169" spans="3:10" x14ac:dyDescent="0.25">
      <c r="C169" s="18"/>
      <c r="D169" s="19"/>
      <c r="E169" s="19"/>
      <c r="F169" s="19"/>
      <c r="G169" s="19"/>
      <c r="H169" s="19"/>
      <c r="I169" s="19"/>
      <c r="J169" s="20"/>
    </row>
    <row r="170" spans="3:10" x14ac:dyDescent="0.25">
      <c r="C170" s="18"/>
      <c r="D170" s="19"/>
      <c r="E170" s="19"/>
      <c r="F170" s="19"/>
      <c r="G170" s="19"/>
      <c r="H170" s="19"/>
      <c r="I170" s="19"/>
      <c r="J170" s="20"/>
    </row>
    <row r="171" spans="3:10" x14ac:dyDescent="0.25">
      <c r="C171" s="18"/>
      <c r="D171" s="19"/>
      <c r="E171" s="19"/>
      <c r="F171" s="19"/>
      <c r="G171" s="19"/>
      <c r="H171" s="19"/>
      <c r="I171" s="19"/>
      <c r="J171" s="20"/>
    </row>
    <row r="172" spans="3:10" x14ac:dyDescent="0.25">
      <c r="C172" s="18"/>
      <c r="D172" s="19"/>
      <c r="E172" s="19"/>
      <c r="F172" s="19"/>
      <c r="G172" s="19"/>
      <c r="H172" s="19"/>
      <c r="I172" s="19"/>
      <c r="J172" s="20"/>
    </row>
    <row r="173" spans="3:10" x14ac:dyDescent="0.25">
      <c r="C173" s="18"/>
      <c r="D173" s="19"/>
      <c r="E173" s="19"/>
      <c r="F173" s="19"/>
      <c r="G173" s="19"/>
      <c r="H173" s="19"/>
      <c r="I173" s="19"/>
      <c r="J173" s="20"/>
    </row>
    <row r="174" spans="3:10" x14ac:dyDescent="0.25">
      <c r="C174" s="18"/>
      <c r="D174" s="19"/>
      <c r="E174" s="19"/>
      <c r="F174" s="19"/>
      <c r="G174" s="19"/>
      <c r="H174" s="19"/>
      <c r="I174" s="19"/>
      <c r="J174" s="20"/>
    </row>
    <row r="175" spans="3:10" x14ac:dyDescent="0.25">
      <c r="C175" s="18"/>
      <c r="D175" s="19"/>
      <c r="E175" s="19"/>
      <c r="F175" s="19"/>
      <c r="G175" s="19"/>
      <c r="H175" s="19"/>
      <c r="I175" s="19"/>
      <c r="J175" s="20"/>
    </row>
    <row r="176" spans="3:10" x14ac:dyDescent="0.25">
      <c r="C176" s="18"/>
      <c r="D176" s="19"/>
      <c r="E176" s="19"/>
      <c r="F176" s="19"/>
      <c r="G176" s="19"/>
      <c r="H176" s="19"/>
      <c r="I176" s="19"/>
      <c r="J176" s="20"/>
    </row>
    <row r="177" spans="3:10" x14ac:dyDescent="0.25">
      <c r="C177" s="18"/>
      <c r="D177" s="19"/>
      <c r="E177" s="19"/>
      <c r="F177" s="19"/>
      <c r="G177" s="19"/>
      <c r="H177" s="19"/>
      <c r="I177" s="19"/>
      <c r="J177" s="20"/>
    </row>
    <row r="178" spans="3:10" x14ac:dyDescent="0.25">
      <c r="C178" s="18"/>
      <c r="D178" s="19"/>
      <c r="E178" s="19"/>
      <c r="F178" s="19"/>
      <c r="G178" s="19"/>
      <c r="H178" s="19"/>
      <c r="I178" s="19"/>
      <c r="J178" s="20"/>
    </row>
    <row r="179" spans="3:10" x14ac:dyDescent="0.25">
      <c r="C179" s="18"/>
      <c r="D179" s="19"/>
      <c r="E179" s="19"/>
      <c r="F179" s="19"/>
      <c r="G179" s="19"/>
      <c r="H179" s="19"/>
      <c r="I179" s="19"/>
      <c r="J179" s="20"/>
    </row>
    <row r="180" spans="3:10" ht="15.75" thickBot="1" x14ac:dyDescent="0.3">
      <c r="C180" s="22"/>
      <c r="D180" s="23"/>
      <c r="E180" s="23"/>
      <c r="F180" s="23"/>
      <c r="G180" s="23"/>
      <c r="H180" s="23"/>
      <c r="I180" s="23"/>
      <c r="J180" s="24"/>
    </row>
    <row r="185" spans="3:10" ht="15.75" thickBot="1" x14ac:dyDescent="0.3"/>
    <row r="186" spans="3:10" x14ac:dyDescent="0.25">
      <c r="C186" s="15"/>
      <c r="D186" s="16"/>
      <c r="E186" s="16"/>
      <c r="F186" s="16"/>
      <c r="G186" s="16"/>
      <c r="H186" s="16"/>
      <c r="I186" s="17"/>
    </row>
    <row r="187" spans="3:10" x14ac:dyDescent="0.25">
      <c r="C187" s="18"/>
      <c r="D187" s="64" t="s">
        <v>58</v>
      </c>
      <c r="E187" s="64"/>
      <c r="F187" s="19"/>
      <c r="G187" s="19"/>
      <c r="H187" s="19"/>
      <c r="I187" s="20"/>
    </row>
    <row r="188" spans="3:10" ht="15.75" thickBot="1" x14ac:dyDescent="0.3">
      <c r="C188" s="18"/>
      <c r="D188" s="19"/>
      <c r="E188" s="19"/>
      <c r="F188" s="19"/>
      <c r="G188" s="19"/>
      <c r="H188" s="19"/>
      <c r="I188" s="20"/>
    </row>
    <row r="189" spans="3:10" ht="15.75" thickBot="1" x14ac:dyDescent="0.3">
      <c r="C189" s="18"/>
      <c r="D189" s="31" t="s">
        <v>8</v>
      </c>
      <c r="E189" s="33" t="s">
        <v>2</v>
      </c>
      <c r="F189" s="19"/>
      <c r="G189" s="19"/>
      <c r="H189" s="19"/>
      <c r="I189" s="20"/>
    </row>
    <row r="190" spans="3:10" x14ac:dyDescent="0.25">
      <c r="C190" s="18"/>
      <c r="D190" s="37" t="s">
        <v>57</v>
      </c>
      <c r="E190" s="43">
        <v>4398340</v>
      </c>
      <c r="F190" s="19"/>
      <c r="G190" s="19"/>
      <c r="H190" s="19"/>
      <c r="I190" s="20"/>
    </row>
    <row r="191" spans="3:10" x14ac:dyDescent="0.25">
      <c r="C191" s="18"/>
      <c r="D191" s="38" t="s">
        <v>75</v>
      </c>
      <c r="E191" s="44">
        <v>84891900</v>
      </c>
      <c r="F191" s="19"/>
      <c r="G191" s="19"/>
      <c r="H191" s="19"/>
      <c r="I191" s="20"/>
    </row>
    <row r="192" spans="3:10" x14ac:dyDescent="0.25">
      <c r="C192" s="18"/>
      <c r="D192" s="38" t="s">
        <v>56</v>
      </c>
      <c r="E192" s="44">
        <v>98176600</v>
      </c>
      <c r="F192" s="19"/>
      <c r="G192" s="19"/>
      <c r="H192" s="19"/>
      <c r="I192" s="20"/>
    </row>
    <row r="193" spans="3:9" x14ac:dyDescent="0.25">
      <c r="C193" s="18"/>
      <c r="D193" s="38" t="s">
        <v>55</v>
      </c>
      <c r="E193" s="44">
        <v>127489025</v>
      </c>
      <c r="F193" s="19"/>
      <c r="G193" s="19"/>
      <c r="H193" s="19"/>
      <c r="I193" s="20"/>
    </row>
    <row r="194" spans="3:9" x14ac:dyDescent="0.25">
      <c r="C194" s="18"/>
      <c r="D194" s="38" t="s">
        <v>48</v>
      </c>
      <c r="E194" s="44">
        <v>145764555</v>
      </c>
      <c r="F194" s="19"/>
      <c r="G194" s="19"/>
      <c r="H194" s="19"/>
      <c r="I194" s="20"/>
    </row>
    <row r="195" spans="3:9" x14ac:dyDescent="0.25">
      <c r="C195" s="18"/>
      <c r="D195" s="38" t="s">
        <v>51</v>
      </c>
      <c r="E195" s="44">
        <v>146167705</v>
      </c>
      <c r="F195" s="19"/>
      <c r="G195" s="19"/>
      <c r="H195" s="19"/>
      <c r="I195" s="20"/>
    </row>
    <row r="196" spans="3:9" x14ac:dyDescent="0.25">
      <c r="C196" s="18"/>
      <c r="D196" s="38" t="s">
        <v>54</v>
      </c>
      <c r="E196" s="44">
        <v>146341270</v>
      </c>
      <c r="F196" s="19"/>
      <c r="G196" s="19"/>
      <c r="H196" s="19"/>
      <c r="I196" s="20"/>
    </row>
    <row r="197" spans="3:9" x14ac:dyDescent="0.25">
      <c r="C197" s="18"/>
      <c r="D197" s="38" t="s">
        <v>46</v>
      </c>
      <c r="E197" s="44">
        <v>147248490</v>
      </c>
      <c r="F197" s="19"/>
      <c r="G197" s="19"/>
      <c r="H197" s="19"/>
      <c r="I197" s="20"/>
    </row>
    <row r="198" spans="3:9" x14ac:dyDescent="0.25">
      <c r="C198" s="18"/>
      <c r="D198" s="38" t="s">
        <v>45</v>
      </c>
      <c r="E198" s="44">
        <v>150841905</v>
      </c>
      <c r="F198" s="19"/>
      <c r="G198" s="19"/>
      <c r="H198" s="19"/>
      <c r="I198" s="20"/>
    </row>
    <row r="199" spans="3:9" x14ac:dyDescent="0.25">
      <c r="C199" s="18"/>
      <c r="D199" s="38" t="s">
        <v>47</v>
      </c>
      <c r="E199" s="44">
        <v>152167815</v>
      </c>
      <c r="F199" s="19"/>
      <c r="G199" s="19"/>
      <c r="H199" s="19"/>
      <c r="I199" s="20"/>
    </row>
    <row r="200" spans="3:9" x14ac:dyDescent="0.25">
      <c r="C200" s="18"/>
      <c r="D200" s="38" t="s">
        <v>50</v>
      </c>
      <c r="E200" s="44">
        <v>152474695</v>
      </c>
      <c r="F200" s="19"/>
      <c r="G200" s="19"/>
      <c r="H200" s="19"/>
      <c r="I200" s="20"/>
    </row>
    <row r="201" spans="3:9" x14ac:dyDescent="0.25">
      <c r="C201" s="18"/>
      <c r="D201" s="38" t="s">
        <v>53</v>
      </c>
      <c r="E201" s="44">
        <v>160195905</v>
      </c>
      <c r="F201" s="19"/>
      <c r="G201" s="19"/>
      <c r="H201" s="19"/>
      <c r="I201" s="20"/>
    </row>
    <row r="202" spans="3:9" x14ac:dyDescent="0.25">
      <c r="C202" s="18"/>
      <c r="D202" s="38" t="s">
        <v>52</v>
      </c>
      <c r="E202" s="44">
        <v>161682635</v>
      </c>
      <c r="F202" s="19"/>
      <c r="G202" s="19"/>
      <c r="H202" s="19"/>
      <c r="I202" s="20"/>
    </row>
    <row r="203" spans="3:9" x14ac:dyDescent="0.25">
      <c r="C203" s="18"/>
      <c r="D203" s="38" t="s">
        <v>44</v>
      </c>
      <c r="E203" s="44">
        <v>164838150</v>
      </c>
      <c r="F203" s="19"/>
      <c r="G203" s="19"/>
      <c r="H203" s="19"/>
      <c r="I203" s="20"/>
    </row>
    <row r="204" spans="3:9" ht="15.75" thickBot="1" x14ac:dyDescent="0.3">
      <c r="C204" s="18"/>
      <c r="D204" s="39" t="s">
        <v>49</v>
      </c>
      <c r="E204" s="44">
        <v>164867225</v>
      </c>
      <c r="F204" s="19"/>
      <c r="G204" s="19"/>
      <c r="H204" s="19"/>
      <c r="I204" s="20"/>
    </row>
    <row r="205" spans="3:9" ht="15.75" thickBot="1" x14ac:dyDescent="0.3">
      <c r="C205" s="18"/>
      <c r="D205" s="32" t="s">
        <v>12</v>
      </c>
      <c r="E205" s="45">
        <v>2007546215</v>
      </c>
      <c r="F205" s="19"/>
      <c r="G205" s="19"/>
      <c r="H205" s="19"/>
      <c r="I205" s="20"/>
    </row>
    <row r="206" spans="3:9" x14ac:dyDescent="0.25">
      <c r="C206" s="18"/>
      <c r="D206" s="19"/>
      <c r="E206" s="19"/>
      <c r="F206" s="19"/>
      <c r="G206" s="19"/>
      <c r="H206" s="19"/>
      <c r="I206" s="20"/>
    </row>
    <row r="207" spans="3:9" x14ac:dyDescent="0.25">
      <c r="C207" s="18"/>
      <c r="D207" s="19"/>
      <c r="E207" s="19"/>
      <c r="F207" s="19"/>
      <c r="G207" s="19"/>
      <c r="H207" s="19"/>
      <c r="I207" s="20"/>
    </row>
    <row r="208" spans="3:9" x14ac:dyDescent="0.25">
      <c r="C208" s="18"/>
      <c r="D208" s="19"/>
      <c r="E208" s="19"/>
      <c r="F208" s="19"/>
      <c r="G208" s="19"/>
      <c r="H208" s="19"/>
      <c r="I208" s="20"/>
    </row>
    <row r="209" spans="3:9" ht="15.75" thickBot="1" x14ac:dyDescent="0.3">
      <c r="C209" s="22"/>
      <c r="D209" s="23"/>
      <c r="E209" s="23"/>
      <c r="F209" s="23"/>
      <c r="G209" s="23"/>
      <c r="H209" s="23"/>
      <c r="I209" s="24"/>
    </row>
    <row r="217" spans="3:9" ht="15.75" thickBot="1" x14ac:dyDescent="0.3"/>
    <row r="218" spans="3:9" ht="15.75" thickBot="1" x14ac:dyDescent="0.3">
      <c r="D218" s="25" t="s">
        <v>8</v>
      </c>
      <c r="E218" s="33" t="s">
        <v>2</v>
      </c>
    </row>
    <row r="219" spans="3:9" x14ac:dyDescent="0.25">
      <c r="D219" s="27" t="s">
        <v>60</v>
      </c>
      <c r="E219" s="43">
        <v>672909985</v>
      </c>
    </row>
    <row r="220" spans="3:9" x14ac:dyDescent="0.25">
      <c r="D220" s="27" t="s">
        <v>61</v>
      </c>
      <c r="E220" s="44">
        <v>664656710</v>
      </c>
    </row>
    <row r="221" spans="3:9" ht="15.75" thickBot="1" x14ac:dyDescent="0.3">
      <c r="D221" s="27" t="s">
        <v>59</v>
      </c>
      <c r="E221" s="44">
        <v>585087620</v>
      </c>
    </row>
    <row r="222" spans="3:9" ht="15.75" thickBot="1" x14ac:dyDescent="0.3">
      <c r="D222" s="32" t="s">
        <v>12</v>
      </c>
      <c r="E222" s="45">
        <v>1922654315</v>
      </c>
    </row>
    <row r="234" spans="2:18" ht="15.75" thickBot="1" x14ac:dyDescent="0.3"/>
    <row r="235" spans="2:18" x14ac:dyDescent="0.25">
      <c r="B235" s="15"/>
      <c r="C235" s="16"/>
      <c r="D235" s="16"/>
      <c r="E235" s="16"/>
      <c r="F235" s="16"/>
      <c r="G235" s="16"/>
      <c r="H235" s="16"/>
      <c r="I235" s="16"/>
      <c r="J235" s="16"/>
      <c r="K235" s="16"/>
      <c r="L235" s="16"/>
      <c r="M235" s="16"/>
      <c r="N235" s="16"/>
      <c r="O235" s="16"/>
      <c r="P235" s="16"/>
      <c r="Q235" s="16"/>
      <c r="R235" s="17"/>
    </row>
    <row r="236" spans="2:18" x14ac:dyDescent="0.25">
      <c r="B236" s="18"/>
      <c r="C236" s="19"/>
      <c r="D236" s="19"/>
      <c r="E236" s="19"/>
      <c r="F236" s="19"/>
      <c r="G236" s="19"/>
      <c r="H236" s="19"/>
      <c r="I236" s="19"/>
      <c r="J236" s="19"/>
      <c r="K236" s="19"/>
      <c r="L236" s="19"/>
      <c r="M236" s="19"/>
      <c r="N236" s="19"/>
      <c r="O236" s="19"/>
      <c r="P236" s="19"/>
      <c r="Q236" s="19"/>
      <c r="R236" s="20"/>
    </row>
    <row r="237" spans="2:18" x14ac:dyDescent="0.25">
      <c r="B237" s="18"/>
      <c r="C237" s="19"/>
      <c r="D237" s="64" t="s">
        <v>62</v>
      </c>
      <c r="E237" s="64"/>
      <c r="F237" s="64"/>
      <c r="G237" s="19"/>
      <c r="H237" s="19"/>
      <c r="I237" s="19"/>
      <c r="J237" s="19"/>
      <c r="K237" s="19"/>
      <c r="L237" s="19"/>
      <c r="M237" s="19"/>
      <c r="N237" s="19"/>
      <c r="O237" s="19"/>
      <c r="P237" s="19"/>
      <c r="Q237" s="19"/>
      <c r="R237" s="20"/>
    </row>
    <row r="238" spans="2:18" x14ac:dyDescent="0.25">
      <c r="B238" s="18"/>
      <c r="C238" s="19"/>
      <c r="D238" s="19"/>
      <c r="E238" s="19"/>
      <c r="F238" s="19"/>
      <c r="G238" s="19"/>
      <c r="H238" s="19"/>
      <c r="I238" s="19"/>
      <c r="J238" s="19"/>
      <c r="K238" s="19"/>
      <c r="L238" s="19"/>
      <c r="M238" s="19"/>
      <c r="N238" s="19"/>
      <c r="O238" s="19"/>
      <c r="P238" s="19"/>
      <c r="Q238" s="19"/>
      <c r="R238" s="20"/>
    </row>
    <row r="239" spans="2:18" ht="15.75" thickBot="1" x14ac:dyDescent="0.3">
      <c r="B239" s="18"/>
      <c r="C239" s="19"/>
      <c r="D239" s="19"/>
      <c r="E239" s="19"/>
      <c r="F239" s="19"/>
      <c r="G239" s="19"/>
      <c r="H239" s="19"/>
      <c r="I239" s="19"/>
      <c r="J239" s="19"/>
      <c r="K239" s="19"/>
      <c r="L239" s="19"/>
      <c r="M239" s="19"/>
      <c r="N239" s="19"/>
      <c r="O239" s="19"/>
      <c r="P239" s="19"/>
      <c r="Q239" s="19"/>
      <c r="R239" s="20"/>
    </row>
    <row r="240" spans="2:18" ht="15.75" thickBot="1" x14ac:dyDescent="0.3">
      <c r="B240" s="18"/>
      <c r="C240" s="19"/>
      <c r="D240" s="31" t="s">
        <v>2</v>
      </c>
      <c r="E240" s="31" t="s">
        <v>63</v>
      </c>
      <c r="F240" s="58"/>
      <c r="G240" s="59"/>
      <c r="H240" s="59"/>
      <c r="I240" s="60"/>
      <c r="J240" s="19"/>
      <c r="K240" s="19"/>
      <c r="L240" s="19"/>
      <c r="M240" s="19"/>
      <c r="N240" s="19"/>
      <c r="O240" s="19"/>
      <c r="P240" s="19"/>
      <c r="Q240" s="19"/>
      <c r="R240" s="20"/>
    </row>
    <row r="241" spans="2:18" ht="15.75" thickBot="1" x14ac:dyDescent="0.3">
      <c r="B241" s="18"/>
      <c r="C241" s="19"/>
      <c r="D241" s="31" t="s">
        <v>8</v>
      </c>
      <c r="E241" s="58" t="s">
        <v>39</v>
      </c>
      <c r="F241" s="59" t="s">
        <v>40</v>
      </c>
      <c r="G241" s="59" t="s">
        <v>38</v>
      </c>
      <c r="H241" s="60" t="s">
        <v>41</v>
      </c>
      <c r="I241" s="33" t="s">
        <v>12</v>
      </c>
      <c r="J241" s="19"/>
      <c r="K241" s="56" t="s">
        <v>71</v>
      </c>
      <c r="L241" s="56" t="s">
        <v>39</v>
      </c>
      <c r="M241" s="56" t="s">
        <v>40</v>
      </c>
      <c r="N241" s="56" t="s">
        <v>38</v>
      </c>
      <c r="O241" s="56" t="s">
        <v>41</v>
      </c>
      <c r="P241" s="19"/>
      <c r="Q241" s="19"/>
      <c r="R241" s="20"/>
    </row>
    <row r="242" spans="2:18" x14ac:dyDescent="0.25">
      <c r="B242" s="18"/>
      <c r="C242" s="19"/>
      <c r="D242" s="37" t="s">
        <v>64</v>
      </c>
      <c r="E242" s="51">
        <v>66292870</v>
      </c>
      <c r="F242" s="52">
        <v>81067000</v>
      </c>
      <c r="G242" s="52">
        <v>96540375</v>
      </c>
      <c r="H242" s="52">
        <v>61333960</v>
      </c>
      <c r="I242" s="53">
        <v>305234205</v>
      </c>
      <c r="J242" s="19"/>
      <c r="K242" s="56" t="str">
        <f>D242</f>
        <v>Atliq Bay</v>
      </c>
      <c r="L242" s="57">
        <f>GETPIVOTDATA("[Measures].[Sum of revenue_generated]",$D$240,"[dim_hotels].[city]","[dim_hotels].[city].&amp;[Delhi]","[dim_hotels].[property_name]","[dim_hotels].[property_name].&amp;[Atliq Bay]")</f>
        <v>66292870</v>
      </c>
      <c r="M242" s="57">
        <f>GETPIVOTDATA("[Measures].[Sum of revenue_generated]",$D$240,"[dim_hotels].[city]","[dim_hotels].[city].&amp;[Hyderabad]","[dim_hotels].[property_name]","[dim_hotels].[property_name].&amp;[Atliq Bay]")</f>
        <v>81067000</v>
      </c>
      <c r="N242" s="57">
        <f>GETPIVOTDATA("[Measures].[Sum of revenue_generated]",$D$240,"[dim_hotels].[city]","[dim_hotels].[city].&amp;[Bangalore]","[dim_hotels].[property_name]","[dim_hotels].[property_name].&amp;[Atliq Bay]")</f>
        <v>96540375</v>
      </c>
      <c r="O242" s="57">
        <f>GETPIVOTDATA("[Measures].[Sum of revenue_generated]",$D$240,"[dim_hotels].[city]","[dim_hotels].[city].&amp;[Mumbai]","[dim_hotels].[property_name]","[dim_hotels].[property_name].&amp;[Atliq Bay]")</f>
        <v>61333960</v>
      </c>
      <c r="P242" s="19"/>
      <c r="Q242" s="19"/>
      <c r="R242" s="20"/>
    </row>
    <row r="243" spans="2:18" x14ac:dyDescent="0.25">
      <c r="B243" s="18"/>
      <c r="C243" s="19"/>
      <c r="D243" s="38" t="s">
        <v>65</v>
      </c>
      <c r="E243" s="54">
        <v>68568430</v>
      </c>
      <c r="F243" s="8">
        <v>65615250</v>
      </c>
      <c r="G243" s="8">
        <v>85807575</v>
      </c>
      <c r="H243" s="8">
        <v>86646790</v>
      </c>
      <c r="I243" s="47">
        <v>306638045</v>
      </c>
      <c r="J243" s="19"/>
      <c r="K243" s="56" t="str">
        <f t="shared" ref="K243:K248" si="3">D243</f>
        <v>Atliq Blu</v>
      </c>
      <c r="L243" s="57">
        <f>GETPIVOTDATA("[Measures].[Sum of revenue_generated]",$D$240,"[dim_hotels].[city]","[dim_hotels].[city].&amp;[Delhi]","[dim_hotels].[property_name]","[dim_hotels].[property_name].&amp;[Atliq Blu]")</f>
        <v>68568430</v>
      </c>
      <c r="M243" s="57">
        <f>GETPIVOTDATA("[Measures].[Sum of revenue_generated]",$D$240,"[dim_hotels].[city]","[dim_hotels].[city].&amp;[Hyderabad]","[dim_hotels].[property_name]","[dim_hotels].[property_name].&amp;[Atliq Blu]")</f>
        <v>65615250</v>
      </c>
      <c r="N243" s="57">
        <f>GETPIVOTDATA("[Measures].[Sum of revenue_generated]",$D$240,"[dim_hotels].[city]","[dim_hotels].[city].&amp;[Bangalore]","[dim_hotels].[property_name]","[dim_hotels].[property_name].&amp;[Atliq Blu]")</f>
        <v>85807575</v>
      </c>
      <c r="O243" s="57">
        <f>GETPIVOTDATA("[Measures].[Sum of revenue_generated]",$D$240,"[dim_hotels].[city]","[dim_hotels].[city].&amp;[Mumbai]","[dim_hotels].[property_name]","[dim_hotels].[property_name].&amp;[Atliq Blu]")</f>
        <v>86646790</v>
      </c>
      <c r="P243" s="19"/>
      <c r="Q243" s="19"/>
      <c r="R243" s="20"/>
    </row>
    <row r="244" spans="2:18" x14ac:dyDescent="0.25">
      <c r="B244" s="18"/>
      <c r="C244" s="19"/>
      <c r="D244" s="38" t="s">
        <v>66</v>
      </c>
      <c r="E244" s="54">
        <v>64138200</v>
      </c>
      <c r="F244" s="8">
        <v>71246500</v>
      </c>
      <c r="G244" s="8">
        <v>97486125</v>
      </c>
      <c r="H244" s="8">
        <v>103776330</v>
      </c>
      <c r="I244" s="47">
        <v>336647155</v>
      </c>
      <c r="J244" s="19"/>
      <c r="K244" s="56" t="str">
        <f t="shared" si="3"/>
        <v>Atliq City</v>
      </c>
      <c r="L244" s="57">
        <f>GETPIVOTDATA("[Measures].[Sum of revenue_generated]",$D$240,"[dim_hotels].[city]","[dim_hotels].[city].&amp;[Delhi]","[dim_hotels].[property_name]","[dim_hotels].[property_name].&amp;[Atliq City]")</f>
        <v>64138200</v>
      </c>
      <c r="M244" s="57">
        <f>GETPIVOTDATA("[Measures].[Sum of revenue_generated]",$D$240,"[dim_hotels].[city]","[dim_hotels].[city].&amp;[Hyderabad]","[dim_hotels].[property_name]","[dim_hotels].[property_name].&amp;[Atliq City]")</f>
        <v>71246500</v>
      </c>
      <c r="N244" s="57">
        <f>GETPIVOTDATA("[Measures].[Sum of revenue_generated]",$D$240,"[dim_hotels].[city]","[dim_hotels].[city].&amp;[Bangalore]","[dim_hotels].[property_name]","[dim_hotels].[property_name].&amp;[Atliq City]")</f>
        <v>97486125</v>
      </c>
      <c r="O244" s="57">
        <f>GETPIVOTDATA("[Measures].[Sum of revenue_generated]",$D$240,"[dim_hotels].[city]","[dim_hotels].[city].&amp;[Mumbai]","[dim_hotels].[property_name]","[dim_hotels].[property_name].&amp;[Atliq City]")</f>
        <v>103776330</v>
      </c>
      <c r="P244" s="19"/>
      <c r="Q244" s="19"/>
      <c r="R244" s="20"/>
    </row>
    <row r="245" spans="2:18" x14ac:dyDescent="0.25">
      <c r="B245" s="18"/>
      <c r="C245" s="19"/>
      <c r="D245" s="38" t="s">
        <v>67</v>
      </c>
      <c r="E245" s="54"/>
      <c r="F245" s="8">
        <v>56049500</v>
      </c>
      <c r="G245" s="8">
        <v>70266225</v>
      </c>
      <c r="H245" s="8">
        <v>248395500</v>
      </c>
      <c r="I245" s="47">
        <v>374711225</v>
      </c>
      <c r="J245" s="19"/>
      <c r="K245" s="56" t="str">
        <f t="shared" si="3"/>
        <v>Atliq Exotica</v>
      </c>
      <c r="L245" s="57">
        <f>GETPIVOTDATA("[Measures].[Sum of revenue_generated]",$D$240,"[dim_hotels].[city]","[dim_hotels].[city].&amp;[Delhi]","[dim_hotels].[property_name]","[dim_hotels].[property_name].&amp;[Atliq Exotica]")</f>
        <v>0</v>
      </c>
      <c r="M245" s="57">
        <f>GETPIVOTDATA("[Measures].[Sum of revenue_generated]",$D$240,"[dim_hotels].[city]","[dim_hotels].[city].&amp;[Hyderabad]","[dim_hotels].[property_name]","[dim_hotels].[property_name].&amp;[Atliq Exotica]")</f>
        <v>56049500</v>
      </c>
      <c r="N245" s="57">
        <f>GETPIVOTDATA("[Measures].[Sum of revenue_generated]",$D$240,"[dim_hotels].[city]","[dim_hotels].[city].&amp;[Bangalore]","[dim_hotels].[property_name]","[dim_hotels].[property_name].&amp;[Atliq Exotica]")</f>
        <v>70266225</v>
      </c>
      <c r="O245" s="57">
        <f>GETPIVOTDATA("[Measures].[Sum of revenue_generated]",$D$240,"[dim_hotels].[city]","[dim_hotels].[city].&amp;[Mumbai]","[dim_hotels].[property_name]","[dim_hotels].[property_name].&amp;[Atliq Exotica]")</f>
        <v>248395500</v>
      </c>
      <c r="P245" s="19"/>
      <c r="Q245" s="19"/>
      <c r="R245" s="20"/>
    </row>
    <row r="246" spans="2:18" x14ac:dyDescent="0.25">
      <c r="B246" s="18"/>
      <c r="C246" s="19"/>
      <c r="D246" s="38" t="s">
        <v>68</v>
      </c>
      <c r="E246" s="54">
        <v>42251720</v>
      </c>
      <c r="F246" s="8">
        <v>54289300</v>
      </c>
      <c r="G246" s="8">
        <v>63782025</v>
      </c>
      <c r="H246" s="8">
        <v>88430770</v>
      </c>
      <c r="I246" s="47">
        <v>248753815</v>
      </c>
      <c r="J246" s="19"/>
      <c r="K246" s="56" t="str">
        <f t="shared" si="3"/>
        <v>Atliq Grands</v>
      </c>
      <c r="L246" s="57">
        <f>GETPIVOTDATA("[Measures].[Sum of revenue_generated]",$D$240,"[dim_hotels].[city]","[dim_hotels].[city].&amp;[Delhi]","[dim_hotels].[property_name]","[dim_hotels].[property_name].&amp;[Atliq Grands]")</f>
        <v>42251720</v>
      </c>
      <c r="M246" s="57">
        <f>GETPIVOTDATA("[Measures].[Sum of revenue_generated]",$D$240,"[dim_hotels].[city]","[dim_hotels].[city].&amp;[Hyderabad]","[dim_hotels].[property_name]","[dim_hotels].[property_name].&amp;[Atliq Grands]")</f>
        <v>54289300</v>
      </c>
      <c r="N246" s="57">
        <f>GETPIVOTDATA("[Measures].[Sum of revenue_generated]",$D$240,"[dim_hotels].[city]","[dim_hotels].[city].&amp;[Bangalore]","[dim_hotels].[property_name]","[dim_hotels].[property_name].&amp;[Atliq Grands]")</f>
        <v>63782025</v>
      </c>
      <c r="O246" s="57">
        <f>GETPIVOTDATA("[Measures].[Sum of revenue_generated]",$D$240,"[dim_hotels].[city]","[dim_hotels].[city].&amp;[Mumbai]","[dim_hotels].[property_name]","[dim_hotels].[property_name].&amp;[Atliq Grands]")</f>
        <v>88430770</v>
      </c>
      <c r="P246" s="19"/>
      <c r="Q246" s="19"/>
      <c r="R246" s="20"/>
    </row>
    <row r="247" spans="2:18" x14ac:dyDescent="0.25">
      <c r="B247" s="18"/>
      <c r="C247" s="19"/>
      <c r="D247" s="38" t="s">
        <v>69</v>
      </c>
      <c r="E247" s="54">
        <v>105200620</v>
      </c>
      <c r="F247" s="8">
        <v>53133300</v>
      </c>
      <c r="G247" s="8">
        <v>80945850</v>
      </c>
      <c r="H247" s="8">
        <v>118616735</v>
      </c>
      <c r="I247" s="47">
        <v>357896505</v>
      </c>
      <c r="J247" s="19"/>
      <c r="K247" s="56" t="str">
        <f t="shared" si="3"/>
        <v>Atliq Palace</v>
      </c>
      <c r="L247" s="57">
        <f>GETPIVOTDATA("[Measures].[Sum of revenue_generated]",$D$240,"[dim_hotels].[city]","[dim_hotels].[city].&amp;[Delhi]","[dim_hotels].[property_name]","[dim_hotels].[property_name].&amp;[Atliq Palace]")</f>
        <v>105200620</v>
      </c>
      <c r="M247" s="57">
        <f>GETPIVOTDATA("[Measures].[Sum of revenue_generated]",$D$240,"[dim_hotels].[city]","[dim_hotels].[city].&amp;[Hyderabad]","[dim_hotels].[property_name]","[dim_hotels].[property_name].&amp;[Atliq Palace]")</f>
        <v>53133300</v>
      </c>
      <c r="N247" s="57">
        <f>GETPIVOTDATA("[Measures].[Sum of revenue_generated]",$D$240,"[dim_hotels].[city]","[dim_hotels].[city].&amp;[Bangalore]","[dim_hotels].[property_name]","[dim_hotels].[property_name].&amp;[Atliq Palace]")</f>
        <v>80945850</v>
      </c>
      <c r="O247" s="57">
        <f>GETPIVOTDATA("[Measures].[Sum of revenue_generated]",$D$240,"[dim_hotels].[city]","[dim_hotels].[city].&amp;[Mumbai]","[dim_hotels].[property_name]","[dim_hotels].[property_name].&amp;[Atliq Palace]")</f>
        <v>118616735</v>
      </c>
      <c r="P247" s="19"/>
      <c r="Q247" s="19"/>
      <c r="R247" s="20"/>
    </row>
    <row r="248" spans="2:18" ht="15.75" thickBot="1" x14ac:dyDescent="0.3">
      <c r="B248" s="18"/>
      <c r="C248" s="19"/>
      <c r="D248" s="39" t="s">
        <v>70</v>
      </c>
      <c r="E248" s="54"/>
      <c r="F248" s="8"/>
      <c r="G248" s="8"/>
      <c r="H248" s="8">
        <v>77665265</v>
      </c>
      <c r="I248" s="47">
        <v>77665265</v>
      </c>
      <c r="J248" s="19"/>
      <c r="K248" s="56" t="str">
        <f t="shared" si="3"/>
        <v>Atliq Seasons</v>
      </c>
      <c r="L248" s="57">
        <f>GETPIVOTDATA("[Measures].[Sum of revenue_generated]",$D$240,"[dim_hotels].[city]","[dim_hotels].[city].&amp;[Delhi]","[dim_hotels].[property_name]","[dim_hotels].[property_name].&amp;[Atliq Seasons]")</f>
        <v>0</v>
      </c>
      <c r="M248" s="57">
        <f>GETPIVOTDATA("[Measures].[Sum of revenue_generated]",$D$240,"[dim_hotels].[city]","[dim_hotels].[city].&amp;[Hyderabad]","[dim_hotels].[property_name]","[dim_hotels].[property_name].&amp;[Atliq Seasons]")</f>
        <v>0</v>
      </c>
      <c r="N248" s="57">
        <f>GETPIVOTDATA("[Measures].[Sum of revenue_generated]",$D$240,"[dim_hotels].[city]","[dim_hotels].[city].&amp;[Bangalore]","[dim_hotels].[property_name]","[dim_hotels].[property_name].&amp;[Atliq Seasons]")</f>
        <v>0</v>
      </c>
      <c r="O248" s="57">
        <f>GETPIVOTDATA("[Measures].[Sum of revenue_generated]",$D$240,"[dim_hotels].[city]","[dim_hotels].[city].&amp;[Mumbai]","[dim_hotels].[property_name]","[dim_hotels].[property_name].&amp;[Atliq Seasons]")</f>
        <v>77665265</v>
      </c>
      <c r="P248" s="19"/>
      <c r="Q248" s="19"/>
      <c r="R248" s="20"/>
    </row>
    <row r="249" spans="2:18" ht="15.75" thickBot="1" x14ac:dyDescent="0.3">
      <c r="B249" s="18"/>
      <c r="C249" s="19"/>
      <c r="D249" s="32" t="s">
        <v>12</v>
      </c>
      <c r="E249" s="55">
        <v>346451840</v>
      </c>
      <c r="F249" s="50">
        <v>381400850</v>
      </c>
      <c r="G249" s="50">
        <v>494828175</v>
      </c>
      <c r="H249" s="50">
        <v>784865350</v>
      </c>
      <c r="I249" s="48">
        <v>2007546215</v>
      </c>
      <c r="J249" s="19"/>
      <c r="K249" s="19"/>
      <c r="L249" s="19"/>
      <c r="M249" s="19"/>
      <c r="N249" s="19"/>
      <c r="O249" s="19"/>
      <c r="P249" s="19"/>
      <c r="Q249" s="19"/>
      <c r="R249" s="20"/>
    </row>
    <row r="250" spans="2:18" x14ac:dyDescent="0.25">
      <c r="B250" s="18"/>
      <c r="C250" s="19"/>
      <c r="D250" s="19"/>
      <c r="E250" s="19"/>
      <c r="F250" s="19"/>
      <c r="G250" s="19"/>
      <c r="H250" s="19"/>
      <c r="I250" s="19"/>
      <c r="J250" s="19"/>
      <c r="K250" s="19"/>
      <c r="L250" s="19"/>
      <c r="M250" s="19"/>
      <c r="N250" s="19"/>
      <c r="O250" s="19"/>
      <c r="P250" s="19"/>
      <c r="Q250" s="19"/>
      <c r="R250" s="20"/>
    </row>
    <row r="251" spans="2:18" x14ac:dyDescent="0.25">
      <c r="B251" s="18"/>
      <c r="C251" s="19"/>
      <c r="D251" s="19"/>
      <c r="E251" s="19"/>
      <c r="F251" s="19"/>
      <c r="G251" s="19"/>
      <c r="H251" s="19"/>
      <c r="I251" s="19"/>
      <c r="J251" s="19"/>
      <c r="K251" s="19"/>
      <c r="L251" s="19"/>
      <c r="M251" s="19"/>
      <c r="N251" s="19"/>
      <c r="O251" s="19"/>
      <c r="P251" s="19"/>
      <c r="Q251" s="19"/>
      <c r="R251" s="20"/>
    </row>
    <row r="252" spans="2:18" x14ac:dyDescent="0.25">
      <c r="B252" s="18"/>
      <c r="C252" s="19"/>
      <c r="D252" s="19"/>
      <c r="E252" s="19"/>
      <c r="F252" s="19"/>
      <c r="G252" s="19"/>
      <c r="H252" s="19"/>
      <c r="I252" s="19"/>
      <c r="J252" s="19"/>
      <c r="K252" s="19"/>
      <c r="L252" s="19"/>
      <c r="M252" s="19"/>
      <c r="N252" s="19"/>
      <c r="O252" s="19"/>
      <c r="P252" s="19"/>
      <c r="Q252" s="19"/>
      <c r="R252" s="20"/>
    </row>
    <row r="253" spans="2:18" x14ac:dyDescent="0.25">
      <c r="B253" s="18"/>
      <c r="C253" s="19"/>
      <c r="D253" s="19"/>
      <c r="E253" s="19"/>
      <c r="F253" s="19"/>
      <c r="G253" s="19"/>
      <c r="H253" s="19"/>
      <c r="I253" s="19"/>
      <c r="J253" s="19"/>
      <c r="K253" s="19"/>
      <c r="L253" s="19"/>
      <c r="M253" s="19"/>
      <c r="N253" s="19"/>
      <c r="O253" s="19"/>
      <c r="P253" s="19"/>
      <c r="Q253" s="19"/>
      <c r="R253" s="20"/>
    </row>
    <row r="254" spans="2:18" x14ac:dyDescent="0.25">
      <c r="B254" s="18"/>
      <c r="C254" s="19"/>
      <c r="D254" s="19"/>
      <c r="E254" s="19"/>
      <c r="F254" s="19"/>
      <c r="G254" s="19"/>
      <c r="H254" s="19"/>
      <c r="I254" s="19"/>
      <c r="J254" s="19"/>
      <c r="K254" s="19"/>
      <c r="L254" s="19"/>
      <c r="M254" s="19"/>
      <c r="N254" s="19"/>
      <c r="O254" s="19"/>
      <c r="P254" s="19"/>
      <c r="Q254" s="19"/>
      <c r="R254" s="20"/>
    </row>
    <row r="255" spans="2:18" x14ac:dyDescent="0.25">
      <c r="B255" s="18"/>
      <c r="C255" s="19"/>
      <c r="D255" s="19"/>
      <c r="E255" s="19"/>
      <c r="F255" s="19"/>
      <c r="G255" s="19"/>
      <c r="H255" s="19"/>
      <c r="I255" s="19"/>
      <c r="J255" s="19"/>
      <c r="K255" s="19"/>
      <c r="L255" s="19"/>
      <c r="M255" s="19"/>
      <c r="N255" s="19"/>
      <c r="O255" s="19"/>
      <c r="P255" s="19"/>
      <c r="Q255" s="19"/>
      <c r="R255" s="20"/>
    </row>
    <row r="256" spans="2:18" x14ac:dyDescent="0.25">
      <c r="B256" s="18"/>
      <c r="C256" s="19"/>
      <c r="D256" s="19"/>
      <c r="E256" s="19"/>
      <c r="F256" s="19"/>
      <c r="G256" s="19"/>
      <c r="H256" s="19"/>
      <c r="I256" s="19"/>
      <c r="J256" s="19"/>
      <c r="K256" s="19"/>
      <c r="L256" s="19"/>
      <c r="M256" s="19"/>
      <c r="N256" s="19"/>
      <c r="O256" s="19"/>
      <c r="P256" s="19"/>
      <c r="Q256" s="19"/>
      <c r="R256" s="20"/>
    </row>
    <row r="257" spans="2:18" x14ac:dyDescent="0.25">
      <c r="B257" s="18"/>
      <c r="C257" s="19"/>
      <c r="D257" s="19"/>
      <c r="E257" s="19"/>
      <c r="F257" s="19"/>
      <c r="G257" s="19"/>
      <c r="H257" s="19"/>
      <c r="I257" s="19"/>
      <c r="J257" s="19"/>
      <c r="K257" s="19"/>
      <c r="L257" s="19"/>
      <c r="M257" s="19"/>
      <c r="N257" s="19"/>
      <c r="O257" s="19"/>
      <c r="P257" s="19"/>
      <c r="Q257" s="19"/>
      <c r="R257" s="20"/>
    </row>
    <row r="258" spans="2:18" x14ac:dyDescent="0.25">
      <c r="B258" s="18"/>
      <c r="C258" s="19"/>
      <c r="D258" s="19"/>
      <c r="E258" s="19"/>
      <c r="F258" s="19"/>
      <c r="G258" s="19"/>
      <c r="H258" s="19"/>
      <c r="I258" s="19"/>
      <c r="J258" s="19"/>
      <c r="K258" s="19"/>
      <c r="L258" s="19"/>
      <c r="M258" s="19"/>
      <c r="N258" s="19"/>
      <c r="O258" s="19"/>
      <c r="P258" s="19"/>
      <c r="Q258" s="19"/>
      <c r="R258" s="20"/>
    </row>
    <row r="259" spans="2:18" x14ac:dyDescent="0.25">
      <c r="B259" s="18"/>
      <c r="C259" s="19"/>
      <c r="D259" s="19"/>
      <c r="E259" s="19"/>
      <c r="F259" s="19"/>
      <c r="G259" s="19"/>
      <c r="H259" s="19"/>
      <c r="I259" s="19"/>
      <c r="J259" s="19"/>
      <c r="K259" s="19"/>
      <c r="L259" s="19"/>
      <c r="M259" s="19"/>
      <c r="N259" s="19"/>
      <c r="O259" s="19"/>
      <c r="P259" s="19"/>
      <c r="Q259" s="19"/>
      <c r="R259" s="20"/>
    </row>
    <row r="260" spans="2:18" x14ac:dyDescent="0.25">
      <c r="B260" s="18"/>
      <c r="C260" s="19"/>
      <c r="D260" s="19"/>
      <c r="E260" s="19"/>
      <c r="F260" s="19"/>
      <c r="G260" s="19"/>
      <c r="H260" s="19"/>
      <c r="I260" s="19"/>
      <c r="J260" s="19"/>
      <c r="K260" s="19"/>
      <c r="L260" s="19"/>
      <c r="M260" s="19"/>
      <c r="N260" s="19"/>
      <c r="O260" s="19"/>
      <c r="P260" s="19"/>
      <c r="Q260" s="19"/>
      <c r="R260" s="20"/>
    </row>
    <row r="261" spans="2:18" x14ac:dyDescent="0.25">
      <c r="B261" s="18"/>
      <c r="C261" s="19"/>
      <c r="D261" s="19"/>
      <c r="E261" s="19"/>
      <c r="F261" s="19"/>
      <c r="G261" s="19"/>
      <c r="H261" s="19"/>
      <c r="I261" s="19"/>
      <c r="J261" s="19"/>
      <c r="K261" s="19"/>
      <c r="L261" s="19"/>
      <c r="M261" s="19"/>
      <c r="N261" s="19"/>
      <c r="O261" s="19"/>
      <c r="P261" s="19"/>
      <c r="Q261" s="19"/>
      <c r="R261" s="20"/>
    </row>
    <row r="262" spans="2:18" x14ac:dyDescent="0.25">
      <c r="B262" s="18"/>
      <c r="C262" s="19"/>
      <c r="D262" s="19"/>
      <c r="E262" s="19"/>
      <c r="F262" s="19"/>
      <c r="G262" s="19"/>
      <c r="H262" s="19"/>
      <c r="I262" s="19"/>
      <c r="J262" s="19"/>
      <c r="K262" s="19"/>
      <c r="L262" s="19"/>
      <c r="M262" s="19"/>
      <c r="N262" s="19"/>
      <c r="O262" s="19"/>
      <c r="P262" s="19"/>
      <c r="Q262" s="19"/>
      <c r="R262" s="20"/>
    </row>
    <row r="263" spans="2:18" x14ac:dyDescent="0.25">
      <c r="B263" s="18"/>
      <c r="C263" s="19"/>
      <c r="D263" s="19"/>
      <c r="E263" s="19"/>
      <c r="F263" s="19"/>
      <c r="G263" s="19"/>
      <c r="H263" s="19"/>
      <c r="I263" s="19"/>
      <c r="J263" s="19"/>
      <c r="K263" s="19"/>
      <c r="L263" s="19"/>
      <c r="M263" s="19"/>
      <c r="N263" s="19"/>
      <c r="O263" s="19"/>
      <c r="P263" s="19"/>
      <c r="Q263" s="19"/>
      <c r="R263" s="20"/>
    </row>
    <row r="264" spans="2:18" x14ac:dyDescent="0.25">
      <c r="B264" s="18"/>
      <c r="C264" s="19"/>
      <c r="D264" s="19"/>
      <c r="E264" s="19"/>
      <c r="F264" s="19"/>
      <c r="G264" s="19"/>
      <c r="H264" s="19"/>
      <c r="I264" s="19"/>
      <c r="J264" s="19"/>
      <c r="K264" s="19"/>
      <c r="L264" s="19"/>
      <c r="M264" s="19"/>
      <c r="N264" s="19"/>
      <c r="O264" s="19"/>
      <c r="P264" s="19"/>
      <c r="Q264" s="19"/>
      <c r="R264" s="20"/>
    </row>
    <row r="265" spans="2:18" x14ac:dyDescent="0.25">
      <c r="B265" s="18"/>
      <c r="C265" s="19"/>
      <c r="D265" s="19"/>
      <c r="E265" s="19"/>
      <c r="F265" s="19"/>
      <c r="G265" s="19"/>
      <c r="H265" s="19"/>
      <c r="I265" s="19"/>
      <c r="J265" s="19"/>
      <c r="K265" s="19"/>
      <c r="L265" s="19"/>
      <c r="M265" s="19"/>
      <c r="N265" s="19"/>
      <c r="O265" s="19"/>
      <c r="P265" s="19"/>
      <c r="Q265" s="19"/>
      <c r="R265" s="20"/>
    </row>
    <row r="266" spans="2:18" x14ac:dyDescent="0.25">
      <c r="B266" s="18"/>
      <c r="C266" s="19"/>
      <c r="D266" s="19"/>
      <c r="E266" s="19"/>
      <c r="F266" s="19"/>
      <c r="G266" s="19"/>
      <c r="H266" s="19"/>
      <c r="I266" s="19"/>
      <c r="J266" s="19"/>
      <c r="K266" s="19"/>
      <c r="L266" s="19"/>
      <c r="M266" s="19"/>
      <c r="N266" s="19"/>
      <c r="O266" s="19"/>
      <c r="P266" s="19"/>
      <c r="Q266" s="19"/>
      <c r="R266" s="20"/>
    </row>
    <row r="267" spans="2:18" x14ac:dyDescent="0.25">
      <c r="B267" s="18"/>
      <c r="C267" s="19"/>
      <c r="D267" s="19"/>
      <c r="E267" s="19"/>
      <c r="F267" s="19"/>
      <c r="G267" s="19"/>
      <c r="H267" s="19"/>
      <c r="I267" s="19"/>
      <c r="J267" s="19"/>
      <c r="K267" s="19"/>
      <c r="L267" s="19"/>
      <c r="M267" s="19"/>
      <c r="N267" s="19"/>
      <c r="O267" s="19"/>
      <c r="P267" s="19"/>
      <c r="Q267" s="19"/>
      <c r="R267" s="20"/>
    </row>
    <row r="268" spans="2:18" x14ac:dyDescent="0.25">
      <c r="B268" s="18"/>
      <c r="C268" s="19"/>
      <c r="D268" s="19"/>
      <c r="E268" s="19"/>
      <c r="F268" s="19"/>
      <c r="G268" s="19"/>
      <c r="H268" s="19"/>
      <c r="I268" s="19"/>
      <c r="J268" s="19"/>
      <c r="K268" s="19"/>
      <c r="L268" s="19"/>
      <c r="M268" s="19"/>
      <c r="N268" s="19"/>
      <c r="O268" s="19"/>
      <c r="P268" s="19"/>
      <c r="Q268" s="19"/>
      <c r="R268" s="20"/>
    </row>
    <row r="269" spans="2:18" ht="15.75" thickBot="1" x14ac:dyDescent="0.3">
      <c r="B269" s="22"/>
      <c r="C269" s="23"/>
      <c r="D269" s="23"/>
      <c r="E269" s="23"/>
      <c r="F269" s="23"/>
      <c r="G269" s="23"/>
      <c r="H269" s="23"/>
      <c r="I269" s="23"/>
      <c r="J269" s="23"/>
      <c r="K269" s="23"/>
      <c r="L269" s="23"/>
      <c r="M269" s="23"/>
      <c r="N269" s="23"/>
      <c r="O269" s="23"/>
      <c r="P269" s="23"/>
      <c r="Q269" s="23"/>
      <c r="R269" s="24"/>
    </row>
    <row r="275" spans="3:10" x14ac:dyDescent="0.25">
      <c r="C275" s="63" t="s">
        <v>72</v>
      </c>
      <c r="D275" s="63"/>
      <c r="E275" s="63"/>
    </row>
    <row r="276" spans="3:10" x14ac:dyDescent="0.25">
      <c r="J276">
        <f>GETPIVOTDATA("[Measures].[Count of booking_id]",$D$278)</f>
        <v>94411</v>
      </c>
    </row>
    <row r="277" spans="3:10" ht="15.75" thickBot="1" x14ac:dyDescent="0.3"/>
    <row r="278" spans="3:10" ht="15.75" thickBot="1" x14ac:dyDescent="0.3">
      <c r="D278" s="31" t="s">
        <v>8</v>
      </c>
      <c r="E278" s="49" t="s">
        <v>2</v>
      </c>
      <c r="F278" s="26" t="s">
        <v>0</v>
      </c>
      <c r="H278" s="1" t="s">
        <v>73</v>
      </c>
      <c r="I278" s="1" t="s">
        <v>71</v>
      </c>
      <c r="J278" s="1" t="s">
        <v>74</v>
      </c>
    </row>
    <row r="279" spans="3:10" x14ac:dyDescent="0.25">
      <c r="D279" s="27" t="s">
        <v>54</v>
      </c>
      <c r="E279" s="51"/>
      <c r="F279" s="53"/>
      <c r="H279" s="1" t="str">
        <f>D279</f>
        <v>W 29</v>
      </c>
      <c r="I279" s="1">
        <f>GETPIVOTDATA("[Measures].[Sum of revenue_generated]",$D$278,"[dim_date].[week no]","[dim_date].[week no].&amp;[W 19]","[fact_bookings].[booking_status]","[fact_bookings].[booking_status].&amp;[Checked Out]")</f>
        <v>115749860</v>
      </c>
      <c r="J279" s="62">
        <f>GETPIVOTDATA("[Measures].[Count of booking_id]",$D$278,"[dim_date].[week no]","[dim_date].[week no].&amp;[W 19]","[fact_bookings].[booking_status]","[fact_bookings].[booking_status].&amp;[Checked Out]")/GETPIVOTDATA("[Measures].[Count of booking_id]",$D$278)</f>
        <v>8.2299732022751593E-2</v>
      </c>
    </row>
    <row r="280" spans="3:10" x14ac:dyDescent="0.25">
      <c r="D280" s="61" t="s">
        <v>10</v>
      </c>
      <c r="E280" s="54">
        <v>103649540</v>
      </c>
      <c r="F280" s="47">
        <v>6960</v>
      </c>
      <c r="H280" s="1" t="str">
        <f>D281</f>
        <v>W 19</v>
      </c>
      <c r="I280" s="1">
        <f>GETPIVOTDATA("[Measures].[Sum of revenue_generated]",$D$278,"[dim_date].[week no]","[dim_date].[week no].&amp;[W 20]","[fact_bookings].[booking_status]","[fact_bookings].[booking_status].&amp;[Checked Out]")</f>
        <v>106649950</v>
      </c>
      <c r="J280" s="62">
        <f>GETPIVOTDATA("[Measures].[Count of booking_id]",$D$278,"[dim_date].[week no]","[dim_date].[week no].&amp;[W 20]","[fact_bookings].[booking_status]","[fact_bookings].[booking_status].&amp;[Checked Out]")/GETPIVOTDATA("[Measures].[Count of booking_id]",$D$278)</f>
        <v>7.577506858311002E-2</v>
      </c>
    </row>
    <row r="281" spans="3:10" x14ac:dyDescent="0.25">
      <c r="D281" s="27" t="s">
        <v>44</v>
      </c>
      <c r="E281" s="54"/>
      <c r="F281" s="47"/>
      <c r="H281" s="1" t="str">
        <f>D283</f>
        <v>W 20</v>
      </c>
      <c r="I281" s="1">
        <f>GETPIVOTDATA("[Measures].[Sum of revenue_generated]",$D$278,"[dim_date].[week no]","[dim_date].[week no].&amp;[W 21]","[fact_bookings].[booking_status]","[fact_bookings].[booking_status].&amp;[Checked Out]")</f>
        <v>102799210</v>
      </c>
      <c r="J281" s="62">
        <f>GETPIVOTDATA("[Measures].[Count of booking_id]",$D$278,"[dim_date].[week no]","[dim_date].[week no].&amp;[W 21]","[fact_bookings].[booking_status]","[fact_bookings].[booking_status].&amp;[Checked Out]")/J276</f>
        <v>7.2385633030049468E-2</v>
      </c>
    </row>
    <row r="282" spans="3:10" x14ac:dyDescent="0.25">
      <c r="D282" s="61" t="s">
        <v>10</v>
      </c>
      <c r="E282" s="54">
        <v>115749860</v>
      </c>
      <c r="F282" s="47">
        <v>7770</v>
      </c>
      <c r="H282" s="1" t="str">
        <f>D285</f>
        <v>W 21</v>
      </c>
      <c r="I282" s="1">
        <f>GETPIVOTDATA("[Measures].[Sum of revenue_generated]",$D$278,"[dim_date].[week no]","[dim_date].[week no].&amp;[W 22]","[fact_bookings].[booking_status]","[fact_bookings].[booking_status].&amp;[Checked Out]")</f>
        <v>106513540</v>
      </c>
      <c r="J282" s="62">
        <f>GETPIVOTDATA("[Measures].[Count of booking_id]",$D$278,"[dim_date].[week no]","[dim_date].[week no].&amp;[W 22]","[fact_bookings].[booking_status]","[fact_bookings].[booking_status].&amp;[Checked Out]")/J276</f>
        <v>7.5647964749870247E-2</v>
      </c>
    </row>
    <row r="283" spans="3:10" x14ac:dyDescent="0.25">
      <c r="D283" s="27" t="s">
        <v>45</v>
      </c>
      <c r="E283" s="54"/>
      <c r="F283" s="47"/>
      <c r="H283" s="1" t="str">
        <f>D287</f>
        <v>W 22</v>
      </c>
      <c r="I283" s="1">
        <f>GETPIVOTDATA("[Measures].[Sum of revenue_generated]",$D$278,"[dim_date].[week no]","[dim_date].[week no].&amp;[W 23]","[fact_bookings].[booking_status]","[fact_bookings].[booking_status].&amp;[Checked Out]")</f>
        <v>102252585</v>
      </c>
      <c r="J283" s="62">
        <f>GETPIVOTDATA("[Measures].[Count of booking_id]",$D$278,"[dim_date].[week no]","[dim_date].[week no].&amp;[W 23]","[fact_bookings].[booking_status]","[fact_bookings].[booking_status].&amp;[Checked Out]")/J276</f>
        <v>7.2703392613148898E-2</v>
      </c>
    </row>
    <row r="284" spans="3:10" x14ac:dyDescent="0.25">
      <c r="D284" s="61" t="s">
        <v>10</v>
      </c>
      <c r="E284" s="54">
        <v>106649950</v>
      </c>
      <c r="F284" s="47">
        <v>7154</v>
      </c>
      <c r="H284" s="1" t="str">
        <f>D289</f>
        <v>W 23</v>
      </c>
      <c r="I284" s="1">
        <f>GETPIVOTDATA("[Measures].[Sum of revenue_generated]",$D$278,"[dim_date].[week no]","[dim_date].[week no].&amp;[W 24]","[fact_bookings].[booking_status]","[fact_bookings].[booking_status].&amp;[Checked Out]")</f>
        <v>114297475</v>
      </c>
      <c r="J284" s="62">
        <f>GETPIVOTDATA("[Measures].[Count of booking_id]",$D$278,"[dim_date].[week no]","[dim_date].[week no].&amp;[W 24]","[fact_bookings].[booking_status]","[fact_bookings].[booking_status].&amp;[Checked Out]")/J276</f>
        <v>8.0933365815424055E-2</v>
      </c>
    </row>
    <row r="285" spans="3:10" x14ac:dyDescent="0.25">
      <c r="D285" s="27" t="s">
        <v>46</v>
      </c>
      <c r="E285" s="54"/>
      <c r="F285" s="47"/>
      <c r="H285" s="1" t="str">
        <f>D291</f>
        <v>W 24</v>
      </c>
      <c r="I285" s="1">
        <f>GETPIVOTDATA("[Measures].[Sum of revenue_generated]",$D$278,"[dim_date].[week no]","[dim_date].[week no].&amp;[W 25]","[fact_bookings].[booking_status]","[fact_bookings].[booking_status].&amp;[Checked Out]")</f>
        <v>106786110</v>
      </c>
      <c r="J285" s="62">
        <f>GETPIVOTDATA("[Measures].[Count of booking_id]",$D$278,"[dim_date].[week no]","[dim_date].[week no].&amp;[W 26]","[fact_bookings].[booking_status]","[fact_bookings].[booking_status].&amp;[Checked Out]")/J276</f>
        <v>7.318003198779803E-2</v>
      </c>
    </row>
    <row r="286" spans="3:10" x14ac:dyDescent="0.25">
      <c r="D286" s="61" t="s">
        <v>10</v>
      </c>
      <c r="E286" s="54">
        <v>102799210</v>
      </c>
      <c r="F286" s="47">
        <v>6834</v>
      </c>
      <c r="H286" s="1" t="str">
        <f>D293</f>
        <v>W 25</v>
      </c>
      <c r="I286" s="1">
        <f>GETPIVOTDATA("[Measures].[Sum of revenue_generated]",$D$278,"[dim_date].[week no]","[dim_date].[week no].&amp;[W 26]","[fact_bookings].[booking_status]","[fact_bookings].[booking_status].&amp;[Checked Out]")</f>
        <v>103730085</v>
      </c>
      <c r="J286" s="62">
        <f>GETPIVOTDATA("[Measures].[Count of booking_id]",$D$278,"[dim_date].[week no]","[dim_date].[week no].&amp;[W 26]","[fact_bookings].[booking_status]","[fact_bookings].[booking_status].&amp;[Checked Out]")/J276</f>
        <v>7.318003198779803E-2</v>
      </c>
    </row>
    <row r="287" spans="3:10" x14ac:dyDescent="0.25">
      <c r="D287" s="27" t="s">
        <v>47</v>
      </c>
      <c r="E287" s="54"/>
      <c r="F287" s="47"/>
      <c r="H287" s="1" t="str">
        <f>D295</f>
        <v>W 26</v>
      </c>
      <c r="I287" s="1">
        <f>GETPIVOTDATA("[Measures].[Sum of revenue_generated]",$D$278,"[dim_date].[week no]","[dim_date].[week no].&amp;[W 27]","[fact_bookings].[booking_status]","[fact_bookings].[booking_status].&amp;[Checked Out]")</f>
        <v>113967920</v>
      </c>
      <c r="J287" s="62">
        <f>GETPIVOTDATA("[Measures].[Count of booking_id]",$D$278,"[dim_date].[week no]","[dim_date].[week no].&amp;[W 27]","[fact_bookings].[booking_status]","[fact_bookings].[booking_status].&amp;[Checked Out]")/GETPIVOTDATA("[Measures].[Count of booking_id]",$D$278)</f>
        <v>8.0933365815424055E-2</v>
      </c>
    </row>
    <row r="288" spans="3:10" x14ac:dyDescent="0.25">
      <c r="D288" s="61" t="s">
        <v>10</v>
      </c>
      <c r="E288" s="54">
        <v>106513540</v>
      </c>
      <c r="F288" s="47">
        <v>7142</v>
      </c>
      <c r="H288" s="1" t="str">
        <f>D297</f>
        <v>W 27</v>
      </c>
      <c r="I288" s="1">
        <f>GETPIVOTDATA("[Measures].[Sum of revenue_generated]",$D$278,"[dim_date].[week no]","[dim_date].[week no].&amp;[W 28]","[fact_bookings].[booking_status]","[fact_bookings].[booking_status].&amp;[Checked Out]")</f>
        <v>112766120</v>
      </c>
      <c r="J288" s="62">
        <f>GETPIVOTDATA("[Measures].[Count of booking_id]",$D$278,"[dim_date].[week no]","[dim_date].[week no].&amp;[W 29]","[fact_bookings].[booking_status]","[fact_bookings].[booking_status].&amp;[Checked Out]")/GETPIVOTDATA("[Measures].[Count of booking_id]",$D$278)</f>
        <v>7.3720223279067063E-2</v>
      </c>
    </row>
    <row r="289" spans="4:10" x14ac:dyDescent="0.25">
      <c r="D289" s="27" t="s">
        <v>48</v>
      </c>
      <c r="E289" s="54"/>
      <c r="F289" s="47"/>
      <c r="H289" s="1" t="str">
        <f>D299</f>
        <v>W 28</v>
      </c>
      <c r="I289" s="1">
        <f>GETPIVOTDATA("[Measures].[Sum of revenue_generated]",$D$278,"[dim_date].[week no]","[dim_date].[week no].&amp;[W 29]","[fact_bookings].[booking_status]","[fact_bookings].[booking_status].&amp;[Checked Out]")</f>
        <v>103649540</v>
      </c>
      <c r="J289" s="62">
        <f>GETPIVOTDATA("[Measures].[Count of booking_id]",$D$278,"[dim_date].[week no]","[dim_date].[week no].&amp;[W 29]","[fact_bookings].[booking_status]","[fact_bookings].[booking_status].&amp;[Checked Out]")/GETPIVOTDATA("[Measures].[Count of booking_id]",$D$278)</f>
        <v>7.3720223279067063E-2</v>
      </c>
    </row>
    <row r="290" spans="4:10" x14ac:dyDescent="0.25">
      <c r="D290" s="61" t="s">
        <v>10</v>
      </c>
      <c r="E290" s="54">
        <v>102252585</v>
      </c>
      <c r="F290" s="47">
        <v>6864</v>
      </c>
      <c r="H290" s="1" t="str">
        <f>D301</f>
        <v>W 30</v>
      </c>
      <c r="I290" s="1">
        <f>GETPIVOTDATA("[Measures].[Sum of revenue_generated]",$D$278,"[dim_date].[week no]","[dim_date].[week no].&amp;[W 30]","[fact_bookings].[booking_status]","[fact_bookings].[booking_status].&amp;[Checked Out]")</f>
        <v>88680560</v>
      </c>
      <c r="J290" s="62">
        <f>GETPIVOTDATA("[Measures].[Count of booking_id]",$D$278,"[dim_date].[week no]","[dim_date].[week no].&amp;[W 30]","[fact_bookings].[booking_status]","[fact_bookings].[booking_status].&amp;[Checked Out]")/GETPIVOTDATA("[Measures].[Count of booking_id]",$D$278)</f>
        <v>6.2852845537066659E-2</v>
      </c>
    </row>
    <row r="291" spans="4:10" x14ac:dyDescent="0.25">
      <c r="D291" s="27" t="s">
        <v>49</v>
      </c>
      <c r="E291" s="54"/>
      <c r="F291" s="47"/>
      <c r="H291" s="1" t="str">
        <f>D303</f>
        <v>W 31</v>
      </c>
      <c r="I291" s="1">
        <f>GETPIVOTDATA("[Measures].[Sum of revenue_generated]",$D$278,"[dim_date].[week no]","[dim_date].[week no].&amp;[W 31]","[fact_bookings].[booking_status]","[fact_bookings].[booking_status].&amp;[Checked Out]")</f>
        <v>69703900</v>
      </c>
      <c r="J291" s="62">
        <f>GETPIVOTDATA("[Measures].[Count of booking_id]",$D$278,"[dim_date].[week no]","[dim_date].[week no].&amp;[W 31]","[fact_bookings].[booking_status]","[fact_bookings].[booking_status].&amp;[Checked Out]")/GETPIVOTDATA("[Measures].[Count of booking_id]",$D$278)</f>
        <v>4.9506943046890725E-2</v>
      </c>
    </row>
    <row r="292" spans="4:10" x14ac:dyDescent="0.25">
      <c r="D292" s="61" t="s">
        <v>10</v>
      </c>
      <c r="E292" s="54">
        <v>114297475</v>
      </c>
      <c r="F292" s="47">
        <v>7641</v>
      </c>
      <c r="H292" s="1" t="str">
        <f>D305</f>
        <v>W 32</v>
      </c>
      <c r="I292" s="1">
        <f>GETPIVOTDATA("[Measures].[Sum of revenue_generated]",$D$278,"[dim_date].[week no]","[dim_date].[week no].&amp;[W 32]","[fact_bookings].[booking_status]","[fact_bookings].[booking_status].&amp;[Checked Out]")</f>
        <v>3255610</v>
      </c>
      <c r="J292" s="62">
        <f>GETPIVOTDATA("[Measures].[Count of booking_id]",$D$278,"[dim_date].[week no]","[dim_date].[week no].&amp;[W 32]","[fact_bookings].[booking_status]","[fact_bookings].[booking_status].&amp;[Checked Out]")/GETPIVOTDATA("[Measures].[Count of booking_id]",$D$278)</f>
        <v>2.2243170816959889E-3</v>
      </c>
    </row>
    <row r="293" spans="4:10" x14ac:dyDescent="0.25">
      <c r="D293" s="27" t="s">
        <v>50</v>
      </c>
      <c r="E293" s="54"/>
      <c r="F293" s="47"/>
    </row>
    <row r="294" spans="4:10" x14ac:dyDescent="0.25">
      <c r="D294" s="61" t="s">
        <v>10</v>
      </c>
      <c r="E294" s="54">
        <v>106786110</v>
      </c>
      <c r="F294" s="47">
        <v>7178</v>
      </c>
    </row>
    <row r="295" spans="4:10" x14ac:dyDescent="0.25">
      <c r="D295" s="27" t="s">
        <v>51</v>
      </c>
      <c r="E295" s="54"/>
      <c r="F295" s="47"/>
    </row>
    <row r="296" spans="4:10" x14ac:dyDescent="0.25">
      <c r="D296" s="61" t="s">
        <v>10</v>
      </c>
      <c r="E296" s="54">
        <v>103730085</v>
      </c>
      <c r="F296" s="47">
        <v>6909</v>
      </c>
    </row>
    <row r="297" spans="4:10" x14ac:dyDescent="0.25">
      <c r="D297" s="27" t="s">
        <v>52</v>
      </c>
      <c r="E297" s="54"/>
      <c r="F297" s="47"/>
    </row>
    <row r="298" spans="4:10" x14ac:dyDescent="0.25">
      <c r="D298" s="61" t="s">
        <v>10</v>
      </c>
      <c r="E298" s="54">
        <v>113967920</v>
      </c>
      <c r="F298" s="47">
        <v>7641</v>
      </c>
    </row>
    <row r="299" spans="4:10" x14ac:dyDescent="0.25">
      <c r="D299" s="27" t="s">
        <v>53</v>
      </c>
      <c r="E299" s="54"/>
      <c r="F299" s="47"/>
    </row>
    <row r="300" spans="4:10" x14ac:dyDescent="0.25">
      <c r="D300" s="61" t="s">
        <v>10</v>
      </c>
      <c r="E300" s="54">
        <v>112766120</v>
      </c>
      <c r="F300" s="47">
        <v>7565</v>
      </c>
    </row>
    <row r="301" spans="4:10" x14ac:dyDescent="0.25">
      <c r="D301" s="27" t="s">
        <v>55</v>
      </c>
      <c r="E301" s="54"/>
      <c r="F301" s="47"/>
    </row>
    <row r="302" spans="4:10" x14ac:dyDescent="0.25">
      <c r="D302" s="61" t="s">
        <v>10</v>
      </c>
      <c r="E302" s="54">
        <v>88680560</v>
      </c>
      <c r="F302" s="47">
        <v>5934</v>
      </c>
    </row>
    <row r="303" spans="4:10" x14ac:dyDescent="0.25">
      <c r="D303" s="27" t="s">
        <v>56</v>
      </c>
      <c r="E303" s="54"/>
      <c r="F303" s="47"/>
    </row>
    <row r="304" spans="4:10" x14ac:dyDescent="0.25">
      <c r="D304" s="61" t="s">
        <v>10</v>
      </c>
      <c r="E304" s="54">
        <v>69703900</v>
      </c>
      <c r="F304" s="47">
        <v>4674</v>
      </c>
    </row>
    <row r="305" spans="4:6" x14ac:dyDescent="0.25">
      <c r="D305" s="27" t="s">
        <v>57</v>
      </c>
      <c r="E305" s="54"/>
      <c r="F305" s="47"/>
    </row>
    <row r="306" spans="4:6" x14ac:dyDescent="0.25">
      <c r="D306" s="61" t="s">
        <v>10</v>
      </c>
      <c r="E306" s="54">
        <v>3255610</v>
      </c>
      <c r="F306" s="47">
        <v>210</v>
      </c>
    </row>
    <row r="307" spans="4:6" x14ac:dyDescent="0.25">
      <c r="D307" s="27" t="s">
        <v>75</v>
      </c>
      <c r="E307" s="54"/>
      <c r="F307" s="47"/>
    </row>
    <row r="308" spans="4:6" ht="15.75" thickBot="1" x14ac:dyDescent="0.3">
      <c r="D308" s="61" t="s">
        <v>10</v>
      </c>
      <c r="E308" s="54">
        <v>58311500</v>
      </c>
      <c r="F308" s="47">
        <v>3935</v>
      </c>
    </row>
    <row r="309" spans="4:6" ht="15.75" thickBot="1" x14ac:dyDescent="0.3">
      <c r="D309" s="32" t="s">
        <v>12</v>
      </c>
      <c r="E309" s="55">
        <v>1409113965</v>
      </c>
      <c r="F309" s="48">
        <v>94411</v>
      </c>
    </row>
    <row r="338" ht="15.75" thickBot="1" x14ac:dyDescent="0.3"/>
    <row r="339" ht="15.75" thickBot="1" x14ac:dyDescent="0.3"/>
    <row r="353" ht="15.75" thickBot="1" x14ac:dyDescent="0.3"/>
    <row r="354" ht="15.75" thickBot="1" x14ac:dyDescent="0.3"/>
  </sheetData>
  <mergeCells count="11">
    <mergeCell ref="C118:E118"/>
    <mergeCell ref="D28:E28"/>
    <mergeCell ref="D30:E30"/>
    <mergeCell ref="D33:E33"/>
    <mergeCell ref="D50:E50"/>
    <mergeCell ref="C87:E87"/>
    <mergeCell ref="C275:E275"/>
    <mergeCell ref="D237:F237"/>
    <mergeCell ref="C128:D128"/>
    <mergeCell ref="D131:E131"/>
    <mergeCell ref="D187:E187"/>
  </mergeCells>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B519C-30FB-4977-BD33-7F393AD2B2D1}">
  <sheetPr>
    <pageSetUpPr fitToPage="1"/>
  </sheetPr>
  <dimension ref="C1:AT64"/>
  <sheetViews>
    <sheetView showGridLines="0" tabSelected="1" topLeftCell="D37" zoomScale="80" zoomScaleNormal="80" workbookViewId="0">
      <selection activeCell="H64" sqref="H64"/>
    </sheetView>
  </sheetViews>
  <sheetFormatPr defaultRowHeight="15" x14ac:dyDescent="0.25"/>
  <cols>
    <col min="1" max="16384" width="9.140625" style="46"/>
  </cols>
  <sheetData>
    <row r="1" spans="46:46" x14ac:dyDescent="0.25">
      <c r="AT1" s="46">
        <v>36</v>
      </c>
    </row>
    <row r="64" spans="3:3" x14ac:dyDescent="0.25">
      <c r="C64" s="46">
        <v>12</v>
      </c>
    </row>
  </sheetData>
  <pageMargins left="0.70866141732283472" right="0.70866141732283472" top="0.74803149606299213" bottom="0.74803149606299213" header="0.31496062992125984" footer="0.31496062992125984"/>
  <pageSetup scale="34"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_ h o t e l s _ 5 7 d 4 5 3 f 9 - e 0 4 0 - 4 b 1 8 - 8 d e 2 - f 5 a a 8 1 0 6 0 2 8 2 " > < 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 1 0 9 < / i n t > < / v a l u e > < / i t e m > < i t e m > < k e y > < s t r i n g > p r o p e r t y _ n a m e < / s t r i n g > < / k e y > < v a l u e > < i n t > 1 3 2 < / i n t > < / v a l u e > < / i t e m > < i t e m > < k e y > < s t r i n g > c a t e g o r y < / s t r i n g > < / k e y > < v a l u e > < i n t > 8 9 < / i n t > < / v a l u e > < / i t e m > < i t e m > < k e y > < s t r i n g > c i t y < / s t r i n g > < / k e y > < v a l u e > < i n t > 5 8 < / i n t > < / v a l u e > < / i t e m > < / C o l u m n W i d t h s > < C o l u m n D i s p l a y I n d e x > < i t e m > < k e y > < s t r i n g > p r o p e r t y _ i d < / s t r i n g > < / k e y > < v a l u e > < i n t > 0 < / i n t > < / v a l u e > < / i t e m > < i t e m > < k e y > < s t r i n g > p r o p e r t y _ n a m e < / s t r i n g > < / k e y > < v a l u e > < i n t > 1 < / i n t > < / v a l u e > < / i t e m > < i t e m > < k e y > < s t r i n g > c a t e g o r y < / s t r i n g > < / k e y > < v a l u e > < i n t > 2 < / i n t > < / v a l u e > < / i t e m > < i t e m > < k e y > < s t r i n g > c i t y < / 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T a b l e X M L _ d i m _ d a t e _ 1 8 5 8 1 b 2 e - 6 c e e - 4 8 e 0 - 8 3 b 9 - 6 f 7 e 3 e 4 a 7 6 3 9 " > < C u s t o m C o n t e n t > < ! [ C D A T A [ < T a b l e W i d g e t G r i d S e r i a l i z a t i o n   x m l n s : x s d = " h t t p : / / w w w . w 3 . o r g / 2 0 0 1 / X M L S c h e m a "   x m l n s : x s i = " h t t p : / / w w w . w 3 . o r g / 2 0 0 1 / X M L S c h e m a - i n s t a n c e " > < C o l u m n S u g g e s t e d T y p e   / > < C o l u m n F o r m a t   / > < C o l u m n A c c u r a c y   / > < C o l u m n C u r r e n c y S y m b o l   / > < C o l u m n P o s i t i v e P a t t e r n   / > < C o l u m n N e g a t i v e P a t t e r n   / > < C o l u m n W i d t h s > < i t e m > < k e y > < s t r i n g > B o o k i n g _ d a t e < / s t r i n g > < / k e y > < v a l u e > < i n t > 1 2 1 < / i n t > < / v a l u e > < / i t e m > < i t e m > < k e y > < s t r i n g > m m m   y y < / s t r i n g > < / k e y > < v a l u e > < i n t > 8 9 < / i n t > < / v a l u e > < / i t e m > < i t e m > < k e y > < s t r i n g > w e e k   n o < / s t r i n g > < / k e y > < v a l u e > < i n t > 8 9 < / i n t > < / v a l u e > < / i t e m > < i t e m > < k e y > < s t r i n g > d a y _ t y p e < / s t r i n g > < / k e y > < v a l u e > < i n t > 9 3 < / i n t > < / v a l u e > < / i t e m > < / C o l u m n W i d t h s > < C o l u m n D i s p l a y I n d e x > < i t e m > < k e y > < s t r i n g > B o o k i n g _ d a t e < / s t r i n g > < / k e y > < v a l u e > < i n t > 0 < / i n t > < / v a l u e > < / i t e m > < i t e m > < k e y > < s t r i n g > m m m   y y < / s t r i n g > < / k e y > < v a l u e > < i n t > 1 < / i n t > < / v a l u e > < / i t e m > < i t e m > < k e y > < s t r i n g > w e e k   n o < / s t r i n g > < / k e y > < v a l u e > < i n t > 2 < / i n t > < / v a l u e > < / i t e m > < i t e m > < k e y > < s t r i n g > d a y _ t y p e < / 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C l i e n t W i n d o w X M L " > < C u s t o m C o n t e n t > < ! [ C D A T A [ f a c t _ b o o k i n g s _ 0 2 d c 4 4 2 9 - a 1 8 b - 4 1 8 5 - b 6 c 4 - 7 8 5 f 8 5 d 5 9 4 e 4 ] ] > < / 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 f a c t _ b o o k i n g s _ 0 2 d c 4 4 2 9 - a 1 8 b - 4 1 8 5 - b 6 c 4 - 7 8 5 f 8 5 d 5 9 4 e 4 < / K e y > < V a l u e   x m l n s : a = " h t t p : / / s c h e m a s . d a t a c o n t r a c t . o r g / 2 0 0 4 / 0 7 / M i c r o s o f t . A n a l y s i s S e r v i c e s . C o m m o n " > < a : H a s F o c u s > t r u e < / a : H a s F o c u s > < a : S i z e A t D p i 9 6 > 1 1 3 < / a : S i z e A t D p i 9 6 > < a : V i s i b l e > t r u e < / a : V i s i b l e > < / V a l u e > < / K e y V a l u e O f s t r i n g S a n d b o x E d i t o r . M e a s u r e G r i d S t a t e S c d E 3 5 R y > < K e y V a l u e O f s t r i n g S a n d b o x E d i t o r . M e a s u r e G r i d S t a t e S c d E 3 5 R y > < K e y > d i m _ h o t e l s _ 5 7 d 4 5 3 f 9 - e 0 4 0 - 4 b 1 8 - 8 d e 2 - f 5 a a 8 1 0 6 0 2 8 2 < / K e y > < V a l u e   x m l n s : a = " h t t p : / / s c h e m a s . d a t a c o n t r a c t . o r g / 2 0 0 4 / 0 7 / M i c r o s o f t . A n a l y s i s S e r v i c e s . C o m m o n " > < a : H a s F o c u s > f a l s e < / a : H a s F o c u s > < a : S i z e A t D p i 9 6 > 1 1 3 < / a : S i z e A t D p i 9 6 > < a : V i s i b l e > t r u e < / a : V i s i b l e > < / V a l u e > < / K e y V a l u e O f s t r i n g S a n d b o x E d i t o r . M e a s u r e G r i d S t a t e S c d E 3 5 R y > < K e y V a l u e O f s t r i n g S a n d b o x E d i t o r . M e a s u r e G r i d S t a t e S c d E 3 5 R y > < K e y > F c a t _ a g g _ b o o k i n g _ 9 e 3 e 4 e 5 2 - 0 d d d - 4 d c 3 - a 7 5 1 - 9 9 6 0 a f 4 8 e 9 4 9 < / K e y > < V a l u e   x m l n s : a = " h t t p : / / s c h e m a s . d a t a c o n t r a c t . o r g / 2 0 0 4 / 0 7 / M i c r o s o f t . A n a l y s i s S e r v i c e s . C o m m o n " > < a : H a s F o c u s > f a l s e < / a : H a s F o c u s > < a : S i z e A t D p i 9 6 > 1 1 3 < / a : S i z e A t D p i 9 6 > < a : V i s i b l e > t r u e < / a : V i s i b l e > < / V a l u e > < / K e y V a l u e O f s t r i n g S a n d b o x E d i t o r . M e a s u r e G r i d S t a t e S c d E 3 5 R y > < K e y V a l u e O f s t r i n g S a n d b o x E d i t o r . M e a s u r e G r i d S t a t e S c d E 3 5 R y > < K e y > d i m _ d a t e _ 1 8 5 8 1 b 2 e - 6 c e e - 4 8 e 0 - 8 3 b 9 - 6 f 7 e 3 e 4 a 7 6 3 9 < / K e y > < V a l u e   x m l n s : a = " h t t p : / / s c h e m a s . d a t a c o n t r a c t . o r g / 2 0 0 4 / 0 7 / M i c r o s o f t . A n a l y s i s S e r v i c e s . C o m m o n " > < a : H a s F o c u s > f a l s e < / a : H a s F o c u s > < a : S i z e A t D p i 9 6 > 1 1 3 < / a : S i z e A t D p i 9 6 > < a : V i s i b l e > t r u e < / a : V i s i b l e > < / V a l u e > < / K e y V a l u e O f s t r i n g S a n d b o x E d i t o r . M e a s u r e G r i d S t a t e S c d E 3 5 R y > < K e y V a l u e O f s t r i n g S a n d b o x E d i t o r . M e a s u r e G r i d S t a t e S c d E 3 5 R y > < K e y > d i m _ r o o m s _ e 4 b b 5 f 0 e - 1 9 b 1 - 4 1 e a - 8 e 1 a - 9 b b 6 a c f e 8 1 4 a 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G e m i n i   x m l n s = " h t t p : / / g e m i n i / p i v o t c u s t o m i z a t i o n / T a b l e X M L _ F c a t _ a g g _ b o o k i n g _ 9 e 3 e 4 e 5 2 - 0 d d d - 4 d c 3 - a 7 5 1 - 9 9 6 0 a f 4 8 e 9 4 9 " > < C u s t o m C o n t e n t > < ! [ C D A T A [ < T a b l e W i d g e t G r i d S e r i a l i z a t i o n   x m l n s : x s d = " h t t p : / / w w w . w 3 . o r g / 2 0 0 1 / X M L S c h e m a "   x m l n s : x s i = " h t t p : / / w w w . w 3 . o r g / 2 0 0 1 / X M L S c h e m a - i n s t a n c e " > < C o l u m n S u g g e s t e d T y p e   / > < C o l u m n F o r m a t   / > < C o l u m n A c c u r a c y   / > < C o l u m n C u r r e n c y S y m b o l   / > < C o l u m n P o s i t i v e P a t t e r n   / > < C o l u m n N e g a t i v e P a t t e r n   / > < C o l u m n W i d t h s > < i t e m > < k e y > < s t r i n g > p r o p e r t y _ i d < / s t r i n g > < / k e y > < v a l u e > < i n t > 1 0 9 < / i n t > < / v a l u e > < / i t e m > < i t e m > < k e y > < s t r i n g > c h e c k _ i n _ d a t e < / s t r i n g > < / k e y > < v a l u e > < i n t > 1 2 5 < / i n t > < / v a l u e > < / i t e m > < i t e m > < k e y > < s t r i n g > r o o m _ c a t e g o r y < / s t r i n g > < / k e y > < v a l u e > < i n t > 1 2 9 < / i n t > < / v a l u e > < / i t e m > < i t e m > < k e y > < s t r i n g > s u c c e s s f u l _ b o o k i n g s < / s t r i n g > < / k e y > < v a l u e > < i n t > 1 6 2 < / i n t > < / v a l u e > < / i t e m > < i t e m > < k e y > < s t r i n g > c a p a c i t y < / s t r i n g > < / k e y > < v a l u e > < i n t > 8 6 < / i n t > < / v a l u e > < / i t e m > < / C o l u m n W i d t h s > < C o l u m n D i s p l a y I n d e x > < i t e m > < k e y > < s t r i n g > p r o p e r t y _ i d < / s t r i n g > < / k e y > < v a l u e > < i n t > 0 < / i n t > < / v a l u e > < / i t e m > < i t e m > < k e y > < s t r i n g > c h e c k _ i n _ d a t e < / s t r i n g > < / k e y > < v a l u e > < i n t > 1 < / i n t > < / v a l u e > < / i t e m > < i t e m > < k e y > < s t r i n g > r o o m _ c a t e g o r y < / s t r i n g > < / k e y > < v a l u e > < i n t > 2 < / i n t > < / v a l u e > < / i t e m > < i t e m > < k e y > < s t r i n g > s u c c e s s f u l _ b o o k i n g s < / s t r i n g > < / k e y > < v a l u e > < i n t > 3 < / i n t > < / v a l u e > < / i t e m > < i t e m > < k e y > < s t r i n g > c a p a c i t y < / 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 2 0 2 4 - 1 2 - 1 1 T 2 1 : 5 1 : 2 7 . 8 1 1 5 1 0 8 + 0 5 : 3 0 < / L a s t P r o c e s s e d T i m e > < / D a t a M o d e l i n g S a n d b o x . S e r i a l i z e d S a n d b o x E r r o r C a c h e > ] ] > < / C u s t o m C o n t e n t > < / G e m i n i > 
</file>

<file path=customXml/item3.xml>��< ? x m l   v e r s i o n = " 1 . 0 "   e n c o d i n g = " U T F - 1 6 " ? > < G e m i n i   x m l n s = " h t t p : / / g e m i n i / p i v o t c u s t o m i z a t i o n / T a b l e X M L _ f a c t _ b o o k i n g s _ 0 2 d c 4 4 2 9 - a 1 8 b - 4 1 8 5 - b 6 c 4 - 7 8 5 f 8 5 d 5 9 4 e 4 " > < C u s t o m C o n t e n t > < ! [ C D A T A [ < T a b l e W i d g e t G r i d S e r i a l i z a t i o n   x m l n s : x s d = " h t t p : / / w w w . w 3 . o r g / 2 0 0 1 / X M L S c h e m a "   x m l n s : x s i = " h t t p : / / w w w . w 3 . o r g / 2 0 0 1 / X M L S c h e m a - i n s t a n c e " > < C o l u m n S u g g e s t e d T y p e   / > < C o l u m n F o r m a t   / > < C o l u m n A c c u r a c y   / > < C o l u m n C u r r e n c y S y m b o l   / > < C o l u m n P o s i t i v e P a t t e r n   / > < C o l u m n N e g a t i v e P a t t e r n   / > < C o l u m n W i d t h s > < i t e m > < k e y > < s t r i n g > b o o k i n g _ i d < / s t r i n g > < / k e y > < v a l u e > < i n t > 1 0 5 < / i n t > < / v a l u e > < / i t e m > < i t e m > < k e y > < s t r i n g > p r o p e r t y _ i d < / s t r i n g > < / k e y > < v a l u e > < i n t > 1 0 9 < / i n t > < / v a l u e > < / i t e m > < i t e m > < k e y > < s t r i n g > b o o k i n g _ d a t e < / s t r i n g > < / k e y > < v a l u e > < i n t > 1 2 1 < / i n t > < / v a l u e > < / i t e m > < i t e m > < k e y > < s t r i n g > c h e c k _ i n _ d a t e < / s t r i n g > < / k e y > < v a l u e > < i n t > 1 2 5 < / i n t > < / v a l u e > < / i t e m > < i t e m > < k e y > < s t r i n g > c h e c k o u t _ d a t e < / s t r i n g > < / k e y > < v a l u e > < i n t > 1 2 6 < / i n t > < / v a l u e > < / i t e m > < i t e m > < k e y > < s t r i n g > n o _ g u e s t s < / s t r i n g > < / k e y > < v a l u e > < i n t > 9 9 < / i n t > < / v a l u e > < / i t e m > < i t e m > < k e y > < s t r i n g > r o o m _ c a t e g o r y < / s t r i n g > < / k e y > < v a l u e > < i n t > 1 2 9 < / i n t > < / v a l u e > < / i t e m > < i t e m > < k e y > < s t r i n g > b o o k i n g _ p l a t f o r m < / s t r i n g > < / k e y > < v a l u e > < i n t > 1 4 6 < / i n t > < / v a l u e > < / i t e m > < i t e m > < k e y > < s t r i n g > r a t i n g s _ g i v e n < / s t r i n g > < / k e y > < v a l u e > < i n t > 1 1 8 < / i n t > < / v a l u e > < / i t e m > < i t e m > < k e y > < s t r i n g > b o o k i n g _ s t a t u s < / s t r i n g > < / k e y > < v a l u e > < i n t > 1 3 0 < / i n t > < / v a l u e > < / i t e m > < i t e m > < k e y > < s t r i n g > r e v e n u e _ g e n e r a t e d < / s t r i n g > < / k e y > < v a l u e > < i n t > 1 5 9 < / i n t > < / v a l u e > < / i t e m > < i t e m > < k e y > < s t r i n g > r e v e n u e _ r e a l i z e d < / s t r i n g > < / k e y > < v a l u e > < i n t > 1 4 5 < / i n t > < / v a l u e > < / i t e m > < / C o l u m n W i d t h s > < C o l u m n D i s p l a y I n d e x > < i t e m > < k e y > < s t r i n g > b o o k i n g _ i d < / s t r i n g > < / k e y > < v a l u e > < i n t > 0 < / i n t > < / v a l u e > < / i t e m > < i t e m > < k e y > < s t r i n g > p r o p e r t y _ i d < / s t r i n g > < / k e y > < v a l u e > < i n t > 1 < / i n t > < / v a l u e > < / i t e m > < i t e m > < k e y > < s t r i n g > b o o k i n g _ d a t e < / s t r i n g > < / k e y > < v a l u e > < i n t > 2 < / i n t > < / v a l u e > < / i t e m > < i t e m > < k e y > < s t r i n g > c h e c k _ i n _ d a t e < / s t r i n g > < / k e y > < v a l u e > < i n t > 3 < / i n t > < / v a l u e > < / i t e m > < i t e m > < k e y > < s t r i n g > c h e c k o u t _ d a t e < / s t r i n g > < / k e y > < v a l u e > < i n t > 4 < / i n t > < / v a l u e > < / i t e m > < i t e m > < k e y > < s t r i n g > n o _ g u e s t s < / s t r i n g > < / k e y > < v a l u e > < i n t > 5 < / i n t > < / v a l u e > < / i t e m > < i t e m > < k e y > < s t r i n g > r o o m _ c a t e g o r y < / s t r i n g > < / k e y > < v a l u e > < i n t > 6 < / i n t > < / v a l u e > < / i t e m > < i t e m > < k e y > < s t r i n g > b o o k i n g _ p l a t f o r m < / s t r i n g > < / k e y > < v a l u e > < i n t > 7 < / i n t > < / v a l u e > < / i t e m > < i t e m > < k e y > < s t r i n g > r a t i n g s _ g i v e n < / s t r i n g > < / k e y > < v a l u e > < i n t > 8 < / i n t > < / v a l u e > < / i t e m > < i t e m > < k e y > < s t r i n g > b o o k i n g _ s t a t u s < / s t r i n g > < / k e y > < v a l u e > < i n t > 9 < / i n t > < / v a l u e > < / i t e m > < i t e m > < k e y > < s t r i n g > r e v e n u e _ g e n e r a t e d < / s t r i n g > < / k e y > < v a l u e > < i n t > 1 0 < / i n t > < / v a l u e > < / i t e m > < i t e m > < k e y > < s t r i n g > r e v e n u e _ r e a l i z e d < / s t r i n g > < / k e y > < v a l u e > < i n t > 1 1 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T a b l e O r d e r " > < C u s t o m C o n t e n t > < ! [ C D A T A [ f a c t _ b o o k i n g s _ 0 2 d c 4 4 2 9 - a 1 8 b - 4 1 8 5 - b 6 c 4 - 7 8 5 f 8 5 d 5 9 4 e 4 , F c a t _ a g g _ b o o k i n g _ 9 e 3 e 4 e 5 2 - 0 d d d - 4 d c 3 - a 7 5 1 - 9 9 6 0 a f 4 8 e 9 4 9 , d i m _ h o t e l s _ 5 7 d 4 5 3 f 9 - e 0 4 0 - 4 b 1 8 - 8 d e 2 - f 5 a a 8 1 0 6 0 2 8 2 , d i m _ r o o m s _ e 4 b b 5 f 0 e - 1 9 b 1 - 4 1 e a - 8 e 1 a - 9 b b 6 a c f e 8 1 4 a , d i m _ d a t e _ 1 8 5 8 1 b 2 e - 6 c e e - 4 8 e 0 - 8 3 b 9 - 6 f 7 e 3 e 4 a 7 6 3 9 ] ] > < / 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 f a c t _ b o o k i n g s 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 f a c t _ b o o k i n g s 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 C o l u m n s \ b o o k i n g _ i d < / 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 C o l u m n s \ c h e c k o u t _ d a t e < / K e y > < / a : K e y > < a : V a l u e   i : t y p e = " T a b l e W i d g e t B a s e V i e w S t a t e " / > < / a : K e y V a l u e O f D i a g r a m O b j e c t K e y a n y T y p e z b w N T n L X > < a : K e y V a l u e O f D i a g r a m O b j e c t K e y a n y T y p e z b w N T n L X > < a : K e y > < K e y > C o l u m n s \ n o _ g u e s t s < / 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 C o l u m n s \ b o o k i n g _ p l a t f o r m < / K e y > < / a : K e y > < a : V a l u e   i : t y p e = " T a b l e W i d g e t B a s e V i e w S t a t e " / > < / a : K e y V a l u e O f D i a g r a m O b j e c t K e y a n y T y p e z b w N T n L X > < a : K e y V a l u e O f D i a g r a m O b j e c t K e y a n y T y p e z b w N T n L X > < a : K e y > < K e y > C o l u m n s \ r a t i n g s _ g i v e n < / K e y > < / a : K e y > < a : V a l u e   i : t y p e = " T a b l e W i d g e t B a s e V i e w S t a t e " / > < / a : K e y V a l u e O f D i a g r a m O b j e c t K e y a n y T y p e z b w N T n L X > < a : K e y V a l u e O f D i a g r a m O b j e c t K e y a n y T y p e z b w N T n L X > < a : K e y > < K e y > C o l u m n s \ b o o k i n g _ s t a t u s < / K e y > < / a : K e y > < a : V a l u e   i : t y p e = " T a b l e W i d g e t B a s e V i e w S t a t e " / > < / a : K e y V a l u e O f D i a g r a m O b j e c t K e y a n y T y p e z b w N T n L X > < a : K e y V a l u e O f D i a g r a m O b j e c t K e y a n y T y p e z b w N T n L X > < a : K e y > < K e y > C o l u m n s \ r e v e n u e _ g e n e r a t e d < / K e y > < / a : K e y > < a : V a l u e   i : t y p e = " T a b l e W i d g e t B a s e V i e w S t a t e " / > < / a : K e y V a l u e O f D i a g r a m O b j e c t K e y a n y T y p e z b w N T n L X > < a : K e y V a l u e O f D i a g r a m O b j e c t K e y a n y T y p e z b w N T n L X > < a : K e y > < K e y > C o l u m n s \ r e v e n u e _ r e a l i z e d 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 d i m _ h o t e l s 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 d i m _ h o t e l s 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 C o l u m n s \ p r o p e r t y _ n a m e 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 F c a t _ a g g _ b o o k i n g 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 F c a t _ a g g _ b o o k i n g 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 C o l u m n s \ p r o p e r t y _ i d < / K e y > < / a : K e y > < a : V a l u e   i : t y p e = " T a b l e W i d g e t B a s e V i e w S t a t e " / > < / a : K e y V a l u e O f D i a g r a m O b j e c t K e y a n y T y p e z b w N T n L X > < a : K e y V a l u e O f D i a g r a m O b j e c t K e y a n y T y p e z b w N T n L X > < a : K e y > < K e y > C o l u m n s \ c h e c k _ i n _ d a t e < / K e y > < / a : K e y > < a : V a l u e   i : t y p e = " T a b l e W i d g e t B a s e V i e w S t a t e " / > < / a : K e y V a l u e O f D i a g r a m O b j e c t K e y a n y T y p e z b w N T n L X > < a : K e y V a l u e O f D i a g r a m O b j e c t K e y a n y T y p e z b w N T n L X > < a : K e y > < K e y > C o l u m n s \ r o o m _ c a t e g o r y < / K e y > < / a : K e y > < a : V a l u e   i : t y p e = " T a b l e W i d g e t B a s e V i e w S t a t e " / > < / a : K e y V a l u e O f D i a g r a m O b j e c t K e y a n y T y p e z b w N T n L X > < a : K e y V a l u e O f D i a g r a m O b j e c t K e y a n y T y p e z b w N T n L X > < a : K e y > < K e y > C o l u m n s \ s u c c e s s f u l _ b o o k i n g s < / K e y > < / a : K e y > < a : V a l u e   i : t y p e = " T a b l e W i d g e t B a s e V i e w S t a t e " / > < / a : K e y V a l u e O f D i a g r a m O b j e c t K e y a n y T y p e z b w N T n L X > < a : K e y V a l u e O f D i a g r a m O b j e c t K e y a n y T y p e z b w N T n L X > < a : K e y > < K e y > C o l u m n s \ c a p a c i t y 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 C o l u m n s \ B o o k i n g _ d a t e < / K e y > < / a : K e y > < a : V a l u e   i : t y p e = " T a b l e W i d g e t B a s e V i e w S t a t e " / > < / a : K e y V a l u e O f D i a g r a m O b j e c t K e y a n y T y p e z b w N T n L X > < a : K e y V a l u e O f D i a g r a m O b j e c t K e y a n y T y p e z b w N T n L X > < a : K e y > < K e y > C o l u m n s \ m m m   y y < / K e y > < / a : K e y > < a : V a l u e   i : t y p e = " T a b l e W i d g e t B a s e V i e w S t a t e " / > < / a : K e y V a l u e O f D i a g r a m O b j e c t K e y a n y T y p e z b w N T n L X > < a : K e y V a l u e O f D i a g r a m O b j e c t K e y a n y T y p e z b w N T n L X > < a : K e y > < K e y > C o l u m n s \ w e e k   n o < / K e y > < / a : K e y > < a : V a l u e   i : t y p e = " T a b l e W i d g e t B a s e V i e w S t a t e " / > < / a : K e y V a l u e O f D i a g r a m O b j e c t K e y a n y T y p e z b w N T n L X > < a : K e y V a l u e O f D i a g r a m O b j e c t K e y a n y T y p e z b w N T n L X > < a : K e y > < K e y > C o l u m n s \ d a y _ t y p e 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 d i m _ r o o m s 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 d i m _ r o o m s 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 C o l u m n s \ r o o m _ c a t e g o o r y < / K e y > < / a : K e y > < a : V a l u e   i : t y p e = " T a b l e W i d g e t B a s e V i e w S t a t e " / > < / a : K e y V a l u e O f D i a g r a m O b j e c t K e y a n y T y p e z b w N T n L X > < a : K e y V a l u e O f D i a g r a m O b j e c t K e y a n y T y p e z b w N T n L X > < a : K e y > < K e y > C o l u m n s \ r o o m _ c l a s s 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  s t a n d a l o n e = " n o " ? > < D a t a M a s h u p   x m l n s = " h t t p : / / s c h e m a s . m i c r o s o f t . c o m / D a t a M a s h u p " > A A A A A I c 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W V c F 0 p U C A A D v D A A A E w A A A E Z v c m 1 1 b G F z L 1 N l Y 3 R p b 2 4 x L m 3 M l l F v 2 j A Q x 9 + R + A 5 W 9 g J S h M Q 2 b d I q H j p K 1 W o v V a m 0 B 0 C R m x w h w 7 E j + 7 K R I r 7 7 7 C Q 0 k I R Q K l T B S 5 H v 7 7 u / 7 d 8 d V e B i I D g Z Z 3 / 7 V + 1 W u 6 U W V I J H 5 t R F 5 1 m I Z c B 9 R Q a E A b Z b R H / G I p Y u 6 J X R y g X W + y 3 k 0 s g 6 t w G D 3 l B w B I 6 q Y 9 3 8 m I 5 G q e S R P E j x R 5 d Q 0 5 c 7 o a I A K Q s w I d e c s g Q D V 5 G H 7 / 0 v 0 9 r Q N M 1 A T G 4 1 3 b P U W z G 1 s r o 2 4 T F j N k E Z Q 9 f O H O 7 p n P E C A L X d z P d 6 c o 8 Q D q w 9 j W X / C r g 3 s F K p N d t M b i j S W Z 7 t k 6 X t h w L 1 n d w B 9 U A q S 2 d 7 o s / 6 u H k k X + / U F L b J J B d d M z Z 2 K a N S D Y z Z W f c 1 / 3 B B u a / T P y U R F L m f J O V q L m Q 4 F C w O u Q m q T o 0 Z e 7 2 2 8 p p O 4 F n 6 K r S S I K x w Y 5 O 1 F U k R g c Q k i 9 1 z / P a 1 Z 3 K l w e 0 + j y J s d 5 r v a d B d g L t 0 A t 4 Q F T H W R 7 l w / B g U q m p N K U T o u F r o C 5 l U 7 G 4 d R Y y i O X x F I C m m t + s H f 4 E f P p F C i r G q 7 g a 9 K w b H B w 4 6 E 9 T c y V Y i Q b P 4 U l Z s u u 1 W w G t f b r d 7 b v U B H e r 7 W x o u q I G 0 K w m + O f u b e 6 l m S 1 N b 1 c j P 2 m E H 7 X x M s z V 2 V H P T N L O v Y t c F p e Y x 2 7 m 3 S g E a U V c / 8 b u w 9 I L Q W e g D s Q u Z 6 I W f B g Q L 0 Q H o C s G 5 M C u X v A C w X o O c h l B B 5 y B T O S r F 4 g m k G F o v C J T U z h F O U k 0 D J m n 8 C C U n P G S p p H n E L N y v P E S 2 / r n 0 F q e j W f J 3 K p n 9 9 6 G 5 M 7 j q K M v C j C r 1 R t b 6 F d j M j L w c 1 o y b I 6 g Z S Q N p 2 f w / 3 z g q y n 3 M M K r 9 / Q r D k C R J Z f k f w J J w U c H C o 4 m D G a W 1 0 D + C G W Y e y e z s n D 8 L 5 M s V 5 A t 3 1 s / d f 2 B L v J W z X / 0 H A A D / / w M A U E s B A i 0 A F A A G A A g A A A A h A C r d q k D S A A A A N w E A A B M A A A A A A A A A A A A A A A A A A A A A A F t D b 2 5 0 Z W 5 0 X 1 R 5 c G V z X S 5 4 b W x Q S w E C L Q A U A A I A C A A A A C E A y a C i E 6 4 A A A D 4 A A A A E g A A A A A A A A A A A A A A A A A L A w A A Q 2 9 u Z m l n L 1 B h Y 2 t h Z 2 U u e G 1 s U E s B A i 0 A F A A C A A g A A A A h A F l X B d K V A g A A 7 w w A A B M A A A A A A A A A A A A A A A A A 6 Q M A A E Z v c m 1 1 b G F z L 1 N l Y 3 R p b 2 4 x L m 1 Q S w U G A A A A A A M A A w D C A A A A r w Y 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3 A A A A A A A A + z Y 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m Y W N 0 X 2 J v b 2 t p b m d z P C 9 J d G V t U G F 0 a D 4 8 L 0 l 0 Z W 1 M b 2 N h d G l v b j 4 8 U 3 R h Y m x l R W 5 0 c m l l c z 4 8 R W 5 0 c n k g V H l w Z T 0 i Q W R k Z W R U b 0 R h d G F N b 2 R l b C I g V m F s d W U 9 I m w x I i 8 + P E V u d H J 5 I F R 5 c G U 9 I k J 1 Z m Z l c k 5 l e H R S Z W Z y Z X N o I i B W Y W x 1 Z T 0 i b D E i L z 4 8 R W 5 0 c n k g V H l w Z T 0 i R m l s b E N v d W 5 0 I i B W Y W x 1 Z T 0 i b D E z N D U 5 M C I v P j x F b n R y e S B U e X B l P S J G a W x s R W 5 h Y m x l Z C I g V m F s d W U 9 I m w w I i 8 + P E V u d H J 5 I F R 5 c G U 9 I k Z p b G x F c n J v c k N v Z G U i I F Z h b H V l P S J z V W 5 r b m 9 3 b i I v P j x F b n R y e S B U e X B l P S J G a W x s R X J y b 3 J D b 3 V u d C I g V m F s d W U 9 I m w w I i 8 + P E V u d H J 5 I F R 5 c G U 9 I k Z p b G x M Y X N 0 V X B k Y X R l Z C I g V m F s d W U 9 I m Q y M D I 0 L T E y L T E x V D E 2 O j A z O j M 0 L j M y N T E x M z N a I i 8 + P E V u d H J 5 I F R 5 c G U 9 I k Z p b G x D b 2 x 1 b W 5 U e X B l c y I g V m F s d W U 9 I n N C Z 0 1 K Q 1 F r R E J n W U R C Z 0 1 E I i 8 + P E V u d H J 5 I F R 5 c G U 9 I k Z p b G x D b 2 x 1 b W 5 O Y W 1 l c y I g V m F s d W U 9 I n N b J n F 1 b 3 Q 7 Y m 9 v a 2 l u Z 1 9 p Z C Z x d W 9 0 O y w m c X V v d D t w c m 9 w Z X J 0 e V 9 p Z C Z x d W 9 0 O y w m c X V v d D t i b 2 9 r a W 5 n X 2 R h d G U m c X V v d D s s J n F 1 b 3 Q 7 Y 2 h l Y 2 t f a W 5 f Z G F 0 Z S Z x d W 9 0 O y w m c X V v d D t j a G V j a 2 9 1 d F 9 k Y X R l J n F 1 b 3 Q 7 L C Z x d W 9 0 O 2 5 v X 2 d 1 Z X N 0 c y Z x d W 9 0 O y w m c X V v d D t y b 2 9 t X 2 N h d G V n b 3 J 5 J n F 1 b 3 Q 7 L C Z x d W 9 0 O 2 J v b 2 t p b m d f c G x h d G Z v c m 0 m c X V v d D s s J n F 1 b 3 Q 7 c m F 0 a W 5 n c 1 9 n a X Z l b i Z x d W 9 0 O y w m c X V v d D t i b 2 9 r a W 5 n X 3 N 0 Y X R 1 c y Z x d W 9 0 O y w m c X V v d D t y Z X Z l b n V l X 2 d l b m V y Y X R l Z C Z x d W 9 0 O y w m c X V v d D t y Z X Z l b n V l X 3 J l Y W x p e m V k 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T I s J n F 1 b 3 Q 7 a 2 V 5 Q 2 9 s d W 1 u T m F t Z X M m c X V v d D s 6 W 1 0 s J n F 1 b 3 Q 7 c X V l c n l S Z W x h d G l v b n N o a X B z J n F 1 b 3 Q 7 O l t d L C Z x d W 9 0 O 2 N v b H V t b k l k Z W 5 0 a X R p Z X M m c X V v d D s 6 W y Z x d W 9 0 O 1 N l Y 3 R p b 2 4 x L 2 Z h Y 3 R f Y m 9 v a 2 l u Z 3 M v Q 2 h h b m d l Z C B U e X B l L n t i b 2 9 r a W 5 n X 2 l k L D B 9 J n F 1 b 3 Q 7 L C Z x d W 9 0 O 1 N l Y 3 R p b 2 4 x L 2 Z h Y 3 R f Y m 9 v a 2 l u Z 3 M v Q 2 h h b m d l Z C B U e X B l L n t w c m 9 w Z X J 0 e V 9 p Z C w x f S Z x d W 9 0 O y w m c X V v d D t T Z W N 0 a W 9 u M S 9 m Y W N 0 X 2 J v b 2 t p b m d z L 0 N o Y W 5 n Z W Q g V H l w Z S 5 7 Y m 9 v a 2 l u Z 1 9 k Y X R l L D J 9 J n F 1 b 3 Q 7 L C Z x d W 9 0 O 1 N l Y 3 R p b 2 4 x L 2 Z h Y 3 R f Y m 9 v a 2 l u Z 3 M v Q 2 h h b m d l Z C B U e X B l L n t j a G V j a 1 9 p b l 9 k Y X R l L D N 9 J n F 1 b 3 Q 7 L C Z x d W 9 0 O 1 N l Y 3 R p b 2 4 x L 2 Z h Y 3 R f Y m 9 v a 2 l u Z 3 M v Q 2 h h b m d l Z C B U e X B l L n t j a G V j a 2 9 1 d F 9 k Y X R l L D R 9 J n F 1 b 3 Q 7 L C Z x d W 9 0 O 1 N l Y 3 R p b 2 4 x L 2 Z h Y 3 R f Y m 9 v a 2 l u Z 3 M v Q 2 h h b m d l Z C B U e X B l L n t u b 1 9 n d W V z d H M s N X 0 m c X V v d D s s J n F 1 b 3 Q 7 U 2 V j d G l v b j E v Z m F j d F 9 i b 2 9 r a W 5 n c y 9 D a G F u Z 2 V k I F R 5 c G U u e 3 J v b 2 1 f Y 2 F 0 Z W d v c n k s N n 0 m c X V v d D s s J n F 1 b 3 Q 7 U 2 V j d G l v b j E v Z m F j d F 9 i b 2 9 r a W 5 n c y 9 D a G F u Z 2 V k I F R 5 c G U u e 2 J v b 2 t p b m d f c G x h d G Z v c m 0 s N 3 0 m c X V v d D s s J n F 1 b 3 Q 7 U 2 V j d G l v b j E v Z m F j d F 9 i b 2 9 r a W 5 n c y 9 D a G F u Z 2 V k I F R 5 c G U u e 3 J h d G l u Z 3 N f Z 2 l 2 Z W 4 s O H 0 m c X V v d D s s J n F 1 b 3 Q 7 U 2 V j d G l v b j E v Z m F j d F 9 i b 2 9 r a W 5 n c y 9 D a G F u Z 2 V k I F R 5 c G U u e 2 J v b 2 t p b m d f c 3 R h d H V z L D l 9 J n F 1 b 3 Q 7 L C Z x d W 9 0 O 1 N l Y 3 R p b 2 4 x L 2 Z h Y 3 R f Y m 9 v a 2 l u Z 3 M v Q 2 h h b m d l Z C B U e X B l L n t y Z X Z l b n V l X 2 d l b m V y Y X R l Z C w x M H 0 m c X V v d D s s J n F 1 b 3 Q 7 U 2 V j d G l v b j E v Z m F j d F 9 i b 2 9 r a W 5 n c y 9 D a G F u Z 2 V k I F R 5 c G U u e 3 J l d m V u d W V f c m V h b G l 6 Z W Q s M T F 9 J n F 1 b 3 Q 7 X S w m c X V v d D t D b 2 x 1 b W 5 D b 3 V u d C Z x d W 9 0 O z o x M i w m c X V v d D t L Z X l D b 2 x 1 b W 5 O Y W 1 l c y Z x d W 9 0 O z p b X S w m c X V v d D t D b 2 x 1 b W 5 J Z G V u d G l 0 a W V z J n F 1 b 3 Q 7 O l s m c X V v d D t T Z W N 0 a W 9 u M S 9 m Y W N 0 X 2 J v b 2 t p b m d z L 0 N o Y W 5 n Z W Q g V H l w Z S 5 7 Y m 9 v a 2 l u Z 1 9 p Z C w w f S Z x d W 9 0 O y w m c X V v d D t T Z W N 0 a W 9 u M S 9 m Y W N 0 X 2 J v b 2 t p b m d z L 0 N o Y W 5 n Z W Q g V H l w Z S 5 7 c H J v c G V y d H l f a W Q s M X 0 m c X V v d D s s J n F 1 b 3 Q 7 U 2 V j d G l v b j E v Z m F j d F 9 i b 2 9 r a W 5 n c y 9 D a G F u Z 2 V k I F R 5 c G U u e 2 J v b 2 t p b m d f Z G F 0 Z S w y f S Z x d W 9 0 O y w m c X V v d D t T Z W N 0 a W 9 u M S 9 m Y W N 0 X 2 J v b 2 t p b m d z L 0 N o Y W 5 n Z W Q g V H l w Z S 5 7 Y 2 h l Y 2 t f a W 5 f Z G F 0 Z S w z f S Z x d W 9 0 O y w m c X V v d D t T Z W N 0 a W 9 u M S 9 m Y W N 0 X 2 J v b 2 t p b m d z L 0 N o Y W 5 n Z W Q g V H l w Z S 5 7 Y 2 h l Y 2 t v d X R f Z G F 0 Z S w 0 f S Z x d W 9 0 O y w m c X V v d D t T Z W N 0 a W 9 u M S 9 m Y W N 0 X 2 J v b 2 t p b m d z L 0 N o Y W 5 n Z W Q g V H l w Z S 5 7 b m 9 f Z 3 V l c 3 R z L D V 9 J n F 1 b 3 Q 7 L C Z x d W 9 0 O 1 N l Y 3 R p b 2 4 x L 2 Z h Y 3 R f Y m 9 v a 2 l u Z 3 M v Q 2 h h b m d l Z C B U e X B l L n t y b 2 9 t X 2 N h d G V n b 3 J 5 L D Z 9 J n F 1 b 3 Q 7 L C Z x d W 9 0 O 1 N l Y 3 R p b 2 4 x L 2 Z h Y 3 R f Y m 9 v a 2 l u Z 3 M v Q 2 h h b m d l Z C B U e X B l L n t i b 2 9 r a W 5 n X 3 B s Y X R m b 3 J t L D d 9 J n F 1 b 3 Q 7 L C Z x d W 9 0 O 1 N l Y 3 R p b 2 4 x L 2 Z h Y 3 R f Y m 9 v a 2 l u Z 3 M v Q 2 h h b m d l Z C B U e X B l L n t y Y X R p b m d z X 2 d p d m V u L D h 9 J n F 1 b 3 Q 7 L C Z x d W 9 0 O 1 N l Y 3 R p b 2 4 x L 2 Z h Y 3 R f Y m 9 v a 2 l u Z 3 M v Q 2 h h b m d l Z C B U e X B l L n t i b 2 9 r a W 5 n X 3 N 0 Y X R 1 c y w 5 f S Z x d W 9 0 O y w m c X V v d D t T Z W N 0 a W 9 u M S 9 m Y W N 0 X 2 J v b 2 t p b m d z L 0 N o Y W 5 n Z W Q g V H l w Z S 5 7 c m V 2 Z W 5 1 Z V 9 n Z W 5 l c m F 0 Z W Q s M T B 9 J n F 1 b 3 Q 7 L C Z x d W 9 0 O 1 N l Y 3 R p b 2 4 x L 2 Z h Y 3 R f Y m 9 v a 2 l u Z 3 M v Q 2 h h b m d l Z C B U e X B l L n t y Z X Z l b n V l X 3 J l Y W x p e m V k L D E x 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y I v P j w v U 3 R h Y m x l R W 5 0 c m l l c z 4 8 L 0 l 0 Z W 0 + P E l 0 Z W 0 + P E l 0 Z W 1 M b 2 N h d G l v b j 4 8 S X R l b V R 5 c G U + R m 9 y b X V s Y T w v S X R l b V R 5 c G U + P E l 0 Z W 1 Q Y X R o P l N l Y 3 R p b 2 4 x L 0 Z j Y X R f Y W d n X 2 J v b 2 t p b m c 8 L 0 l 0 Z W 1 Q Y X R o P j w v S X R l b U x v Y 2 F 0 a W 9 u P j x T d G F i b G V F b n R y a W V z P j x F b n R y e S B U e X B l P S J B Z G R l Z F R v R G F 0 Y U 1 v Z G V s I i B W Y W x 1 Z T 0 i b D E i L z 4 8 R W 5 0 c n k g V H l w Z T 0 i Q n V m Z m V y T m V 4 d F J l Z n J l c 2 g i I F Z h b H V l P S J s M S I v P j x F b n R y e S B U e X B l P S J G a W x s Q 2 9 1 b n Q i I F Z h b H V l P S J s O T I w M C I v P j x F b n R y e S B U e X B l P S J G a W x s R W 5 h Y m x l Z C I g V m F s d W U 9 I m w w I i 8 + P E V u d H J 5 I F R 5 c G U 9 I k Z p b G x F c n J v c k N v Z G U i I F Z h b H V l P S J z V W 5 r b m 9 3 b i I v P j x F b n R y e S B U e X B l P S J G a W x s R X J y b 3 J D b 3 V u d C I g V m F s d W U 9 I m w w I i 8 + P E V u d H J 5 I F R 5 c G U 9 I k Z p b G x M Y X N 0 V X B k Y X R l Z C I g V m F s d W U 9 I m Q y M D I 0 L T E y L T E x V D E 2 O j A 1 O j I 3 L j A 3 M T k z O D J a I i 8 + P E V u d H J 5 I F R 5 c G U 9 I k Z p b G x D b 2 x 1 b W 5 U e X B l c y I g V m F s d W U 9 I n N B d 2 t H Q X d N P S I v P j x F b n R y e S B U e X B l P S J G a W x s Q 2 9 s d W 1 u T m F t Z X M i I F Z h b H V l P S J z W y Z x d W 9 0 O 3 B y b 3 B l c n R 5 X 2 l k J n F 1 b 3 Q 7 L C Z x d W 9 0 O 2 N o Z W N r X 2 l u X 2 R h d G U m c X V v d D s s J n F 1 b 3 Q 7 c m 9 v b V 9 j Y X R l Z 2 9 y e S Z x d W 9 0 O y w m c X V v d D t z d W N j Z X N z Z n V s X 2 J v b 2 t p b m d z J n F 1 b 3 Q 7 L C Z x d W 9 0 O 2 N h c G F j a X R 5 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N S w m c X V v d D t r Z X l D b 2 x 1 b W 5 O Y W 1 l c y Z x d W 9 0 O z p b X S w m c X V v d D t x d W V y e V J l b G F 0 a W 9 u c 2 h p c H M m c X V v d D s 6 W 1 0 s J n F 1 b 3 Q 7 Y 2 9 s d W 1 u S W R l b n R p d G l l c y Z x d W 9 0 O z p b J n F 1 b 3 Q 7 U 2 V j d G l v b j E v R m N h d F 9 h Z 2 d f Y m 9 v a 2 l u Z y 9 D a G F u Z 2 V k I F R 5 c G U u e 3 B y b 3 B l c n R 5 X 2 l k L D B 9 J n F 1 b 3 Q 7 L C Z x d W 9 0 O 1 N l Y 3 R p b 2 4 x L 0 Z j Y X R f Y W d n X 2 J v b 2 t p b m c v Q 2 h h b m d l Z C B U e X B l L n t j a G V j a 1 9 p b l 9 k Y X R l L D F 9 J n F 1 b 3 Q 7 L C Z x d W 9 0 O 1 N l Y 3 R p b 2 4 x L 0 Z j Y X R f Y W d n X 2 J v b 2 t p b m c v Q 2 h h b m d l Z C B U e X B l L n t y b 2 9 t X 2 N h d G V n b 3 J 5 L D J 9 J n F 1 b 3 Q 7 L C Z x d W 9 0 O 1 N l Y 3 R p b 2 4 x L 0 Z j Y X R f Y W d n X 2 J v b 2 t p b m c v Q 2 h h b m d l Z C B U e X B l L n t z d W N j Z X N z Z n V s X 2 J v b 2 t p b m d z L D N 9 J n F 1 b 3 Q 7 L C Z x d W 9 0 O 1 N l Y 3 R p b 2 4 x L 0 Z j Y X R f Y W d n X 2 J v b 2 t p b m c v Q 2 h h b m d l Z C B U e X B l L n t j Y X B h Y 2 l 0 e S w 0 f S Z x d W 9 0 O 1 0 s J n F 1 b 3 Q 7 Q 2 9 s d W 1 u Q 2 9 1 b n Q m c X V v d D s 6 N S w m c X V v d D t L Z X l D b 2 x 1 b W 5 O Y W 1 l c y Z x d W 9 0 O z p b X S w m c X V v d D t D b 2 x 1 b W 5 J Z G V u d G l 0 a W V z J n F 1 b 3 Q 7 O l s m c X V v d D t T Z W N 0 a W 9 u M S 9 G Y 2 F 0 X 2 F n Z 1 9 i b 2 9 r a W 5 n L 0 N o Y W 5 n Z W Q g V H l w Z S 5 7 c H J v c G V y d H l f a W Q s M H 0 m c X V v d D s s J n F 1 b 3 Q 7 U 2 V j d G l v b j E v R m N h d F 9 h Z 2 d f Y m 9 v a 2 l u Z y 9 D a G F u Z 2 V k I F R 5 c G U u e 2 N o Z W N r X 2 l u X 2 R h d G U s M X 0 m c X V v d D s s J n F 1 b 3 Q 7 U 2 V j d G l v b j E v R m N h d F 9 h Z 2 d f Y m 9 v a 2 l u Z y 9 D a G F u Z 2 V k I F R 5 c G U u e 3 J v b 2 1 f Y 2 F 0 Z W d v c n k s M n 0 m c X V v d D s s J n F 1 b 3 Q 7 U 2 V j d G l v b j E v R m N h d F 9 h Z 2 d f Y m 9 v a 2 l u Z y 9 D a G F u Z 2 V k I F R 5 c G U u e 3 N 1 Y 2 N l c 3 N m d W x f Y m 9 v a 2 l u Z 3 M s M 3 0 m c X V v d D s s J n F 1 b 3 Q 7 U 2 V j d G l v b j E v R m N h d F 9 h Z 2 d f Y m 9 v a 2 l u Z y 9 D a G F u Z 2 V k I F R 5 c G U u e 2 N h c G F j a X R 5 L D R 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z I i 8 + P C 9 T d G F i b G V F b n R y a W V z P j w v S X R l b T 4 8 S X R l b T 4 8 S X R l b U x v Y 2 F 0 a W 9 u P j x J d G V t V H l w Z T 5 G b 3 J t d W x h P C 9 J d G V t V H l w Z T 4 8 S X R l b V B h d G g + U 2 V j d G l v b j E v Z G l t X 2 h v d G V s c z w v S X R l b V B h d G g + P C 9 J d G V t T G 9 j Y X R p b 2 4 + P F N 0 Y W J s Z U V u d H J p Z X M + P E V u d H J 5 I F R 5 c G U 9 I k F k Z G V k V G 9 E Y X R h T W 9 k Z W w i I F Z h b H V l P S J s M S I v P j x F b n R y e S B U e X B l P S J C d W Z m Z X J O Z X h 0 U m V m c m V z a C I g V m F s d W U 9 I m w x I i 8 + P E V u d H J 5 I F R 5 c G U 9 I k Z p b G x D b 3 V u d C I g V m F s d W U 9 I m w y N S I v P j x F b n R y e S B U e X B l P S J G a W x s R W 5 h Y m x l Z C I g V m F s d W U 9 I m w w I i 8 + P E V u d H J 5 I F R 5 c G U 9 I k Z p b G x F c n J v c k N v Z G U i I F Z h b H V l P S J z V W 5 r b m 9 3 b i I v P j x F b n R y e S B U e X B l P S J G a W x s R X J y b 3 J D b 3 V u d C I g V m F s d W U 9 I m w w I i 8 + P E V u d H J 5 I F R 5 c G U 9 I k Z p b G x M Y X N 0 V X B k Y X R l Z C I g V m F s d W U 9 I m Q y M D I 0 L T E y L T E x V D E 2 O j A 2 O j M 1 L j M 4 M j I 2 N z R a I i 8 + P E V u d H J 5 I F R 5 c G U 9 I k Z p b G x D b 2 x 1 b W 5 U e X B l c y I g V m F s d W U 9 I n N B d 1 l H Q m c 9 P S I v P j x F b n R y e S B U e X B l P S J G a W x s Q 2 9 s d W 1 u T m F t Z X M i I F Z h b H V l P S J z W y Z x d W 9 0 O 3 B y b 3 B l c n R 5 X 2 l k J n F 1 b 3 Q 7 L C Z x d W 9 0 O 3 B y b 3 B l c n R 5 X 2 5 h b W U m c X V v d D s s J n F 1 b 3 Q 7 Y 2 F 0 Z W d v c n k m c X V v d D s s J n F 1 b 3 Q 7 Y 2 l 0 e 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R p b V 9 o b 3 R l b H M v Q 2 h h b m d l Z C B U e X B l L n t w c m 9 w Z X J 0 e V 9 p Z C w w f S Z x d W 9 0 O y w m c X V v d D t T Z W N 0 a W 9 u M S 9 k a W 1 f a G 9 0 Z W x z L 0 N o Y W 5 n Z W Q g V H l w Z S 5 7 c H J v c G V y d H l f b m F t Z S w x f S Z x d W 9 0 O y w m c X V v d D t T Z W N 0 a W 9 u M S 9 k a W 1 f a G 9 0 Z W x z L 0 N o Y W 5 n Z W Q g V H l w Z S 5 7 Y 2 F 0 Z W d v c n k s M n 0 m c X V v d D s s J n F 1 b 3 Q 7 U 2 V j d G l v b j E v Z G l t X 2 h v d G V s c y 9 D a G F u Z 2 V k I F R 5 c G U u e 2 N p d H k s M 3 0 m c X V v d D t d L C Z x d W 9 0 O 0 N v b H V t b k N v d W 5 0 J n F 1 b 3 Q 7 O j Q s J n F 1 b 3 Q 7 S 2 V 5 Q 2 9 s d W 1 u T m F t Z X M m c X V v d D s 6 W 1 0 s J n F 1 b 3 Q 7 Q 2 9 s d W 1 u S W R l b n R p d G l l c y Z x d W 9 0 O z p b J n F 1 b 3 Q 7 U 2 V j d G l v b j E v Z G l t X 2 h v d G V s c y 9 D a G F u Z 2 V k I F R 5 c G U u e 3 B y b 3 B l c n R 5 X 2 l k L D B 9 J n F 1 b 3 Q 7 L C Z x d W 9 0 O 1 N l Y 3 R p b 2 4 x L 2 R p b V 9 o b 3 R l b H M v Q 2 h h b m d l Z C B U e X B l L n t w c m 9 w Z X J 0 e V 9 u Y W 1 l L D F 9 J n F 1 b 3 Q 7 L C Z x d W 9 0 O 1 N l Y 3 R p b 2 4 x L 2 R p b V 9 o b 3 R l b H M v Q 2 h h b m d l Z C B U e X B l L n t j Y X R l Z 2 9 y e S w y f S Z x d W 9 0 O y w m c X V v d D t T Z W N 0 a W 9 u M S 9 k a W 1 f a G 9 0 Z W x z L 0 N o Y W 5 n Z W Q g V H l w Z S 5 7 Y 2 l 0 e S w z 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N o Z W V 0 M S F Q a X Z v d F R h Y m x l M T I i L z 4 8 L 1 N 0 Y W J s Z U V u d H J p Z X M + P C 9 J d G V t P j x J d G V t P j x J d G V t T G 9 j Y X R p b 2 4 + P E l 0 Z W 1 U e X B l P k Z v c m 1 1 b G E 8 L 0 l 0 Z W 1 U e X B l P j x J d G V t U G F 0 a D 5 T Z W N 0 a W 9 u M S 9 k a W 1 f c m 9 v b X M 8 L 0 l 0 Z W 1 Q Y X R o P j w v S X R l b U x v Y 2 F 0 a W 9 u P j x T d G F i b G V F b n R y a W V z P j x F b n R y e S B U e X B l P S J B Z G R l Z F R v R G F 0 Y U 1 v Z G V s I i B W Y W x 1 Z T 0 i b D E i L z 4 8 R W 5 0 c n k g V H l w Z T 0 i Q n V m Z m V y T m V 4 d F J l Z n J l c 2 g i I F Z h b H V l P S J s M S I v P j x F b n R y e S B U e X B l P S J G a W x s Q 2 9 1 b n Q i I F Z h b H V l P S J s N C I v P j x F b n R y e S B U e X B l P S J G a W x s R W 5 h Y m x l Z C I g V m F s d W U 9 I m w w I i 8 + P E V u d H J 5 I F R 5 c G U 9 I k Z p b G x F c n J v c k N v Z G U i I F Z h b H V l P S J z V W 5 r b m 9 3 b i I v P j x F b n R y e S B U e X B l P S J G a W x s R X J y b 3 J D b 3 V u d C I g V m F s d W U 9 I m w w I i 8 + P E V u d H J 5 I F R 5 c G U 9 I k Z p b G x M Y X N 0 V X B k Y X R l Z C I g V m F s d W U 9 I m Q y M D I 0 L T E y L T E x V D E 2 O j A 4 O j E 1 L j Y 1 N j Y x N T R a I i 8 + P E V u d H J 5 I F R 5 c G U 9 I k Z p b G x D b 2 x 1 b W 5 U e X B l c y I g V m F s d W U 9 I n N C Z 1 k 9 I i 8 + P E V u d H J 5 I F R 5 c G U 9 I k Z p b G x D b 2 x 1 b W 5 O Y W 1 l c y I g V m F s d W U 9 I n N b J n F 1 b 3 Q 7 c m 9 v b V 9 j Y X R l Z 2 9 v c n k m c X V v d D s s J n F 1 b 3 Q 7 c m 9 v b V 9 j b G F z c 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1 0 s J n F 1 b 3 Q 7 c X V l c n l S Z W x h d G l v b n N o a X B z J n F 1 b 3 Q 7 O l t d L C Z x d W 9 0 O 2 N v b H V t b k l k Z W 5 0 a X R p Z X M m c X V v d D s 6 W y Z x d W 9 0 O 1 N l Y 3 R p b 2 4 x L 2 R p b V 9 y b 2 9 t c y 9 D a G F u Z 2 V k I F R 5 c G U x L n t y b 2 9 t X 2 N h d G V n b 2 9 y e S w w f S Z x d W 9 0 O y w m c X V v d D t T Z W N 0 a W 9 u M S 9 k a W 1 f c m 9 v b X M v Q 2 h h b m d l Z C B U e X B l M S 5 7 c m 9 v b V 9 j b G F z c y w x f S Z x d W 9 0 O 1 0 s J n F 1 b 3 Q 7 Q 2 9 s d W 1 u Q 2 9 1 b n Q m c X V v d D s 6 M i w m c X V v d D t L Z X l D b 2 x 1 b W 5 O Y W 1 l c y Z x d W 9 0 O z p b X S w m c X V v d D t D b 2 x 1 b W 5 J Z G V u d G l 0 a W V z J n F 1 b 3 Q 7 O l s m c X V v d D t T Z W N 0 a W 9 u M S 9 k a W 1 f c m 9 v b X M v Q 2 h h b m d l Z C B U e X B l M S 5 7 c m 9 v b V 9 j Y X R l Z 2 9 v c n k s M H 0 m c X V v d D s s J n F 1 b 3 Q 7 U 2 V j d G l v b j E v Z G l t X 3 J v b 2 1 z L 0 N o Y W 5 n Z W Q g V H l w Z T E u e 3 J v b 2 1 f Y 2 x h c 3 M s M 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T a G V l d D E h U G l 2 b 3 R U Y W J s Z T E w I i 8 + P C 9 T d G F i b G V F b n R y a W V z P j w v S X R l b T 4 8 S X R l b T 4 8 S X R l b U x v Y 2 F 0 a W 9 u P j x J d G V t V H l w Z T 5 G b 3 J t d W x h P C 9 J d G V t V H l w Z T 4 8 S X R l b V B h d G g + U 2 V j d G l v b j E v Z G l t X 2 R h d G U 8 L 0 l 0 Z W 1 Q Y X R o P j w v S X R l b U x v Y 2 F 0 a W 9 u P j x T d G F i b G V F b n R y a W V z P j x F b n R y e S B U e X B l P S J B Z G R l Z F R v R G F 0 Y U 1 v Z G V s I i B W Y W x 1 Z T 0 i b D E i L z 4 8 R W 5 0 c n k g V H l w Z T 0 i Q n V m Z m V y T m V 4 d F J l Z n J l c 2 g i I F Z h b H V l P S J s M S I v P j x F b n R y e S B U e X B l P S J G a W x s Q 2 9 1 b n Q i I F Z h b H V l P S J s O T I i L z 4 8 R W 5 0 c n k g V H l w Z T 0 i R m l s b E V u Y W J s Z W Q i I F Z h b H V l P S J s M C I v P j x F b n R y e S B U e X B l P S J G a W x s R X J y b 3 J D b 2 R l I i B W Y W x 1 Z T 0 i c 1 V u a 2 5 v d 2 4 i L z 4 8 R W 5 0 c n k g V H l w Z T 0 i R m l s b E V y c m 9 y Q 2 9 1 b n Q i I F Z h b H V l P S J s M C I v P j x F b n R y e S B U e X B l P S J G a W x s T G F z d F V w Z G F 0 Z W Q i I F Z h b H V l P S J k M j A y N C 0 x M i 0 x M V Q x N j o x M D o w M i 4 5 O D E 5 N T c 3 W i I v P j x F b n R y e S B U e X B l P S J G a W x s Q 2 9 s d W 1 u V H l w Z X M i I F Z h b H V l P S J z Q 1 F r R 0 J n P T 0 i L z 4 8 R W 5 0 c n k g V H l w Z T 0 i R m l s b E N v b H V t b k 5 h b W V z I i B W Y W x 1 Z T 0 i c 1 s m c X V v d D t C b 2 9 r a W 5 n X 2 R h d G U m c X V v d D s s J n F 1 b 3 Q 7 b W 1 t I H l 5 J n F 1 b 3 Q 7 L C Z x d W 9 0 O 3 d l Z W s g b m 8 m c X V v d D s s J n F 1 b 3 Q 7 Z G F 5 X 3 R 5 c 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k a W 1 f Z G F 0 Z S 9 D a G F u Z 2 V k I F R 5 c G U u e 2 R h d G U s M H 0 m c X V v d D s s J n F 1 b 3 Q 7 U 2 V j d G l v b j E v Z G l t X 2 R h d G U v Q 2 h h b m d l Z C B U e X B l L n t t b W 0 g e X k s M X 0 m c X V v d D s s J n F 1 b 3 Q 7 U 2 V j d G l v b j E v Z G l t X 2 R h d G U v Q 2 h h b m d l Z C B U e X B l L n t 3 Z W V r I G 5 v L D J 9 J n F 1 b 3 Q 7 L C Z x d W 9 0 O 1 N l Y 3 R p b 2 4 x L 2 R p b V 9 k Y X R l L 0 N o Y W 5 n Z W Q g V H l w Z S 5 7 Z G F 5 X 3 R 5 c G U s M 3 0 m c X V v d D t d L C Z x d W 9 0 O 0 N v b H V t b k N v d W 5 0 J n F 1 b 3 Q 7 O j Q s J n F 1 b 3 Q 7 S 2 V 5 Q 2 9 s d W 1 u T m F t Z X M m c X V v d D s 6 W 1 0 s J n F 1 b 3 Q 7 Q 2 9 s d W 1 u S W R l b n R p d G l l c y Z x d W 9 0 O z p b J n F 1 b 3 Q 7 U 2 V j d G l v b j E v Z G l t X 2 R h d G U v Q 2 h h b m d l Z C B U e X B l L n t k Y X R l L D B 9 J n F 1 b 3 Q 7 L C Z x d W 9 0 O 1 N l Y 3 R p b 2 4 x L 2 R p b V 9 k Y X R l L 0 N o Y W 5 n Z W Q g V H l w Z S 5 7 b W 1 t I H l 5 L D F 9 J n F 1 b 3 Q 7 L C Z x d W 9 0 O 1 N l Y 3 R p b 2 4 x L 2 R p b V 9 k Y X R l L 0 N o Y W 5 n Z W Q g V H l w Z S 5 7 d 2 V l a y B u b y w y f S Z x d W 9 0 O y w m c X V v d D t T Z W N 0 a W 9 u M S 9 k a W 1 f Z G F 0 Z S 9 D a G F u Z 2 V k I F R 5 c G U u e 2 R h e V 9 0 e X B l L D N 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2 h l Z X Q x I V B p d m 9 0 V G F i b G U x M y I v P j w v U 3 R h Y m x l R W 5 0 c m l l c z 4 8 L 0 l 0 Z W 0 + P E l 0 Z W 0 + P E l 0 Z W 1 M b 2 N h d G l v b j 4 8 S X R l b V R 5 c G U + R m 9 y b X V s Y T w v S X R l b V R 5 c G U + P E l 0 Z W 1 Q Y X R o P l N l Y 3 R p b 2 4 x L 2 Z h Y 3 R f Y m 9 v a 2 l u Z 3 M v U 2 9 1 c m N l P C 9 J d G V t U G F 0 a D 4 8 L 0 l 0 Z W 1 M b 2 N h d G l v b j 4 8 U 3 R h Y m x l R W 5 0 c m l l c y 8 + P C 9 J d G V t P j x J d G V t P j x J d G V t T G 9 j Y X R p b 2 4 + P E l 0 Z W 1 U e X B l P k Z v c m 1 1 b G E 8 L 0 l 0 Z W 1 U e X B l P j x J d G V t U G F 0 a D 5 T Z W N 0 a W 9 u M S 9 m Y W N 0 X 2 J v b 2 t p b m d z L 2 Z h Y 3 R f Y m 9 v a 2 l u Z 3 N f U 2 h l Z X Q 8 L 0 l 0 Z W 1 Q Y X R o P j w v S X R l b U x v Y 2 F 0 a W 9 u P j x T d G F i b G V F b n R y a W V z L z 4 8 L 0 l 0 Z W 0 + P E l 0 Z W 0 + P E l 0 Z W 1 M b 2 N h d G l v b j 4 8 S X R l b V R 5 c G U + R m 9 y b X V s Y T w v S X R l b V R 5 c G U + P E l 0 Z W 1 Q Y X R o P l N l Y 3 R p b 2 4 x L 2 Z h Y 3 R f Y m 9 v a 2 l u Z 3 M v U H J v b W 9 0 Z W Q l M j B I Z W F k Z X J z P C 9 J d G V t U G F 0 a D 4 8 L 0 l 0 Z W 1 M b 2 N h d G l v b j 4 8 U 3 R h Y m x l R W 5 0 c m l l c y 8 + P C 9 J d G V t P j x J d G V t P j x J d G V t T G 9 j Y X R p b 2 4 + P E l 0 Z W 1 U e X B l P k Z v c m 1 1 b G E 8 L 0 l 0 Z W 1 U e X B l P j x J d G V t U G F 0 a D 5 T Z W N 0 a W 9 u M S 9 m Y W N 0 X 2 J v b 2 t p b m d z L 0 N o Y W 5 n Z W Q l M j B U e X B l P C 9 J d G V t U G F 0 a D 4 8 L 0 l 0 Z W 1 M b 2 N h d G l v b j 4 8 U 3 R h Y m x l R W 5 0 c m l l c y 8 + P C 9 J d G V t P j x J d G V t P j x J d G V t T G 9 j Y X R p b 2 4 + P E l 0 Z W 1 U e X B l P k Z v c m 1 1 b G E 8 L 0 l 0 Z W 1 U e X B l P j x J d G V t U G F 0 a D 5 T Z W N 0 a W 9 u M S 9 G Y 2 F 0 X 2 F n Z 1 9 i b 2 9 r a W 5 n L 1 N v d X J j Z T w v S X R l b V B h d G g + P C 9 J d G V t T G 9 j Y X R p b 2 4 + P F N 0 Y W J s Z U V u d H J p Z X M v P j w v S X R l b T 4 8 S X R l b T 4 8 S X R l b U x v Y 2 F 0 a W 9 u P j x J d G V t V H l w Z T 5 G b 3 J t d W x h P C 9 J d G V t V H l w Z T 4 8 S X R l b V B h d G g + U 2 V j d G l v b j E v R m N h d F 9 h Z 2 d f Y m 9 v a 2 l u Z y 9 m Y W N 0 X 2 F n Z 3 J l Z 2 F 0 Z W R f Y m 9 v a 2 l u Z 3 N f U 2 h l Z X Q 8 L 0 l 0 Z W 1 Q Y X R o P j w v S X R l b U x v Y 2 F 0 a W 9 u P j x T d G F i b G V F b n R y a W V z L z 4 8 L 0 l 0 Z W 0 + P E l 0 Z W 0 + P E l 0 Z W 1 M b 2 N h d G l v b j 4 8 S X R l b V R 5 c G U + R m 9 y b X V s Y T w v S X R l b V R 5 c G U + P E l 0 Z W 1 Q Y X R o P l N l Y 3 R p b 2 4 x L 0 Z j Y X R f Y W d n X 2 J v b 2 t p b m c v U H J v b W 9 0 Z W Q l M j B I Z W F k Z X J z P C 9 J d G V t U G F 0 a D 4 8 L 0 l 0 Z W 1 M b 2 N h d G l v b j 4 8 U 3 R h Y m x l R W 5 0 c m l l c y 8 + P C 9 J d G V t P j x J d G V t P j x J d G V t T G 9 j Y X R p b 2 4 + P E l 0 Z W 1 U e X B l P k Z v c m 1 1 b G E 8 L 0 l 0 Z W 1 U e X B l P j x J d G V t U G F 0 a D 5 T Z W N 0 a W 9 u M S 9 G Y 2 F 0 X 2 F n Z 1 9 i b 2 9 r a W 5 n L 0 N o Y W 5 n Z W Q l M j B U e X B l P C 9 J d G V t U G F 0 a D 4 8 L 0 l 0 Z W 1 M b 2 N h d G l v b j 4 8 U 3 R h Y m x l R W 5 0 c m l l c y 8 + P C 9 J d G V t P j x J d G V t P j x J d G V t T G 9 j Y X R p b 2 4 + P E l 0 Z W 1 U e X B l P k Z v c m 1 1 b G E 8 L 0 l 0 Z W 1 U e X B l P j x J d G V t U G F 0 a D 5 T Z W N 0 a W 9 u M S 9 k a W 1 f a G 9 0 Z W x z L 1 N v d X J j Z T w v S X R l b V B h d G g + P C 9 J d G V t T G 9 j Y X R p b 2 4 + P F N 0 Y W J s Z U V u d H J p Z X M v P j w v S X R l b T 4 8 S X R l b T 4 8 S X R l b U x v Y 2 F 0 a W 9 u P j x J d G V t V H l w Z T 5 G b 3 J t d W x h P C 9 J d G V t V H l w Z T 4 8 S X R l b V B h d G g + U 2 V j d G l v b j E v Z G l t X 2 h v d G V s c y 9 k a W 1 f a G 9 0 Z W x z X 1 N o Z W V 0 P C 9 J d G V t U G F 0 a D 4 8 L 0 l 0 Z W 1 M b 2 N h d G l v b j 4 8 U 3 R h Y m x l R W 5 0 c m l l c y 8 + P C 9 J d G V t P j x J d G V t P j x J d G V t T G 9 j Y X R p b 2 4 + P E l 0 Z W 1 U e X B l P k Z v c m 1 1 b G E 8 L 0 l 0 Z W 1 U e X B l P j x J d G V t U G F 0 a D 5 T Z W N 0 a W 9 u M S 9 k a W 1 f a G 9 0 Z W x z L 1 B y b 2 1 v d G V k J T I w S G V h Z G V y c z w v S X R l b V B h d G g + P C 9 J d G V t T G 9 j Y X R p b 2 4 + P F N 0 Y W J s Z U V u d H J p Z X M v P j w v S X R l b T 4 8 S X R l b T 4 8 S X R l b U x v Y 2 F 0 a W 9 u P j x J d G V t V H l w Z T 5 G b 3 J t d W x h P C 9 J d G V t V H l w Z T 4 8 S X R l b V B h d G g + U 2 V j d G l v b j E v Z G l t X 2 h v d G V s c y 9 D a G F u Z 2 V k J T I w V H l w Z T w v S X R l b V B h d G g + P C 9 J d G V t T G 9 j Y X R p b 2 4 + P F N 0 Y W J s Z U V u d H J p Z X M v P j w v S X R l b T 4 8 S X R l b T 4 8 S X R l b U x v Y 2 F 0 a W 9 u P j x J d G V t V H l w Z T 5 G b 3 J t d W x h P C 9 J d G V t V H l w Z T 4 8 S X R l b V B h d G g + U 2 V j d G l v b j E v Z G l t X 3 J v b 2 1 z L 1 N v d X J j Z T w v S X R l b V B h d G g + P C 9 J d G V t T G 9 j Y X R p b 2 4 + P F N 0 Y W J s Z U V u d H J p Z X M v P j w v S X R l b T 4 8 S X R l b T 4 8 S X R l b U x v Y 2 F 0 a W 9 u P j x J d G V t V H l w Z T 5 G b 3 J t d W x h P C 9 J d G V t V H l w Z T 4 8 S X R l b V B h d G g + U 2 V j d G l v b j E v Z G l t X 3 J v b 2 1 z L 2 R p b V 9 y b 2 9 t c 1 9 T a G V l d D w v S X R l b V B h d G g + P C 9 J d G V t T G 9 j Y X R p b 2 4 + P F N 0 Y W J s Z U V u d H J p Z X M v P j w v S X R l b T 4 8 S X R l b T 4 8 S X R l b U x v Y 2 F 0 a W 9 u P j x J d G V t V H l w Z T 5 G b 3 J t d W x h P C 9 J d G V t V H l w Z T 4 8 S X R l b V B h d G g + U 2 V j d G l v b j E v Z G l t X 3 J v b 2 1 z L 0 N o Y W 5 n Z W Q l M j B U e X B l P C 9 J d G V t U G F 0 a D 4 8 L 0 l 0 Z W 1 M b 2 N h d G l v b j 4 8 U 3 R h Y m x l R W 5 0 c m l l c y 8 + P C 9 J d G V t P j x J d G V t P j x J d G V t T G 9 j Y X R p b 2 4 + P E l 0 Z W 1 U e X B l P k Z v c m 1 1 b G E 8 L 0 l 0 Z W 1 U e X B l P j x J d G V t U G F 0 a D 5 T Z W N 0 a W 9 u M S 9 k a W 1 f c m 9 v b X M v U H J v b W 9 0 Z W Q l M j B I Z W F k Z X J z P C 9 J d G V t U G F 0 a D 4 8 L 0 l 0 Z W 1 M b 2 N h d G l v b j 4 8 U 3 R h Y m x l R W 5 0 c m l l c y 8 + P C 9 J d G V t P j x J d G V t P j x J d G V t T G 9 j Y X R p b 2 4 + P E l 0 Z W 1 U e X B l P k Z v c m 1 1 b G E 8 L 0 l 0 Z W 1 U e X B l P j x J d G V t U G F 0 a D 5 T Z W N 0 a W 9 u M S 9 k a W 1 f c m 9 v b X M v Q 2 h h b m d l Z C U y M F R 5 c G U x P C 9 J d G V t U G F 0 a D 4 8 L 0 l 0 Z W 1 M b 2 N h d G l v b j 4 8 U 3 R h Y m x l R W 5 0 c m l l c y 8 + P C 9 J d G V t P j x J d G V t P j x J d G V t T G 9 j Y X R p b 2 4 + P E l 0 Z W 1 U e X B l P k Z v c m 1 1 b G E 8 L 0 l 0 Z W 1 U e X B l P j x J d G V t U G F 0 a D 5 T Z W N 0 a W 9 u M S 9 k a W 1 f Z G F 0 Z S 9 T b 3 V y Y 2 U 8 L 0 l 0 Z W 1 Q Y X R o P j w v S X R l b U x v Y 2 F 0 a W 9 u P j x T d G F i b G V F b n R y a W V z L z 4 8 L 0 l 0 Z W 0 + P E l 0 Z W 0 + P E l 0 Z W 1 M b 2 N h d G l v b j 4 8 S X R l b V R 5 c G U + R m 9 y b X V s Y T w v S X R l b V R 5 c G U + P E l 0 Z W 1 Q Y X R o P l N l Y 3 R p b 2 4 x L 2 R p b V 9 k Y X R l L 2 R p b V 9 k Y X R l X 1 N o Z W V 0 P C 9 J d G V t U G F 0 a D 4 8 L 0 l 0 Z W 1 M b 2 N h d G l v b j 4 8 U 3 R h Y m x l R W 5 0 c m l l c y 8 + P C 9 J d G V t P j x J d G V t P j x J d G V t T G 9 j Y X R p b 2 4 + P E l 0 Z W 1 U e X B l P k Z v c m 1 1 b G E 8 L 0 l 0 Z W 1 U e X B l P j x J d G V t U G F 0 a D 5 T Z W N 0 a W 9 u M S 9 k a W 1 f Z G F 0 Z S 9 Q c m 9 t b 3 R l Z C U y M E h l Y W R l c n M 8 L 0 l 0 Z W 1 Q Y X R o P j w v S X R l b U x v Y 2 F 0 a W 9 u P j x T d G F i b G V F b n R y a W V z L z 4 8 L 0 l 0 Z W 0 + P E l 0 Z W 0 + P E l 0 Z W 1 M b 2 N h d G l v b j 4 8 S X R l b V R 5 c G U + R m 9 y b X V s Y T w v S X R l b V R 5 c G U + P E l 0 Z W 1 Q Y X R o P l N l Y 3 R p b 2 4 x L 2 R p b V 9 k Y X R l L 0 N o Y W 5 n Z W Q l M j B U e X B l P C 9 J d G V t U G F 0 a D 4 8 L 0 l 0 Z W 1 M b 2 N h d G l v b j 4 8 U 3 R h Y m x l R W 5 0 c m l l c y 8 + P C 9 J d G V t P j x J d G V t P j x J d G V t T G 9 j Y X R p b 2 4 + P E l 0 Z W 1 U e X B l P k Z v c m 1 1 b G E 8 L 0 l 0 Z W 1 U e X B l P j x J d G V t U G F 0 a D 5 T Z W N 0 a W 9 u M S 9 k a W 1 f Z G F 0 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N d c k r V G 6 s 0 y c x Q j 3 P Z n N P Q A A A A A C A A A A A A A Q Z g A A A A E A A C A A A A B r E 8 Y e N q y S D p s E m 9 i p 2 1 0 4 9 r w 9 J 2 J h Z 9 m 4 B P 1 3 d K k H z g A A A A A O g A A A A A I A A C A A A A D k Y I 1 + f x I 7 l D T J / v z G f o M m 2 d C Y 5 c 8 v a T F m 4 H L Y / + P 7 v l A A A A B n b v X L E 0 E s 2 s + V d I J 8 u Y 2 3 n w Y T 8 e O o R s P Y U o w e + 2 a r 9 4 5 s S n 7 m 8 L c D S x j I V W R W e n k 4 7 V g L m w 9 J / b j N X i r r W y U r r + Z + f V 1 Z M Z t O S D J Q w F H c 5 E A A A A C e J 8 Y N x b G P G n e A A K T Y 5 i i d t Q w S Y i s 8 / h S W a R u + G F 1 K h r 1 b g 8 d N Q h Q 6 M h u E R g 6 w A e p + w F P H d O 9 D J U 0 d d y 9 f 2 6 u N < / D a t a M a s h u p > 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 f a c t _ b o o k i n g s 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 f a c t _ b o o k i n g s 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 C o l u m n s \ b o o k i n g _ i d < / K e y > < / D i a g r a m O b j e c t K e y > < D i a g r a m O b j e c t K e y > < K e y > C o l u m n s \ p r o p e r t y _ i d < / K e y > < / D i a g r a m O b j e c t K e y > < D i a g r a m O b j e c t K e y > < K e y > C o l u m n s \ b o o k i n g _ d a t e < / K e y > < / D i a g r a m O b j e c t K e y > < D i a g r a m O b j e c t K e y > < K e y > C o l u m n s \ c h e c k _ i n _ d a t e < / K e y > < / D i a g r a m O b j e c t K e y > < D i a g r a m O b j e c t K e y > < K e y > C o l u m n s \ c h e c k o u t _ d a t e < / K e y > < / D i a g r a m O b j e c t K e y > < D i a g r a m O b j e c t K e y > < K e y > C o l u m n s \ n o _ g u e s t s < / K e y > < / D i a g r a m O b j e c t K e y > < D i a g r a m O b j e c t K e y > < K e y > C o l u m n s \ r o o m _ c a t e g o r y < / K e y > < / D i a g r a m O b j e c t K e y > < D i a g r a m O b j e c t K e y > < K e y > C o l u m n s \ b o o k i n g _ p l a t f o r m < / K e y > < / D i a g r a m O b j e c t K e y > < D i a g r a m O b j e c t K e y > < K e y > C o l u m n s \ r a t i n g s _ g i v e n < / K e y > < / D i a g r a m O b j e c t K e y > < D i a g r a m O b j e c t K e y > < K e y > C o l u m n s \ b o o k i n g _ s t a t u s < / K e y > < / D i a g r a m O b j e c t K e y > < D i a g r a m O b j e c t K e y > < K e y > C o l u m n s \ r e v e n u e _ g e n e r a t e d < / K e y > < / D i a g r a m O b j e c t K e y > < D i a g r a m O b j e c t K e y > < K e y > C o l u m n s \ r e v e n u e _ r e a l i z e d < / K e y > < / D i a g r a m O b j e c t K e y > < D i a g r a m O b j e c t K e y > < K e y > M e a s u r e s \ C o u n t   o f   b o o k i n g _ i d < / K e y > < / D i a g r a m O b j e c t K e y > < D i a g r a m O b j e c t K e y > < K e y > M e a s u r e s \ C o u n t   o f   b o o k i n g _ i d \ T a g I n f o \ F o r m u l a < / K e y > < / D i a g r a m O b j e c t K e y > < D i a g r a m O b j e c t K e y > < K e y > M e a s u r e s \ C o u n t   o f   b o o k i n g _ i d \ T a g I n f o \ V a l u e < / K e y > < / D i a g r a m O b j e c t K e y > < D i a g r a m O b j e c t K e y > < K e y > M e a s u r e s \ S u m   o f   r e v e n u e _ r e a l i z e d < / K e y > < / D i a g r a m O b j e c t K e y > < D i a g r a m O b j e c t K e y > < K e y > M e a s u r e s \ S u m   o f   r e v e n u e _ r e a l i z e d \ T a g I n f o \ F o r m u l a < / K e y > < / D i a g r a m O b j e c t K e y > < D i a g r a m O b j e c t K e y > < K e y > M e a s u r e s \ S u m   o f   r e v e n u e _ r e a l i z e d \ T a g I n f o \ V a l u e < / K e y > < / D i a g r a m O b j e c t K e y > < D i a g r a m O b j e c t K e y > < K e y > M e a s u r e s \ S u m   o f   r e v e n u e _ g e n e r a t e d < / K e y > < / D i a g r a m O b j e c t K e y > < D i a g r a m O b j e c t K e y > < K e y > M e a s u r e s \ S u m   o f   r e v e n u e _ g e n e r a t e d \ T a g I n f o \ F o r m u l a < / K e y > < / D i a g r a m O b j e c t K e y > < D i a g r a m O b j e c t K e y > < K e y > M e a s u r e s \ S u m   o f   r e v e n u e _ g e n e r a t e d \ T a g I n f o \ V a l u e < / K e y > < / D i a g r a m O b j e c t K e y > < D i a g r a m O b j e c t K e y > < K e y > M e a s u r e s \ S u m   o f   r a t i n g s _ g i v e n < / K e y > < / D i a g r a m O b j e c t K e y > < D i a g r a m O b j e c t K e y > < K e y > M e a s u r e s \ S u m   o f   r a t i n g s _ g i v e n \ T a g I n f o \ F o r m u l a < / K e y > < / D i a g r a m O b j e c t K e y > < D i a g r a m O b j e c t K e y > < K e y > M e a s u r e s \ S u m   o f   r a t i n g s _ g i v e n \ T a g I n f o \ V a l u e < / K e y > < / D i a g r a m O b j e c t K e y > < D i a g r a m O b j e c t K e y > < K e y > M e a s u r e s \ A v e r a g e   o f   r a t i n g s _ g i v e n < / K e y > < / D i a g r a m O b j e c t K e y > < D i a g r a m O b j e c t K e y > < K e y > M e a s u r e s \ A v e r a g e   o f   r a t i n g s _ g i v e n \ T a g I n f o \ F o r m u l a < / K e y > < / D i a g r a m O b j e c t K e y > < D i a g r a m O b j e c t K e y > < K e y > M e a s u r e s \ A v e r a g e   o f   r a t i n g s _ g i v e n \ T a g I n f o \ V a l u e < / K e y > < / D i a g r a m O b j e c t K e y > < D i a g r a m O b j e c t K e y > < K e y > L i n k s \ & l t ; C o l u m n s \ C o u n t   o f   b o o k i n g _ i d & g t ; - & l t ; M e a s u r e s \ b o o k i n g _ i d & g t ; < / K e y > < / D i a g r a m O b j e c t K e y > < D i a g r a m O b j e c t K e y > < K e y > L i n k s \ & l t ; C o l u m n s \ C o u n t   o f   b o o k i n g _ i d & g t ; - & l t ; M e a s u r e s \ b o o k i n g _ i d & g t ; \ C O L U M N < / K e y > < / D i a g r a m O b j e c t K e y > < D i a g r a m O b j e c t K e y > < K e y > L i n k s \ & l t ; C o l u m n s \ C o u n t   o f   b o o k i n g _ i d & g t ; - & l t ; M e a s u r e s \ b o o k i n g _ i d & g t ; \ M E A S U R E < / K e y > < / D i a g r a m O b j e c t K e y > < D i a g r a m O b j e c t K e y > < K e y > L i n k s \ & l t ; C o l u m n s \ S u m   o f   r e v e n u e _ r e a l i z e d & g t ; - & l t ; M e a s u r e s \ r e v e n u e _ r e a l i z e d & g t ; < / K e y > < / D i a g r a m O b j e c t K e y > < D i a g r a m O b j e c t K e y > < K e y > L i n k s \ & l t ; C o l u m n s \ S u m   o f   r e v e n u e _ r e a l i z e d & g t ; - & l t ; M e a s u r e s \ r e v e n u e _ r e a l i z e d & g t ; \ C O L U M N < / K e y > < / D i a g r a m O b j e c t K e y > < D i a g r a m O b j e c t K e y > < K e y > L i n k s \ & l t ; C o l u m n s \ S u m   o f   r e v e n u e _ r e a l i z e d & g t ; - & l t ; M e a s u r e s \ r e v e n u e _ r e a l i z e d & g t ; \ M E A S U R E < / K e y > < / D i a g r a m O b j e c t K e y > < D i a g r a m O b j e c t K e y > < K e y > L i n k s \ & l t ; C o l u m n s \ S u m   o f   r e v e n u e _ g e n e r a t e d & g t ; - & l t ; M e a s u r e s \ r e v e n u e _ g e n e r a t e d & g t ; < / K e y > < / D i a g r a m O b j e c t K e y > < D i a g r a m O b j e c t K e y > < K e y > L i n k s \ & l t ; C o l u m n s \ S u m   o f   r e v e n u e _ g e n e r a t e d & g t ; - & l t ; M e a s u r e s \ r e v e n u e _ g e n e r a t e d & g t ; \ C O L U M N < / K e y > < / D i a g r a m O b j e c t K e y > < D i a g r a m O b j e c t K e y > < K e y > L i n k s \ & l t ; C o l u m n s \ S u m   o f   r e v e n u e _ g e n e r a t e d & g t ; - & l t ; M e a s u r e s \ r e v e n u e _ g e n e r a t e d & g t ; \ M E A S U R E < / K e y > < / D i a g r a m O b j e c t K e y > < D i a g r a m O b j e c t K e y > < K e y > L i n k s \ & l t ; C o l u m n s \ S u m   o f   r a t i n g s _ g i v e n & g t ; - & l t ; M e a s u r e s \ r a t i n g s _ g i v e n & g t ; < / K e y > < / D i a g r a m O b j e c t K e y > < D i a g r a m O b j e c t K e y > < K e y > L i n k s \ & l t ; C o l u m n s \ S u m   o f   r a t i n g s _ g i v e n & g t ; - & l t ; M e a s u r e s \ r a t i n g s _ g i v e n & g t ; \ C O L U M N < / K e y > < / D i a g r a m O b j e c t K e y > < D i a g r a m O b j e c t K e y > < K e y > L i n k s \ & l t ; C o l u m n s \ S u m   o f   r a t i n g s _ g i v e n & g t ; - & l t ; M e a s u r e s \ r a t i n g s _ g i v e n & g t ; \ M E A S U R E < / K e y > < / D i a g r a m O b j e c t K e y > < D i a g r a m O b j e c t K e y > < K e y > L i n k s \ & l t ; C o l u m n s \ A v e r a g e   o f   r a t i n g s _ g i v e n & g t ; - & l t ; M e a s u r e s \ r a t i n g s _ g i v e n & g t ; < / K e y > < / D i a g r a m O b j e c t K e y > < D i a g r a m O b j e c t K e y > < K e y > L i n k s \ & l t ; C o l u m n s \ A v e r a g e   o f   r a t i n g s _ g i v e n & g t ; - & l t ; M e a s u r e s \ r a t i n g s _ g i v e n & g t ; \ C O L U M N < / K e y > < / D i a g r a m O b j e c t K e y > < D i a g r a m O b j e c t K e y > < K e y > L i n k s \ & l t ; C o l u m n s \ A v e r a g e   o f   r a t i n g s _ g i v e n & g t ; - & l t ; M e a s u r e s \ r a t i n g s _ g i v e n & g t ; \ M E A S U R E 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 C o l u m n s \ b o o k i n g _ i d < / K e y > < / a : K e y > < a : V a l u e   i : t y p e = " M e a s u r e G r i d N o d e V i e w S t a t e " > < L a y e d O u t > t r u e < / L a y e d O u t > < / a : V a l u e > < / a : K e y V a l u e O f D i a g r a m O b j e c t K e y a n y T y p e z b w N T n L X > < a : K e y V a l u e O f D i a g r a m O b j e c t K e y a n y T y p e z b w N T n L X > < a : K e y > < K e y > C o l u m n s \ p r o p e r t y _ i d < / K e y > < / a : K e y > < a : V a l u e   i : t y p e = " M e a s u r e G r i d N o d e V i e w S t a t e " > < C o l u m n > 1 < / C o l u m n > < L a y e d O u t > t r u e < / L a y e d O u t > < / a : V a l u e > < / a : K e y V a l u e O f D i a g r a m O b j e c t K e y a n y T y p e z b w N T n L X > < a : K e y V a l u e O f D i a g r a m O b j e c t K e y a n y T y p e z b w N T n L X > < a : K e y > < K e y > C o l u m n s \ b o o k i n g _ d a t e < / K e y > < / a : K e y > < a : V a l u e   i : t y p e = " M e a s u r e G r i d N o d e V i e w S t a t e " > < C o l u m n > 2 < / C o l u m n > < L a y e d O u t > t r u e < / L a y e d O u t > < / a : V a l u e > < / a : K e y V a l u e O f D i a g r a m O b j e c t K e y a n y T y p e z b w N T n L X > < a : K e y V a l u e O f D i a g r a m O b j e c t K e y a n y T y p e z b w N T n L X > < a : K e y > < K e y > C o l u m n s \ c h e c k _ i n _ d a t e < / K e y > < / a : K e y > < a : V a l u e   i : t y p e = " M e a s u r e G r i d N o d e V i e w S t a t e " > < C o l u m n > 3 < / C o l u m n > < L a y e d O u t > t r u e < / L a y e d O u t > < / a : V a l u e > < / a : K e y V a l u e O f D i a g r a m O b j e c t K e y a n y T y p e z b w N T n L X > < a : K e y V a l u e O f D i a g r a m O b j e c t K e y a n y T y p e z b w N T n L X > < a : K e y > < K e y > C o l u m n s \ c h e c k o u t _ d a t e < / K e y > < / a : K e y > < a : V a l u e   i : t y p e = " M e a s u r e G r i d N o d e V i e w S t a t e " > < C o l u m n > 4 < / C o l u m n > < L a y e d O u t > t r u e < / L a y e d O u t > < / a : V a l u e > < / a : K e y V a l u e O f D i a g r a m O b j e c t K e y a n y T y p e z b w N T n L X > < a : K e y V a l u e O f D i a g r a m O b j e c t K e y a n y T y p e z b w N T n L X > < a : K e y > < K e y > C o l u m n s \ n o _ g u e s t s < / K e y > < / a : K e y > < a : V a l u e   i : t y p e = " M e a s u r e G r i d N o d e V i e w S t a t e " > < C o l u m n > 5 < / C o l u m n > < L a y e d O u t > t r u e < / L a y e d O u t > < / a : V a l u e > < / a : K e y V a l u e O f D i a g r a m O b j e c t K e y a n y T y p e z b w N T n L X > < a : K e y V a l u e O f D i a g r a m O b j e c t K e y a n y T y p e z b w N T n L X > < a : K e y > < K e y > C o l u m n s \ r o o m _ c a t e g o r y < / K e y > < / a : K e y > < a : V a l u e   i : t y p e = " M e a s u r e G r i d N o d e V i e w S t a t e " > < C o l u m n > 6 < / C o l u m n > < L a y e d O u t > t r u e < / L a y e d O u t > < / a : V a l u e > < / a : K e y V a l u e O f D i a g r a m O b j e c t K e y a n y T y p e z b w N T n L X > < a : K e y V a l u e O f D i a g r a m O b j e c t K e y a n y T y p e z b w N T n L X > < a : K e y > < K e y > C o l u m n s \ b o o k i n g _ p l a t f o r m < / K e y > < / a : K e y > < a : V a l u e   i : t y p e = " M e a s u r e G r i d N o d e V i e w S t a t e " > < C o l u m n > 7 < / C o l u m n > < L a y e d O u t > t r u e < / L a y e d O u t > < / a : V a l u e > < / a : K e y V a l u e O f D i a g r a m O b j e c t K e y a n y T y p e z b w N T n L X > < a : K e y V a l u e O f D i a g r a m O b j e c t K e y a n y T y p e z b w N T n L X > < a : K e y > < K e y > C o l u m n s \ r a t i n g s _ g i v e n < / K e y > < / a : K e y > < a : V a l u e   i : t y p e = " M e a s u r e G r i d N o d e V i e w S t a t e " > < C o l u m n > 8 < / C o l u m n > < L a y e d O u t > t r u e < / L a y e d O u t > < / a : V a l u e > < / a : K e y V a l u e O f D i a g r a m O b j e c t K e y a n y T y p e z b w N T n L X > < a : K e y V a l u e O f D i a g r a m O b j e c t K e y a n y T y p e z b w N T n L X > < a : K e y > < K e y > C o l u m n s \ b o o k i n g _ s t a t u s < / K e y > < / a : K e y > < a : V a l u e   i : t y p e = " M e a s u r e G r i d N o d e V i e w S t a t e " > < C o l u m n > 9 < / C o l u m n > < L a y e d O u t > t r u e < / L a y e d O u t > < / a : V a l u e > < / a : K e y V a l u e O f D i a g r a m O b j e c t K e y a n y T y p e z b w N T n L X > < a : K e y V a l u e O f D i a g r a m O b j e c t K e y a n y T y p e z b w N T n L X > < a : K e y > < K e y > C o l u m n s \ r e v e n u e _ g e n e r a t e d < / K e y > < / a : K e y > < a : V a l u e   i : t y p e = " M e a s u r e G r i d N o d e V i e w S t a t e " > < C o l u m n > 1 0 < / C o l u m n > < L a y e d O u t > t r u e < / L a y e d O u t > < / a : V a l u e > < / a : K e y V a l u e O f D i a g r a m O b j e c t K e y a n y T y p e z b w N T n L X > < a : K e y V a l u e O f D i a g r a m O b j e c t K e y a n y T y p e z b w N T n L X > < a : K e y > < K e y > C o l u m n s \ r e v e n u e _ r e a l i z e d < / K e y > < / a : K e y > < a : V a l u e   i : t y p e = " M e a s u r e G r i d N o d e V i e w S t a t e " > < C o l u m n > 1 1 < / C o l u m n > < L a y e d O u t > t r u e < / L a y e d O u t > < / a : V a l u e > < / a : K e y V a l u e O f D i a g r a m O b j e c t K e y a n y T y p e z b w N T n L X > < a : K e y V a l u e O f D i a g r a m O b j e c t K e y a n y T y p e z b w N T n L X > < a : K e y > < K e y > M e a s u r e s \ C o u n t   o f   b o o k i n g _ i d < / K e y > < / a : K e y > < a : V a l u e   i : t y p e = " M e a s u r e G r i d N o d e V i e w S t a t e " > < L a y e d O u t > t r u e < / L a y e d O u t > < W a s U I I n v i s i b l e > t r u e < / W a s U I I n v i s i b l e > < / a : V a l u e > < / a : K e y V a l u e O f D i a g r a m O b j e c t K e y a n y T y p e z b w N T n L X > < a : K e y V a l u e O f D i a g r a m O b j e c t K e y a n y T y p e z b w N T n L X > < a : K e y > < K e y > M e a s u r e s \ C o u n t   o f   b o o k i n g _ i d \ T a g I n f o \ F o r m u l a < / K e y > < / a : K e y > < a : V a l u e   i : t y p e = " M e a s u r e G r i d V i e w S t a t e I D i a g r a m T a g A d d i t i o n a l I n f o " / > < / a : K e y V a l u e O f D i a g r a m O b j e c t K e y a n y T y p e z b w N T n L X > < a : K e y V a l u e O f D i a g r a m O b j e c t K e y a n y T y p e z b w N T n L X > < a : K e y > < K e y > M e a s u r e s \ C o u n t   o f   b o o k i n g _ i d \ T a g I n f o \ V a l u e < / K e y > < / a : K e y > < a : V a l u e   i : t y p e = " M e a s u r e G r i d V i e w S t a t e I D i a g r a m T a g A d d i t i o n a l I n f o " / > < / a : K e y V a l u e O f D i a g r a m O b j e c t K e y a n y T y p e z b w N T n L X > < a : K e y V a l u e O f D i a g r a m O b j e c t K e y a n y T y p e z b w N T n L X > < a : K e y > < K e y > M e a s u r e s \ S u m   o f   r e v e n u e _ r e a l i z e d < / K e y > < / a : K e y > < a : V a l u e   i : t y p e = " M e a s u r e G r i d N o d e V i e w S t a t e " > < C o l u m n > 1 1 < / C o l u m n > < L a y e d O u t > t r u e < / L a y e d O u t > < W a s U I I n v i s i b l e > t r u e < / W a s U I I n v i s i b l e > < / a : V a l u e > < / a : K e y V a l u e O f D i a g r a m O b j e c t K e y a n y T y p e z b w N T n L X > < a : K e y V a l u e O f D i a g r a m O b j e c t K e y a n y T y p e z b w N T n L X > < a : K e y > < K e y > M e a s u r e s \ S u m   o f   r e v e n u e _ r e a l i z e d \ T a g I n f o \ F o r m u l a < / K e y > < / a : K e y > < a : V a l u e   i : t y p e = " M e a s u r e G r i d V i e w S t a t e I D i a g r a m T a g A d d i t i o n a l I n f o " / > < / a : K e y V a l u e O f D i a g r a m O b j e c t K e y a n y T y p e z b w N T n L X > < a : K e y V a l u e O f D i a g r a m O b j e c t K e y a n y T y p e z b w N T n L X > < a : K e y > < K e y > M e a s u r e s \ S u m   o f   r e v e n u e _ r e a l i z e d \ T a g I n f o \ V a l u e < / K e y > < / a : K e y > < a : V a l u e   i : t y p e = " M e a s u r e G r i d V i e w S t a t e I D i a g r a m T a g A d d i t i o n a l I n f o " / > < / a : K e y V a l u e O f D i a g r a m O b j e c t K e y a n y T y p e z b w N T n L X > < a : K e y V a l u e O f D i a g r a m O b j e c t K e y a n y T y p e z b w N T n L X > < a : K e y > < K e y > M e a s u r e s \ S u m   o f   r e v e n u e _ g e n e r a t e d < / K e y > < / a : K e y > < a : V a l u e   i : t y p e = " M e a s u r e G r i d N o d e V i e w S t a t e " > < C o l u m n > 1 0 < / C o l u m n > < L a y e d O u t > t r u e < / L a y e d O u t > < W a s U I I n v i s i b l e > t r u e < / W a s U I I n v i s i b l e > < / a : V a l u e > < / a : K e y V a l u e O f D i a g r a m O b j e c t K e y a n y T y p e z b w N T n L X > < a : K e y V a l u e O f D i a g r a m O b j e c t K e y a n y T y p e z b w N T n L X > < a : K e y > < K e y > M e a s u r e s \ S u m   o f   r e v e n u e _ g e n e r a t e d \ T a g I n f o \ F o r m u l a < / K e y > < / a : K e y > < a : V a l u e   i : t y p e = " M e a s u r e G r i d V i e w S t a t e I D i a g r a m T a g A d d i t i o n a l I n f o " / > < / a : K e y V a l u e O f D i a g r a m O b j e c t K e y a n y T y p e z b w N T n L X > < a : K e y V a l u e O f D i a g r a m O b j e c t K e y a n y T y p e z b w N T n L X > < a : K e y > < K e y > M e a s u r e s \ S u m   o f   r e v e n u e _ g e n e r a t e d \ T a g I n f o \ V a l u e < / K e y > < / a : K e y > < a : V a l u e   i : t y p e = " M e a s u r e G r i d V i e w S t a t e I D i a g r a m T a g A d d i t i o n a l I n f o " / > < / a : K e y V a l u e O f D i a g r a m O b j e c t K e y a n y T y p e z b w N T n L X > < a : K e y V a l u e O f D i a g r a m O b j e c t K e y a n y T y p e z b w N T n L X > < a : K e y > < K e y > M e a s u r e s \ S u m   o f   r a t i n g s _ g i v e n < / K e y > < / a : K e y > < a : V a l u e   i : t y p e = " M e a s u r e G r i d N o d e V i e w S t a t e " > < C o l u m n > 8 < / C o l u m n > < L a y e d O u t > t r u e < / L a y e d O u t > < W a s U I I n v i s i b l e > t r u e < / W a s U I I n v i s i b l e > < / a : V a l u e > < / a : K e y V a l u e O f D i a g r a m O b j e c t K e y a n y T y p e z b w N T n L X > < a : K e y V a l u e O f D i a g r a m O b j e c t K e y a n y T y p e z b w N T n L X > < a : K e y > < K e y > M e a s u r e s \ S u m   o f   r a t i n g s _ g i v e n \ T a g I n f o \ F o r m u l a < / K e y > < / a : K e y > < a : V a l u e   i : t y p e = " M e a s u r e G r i d V i e w S t a t e I D i a g r a m T a g A d d i t i o n a l I n f o " / > < / a : K e y V a l u e O f D i a g r a m O b j e c t K e y a n y T y p e z b w N T n L X > < a : K e y V a l u e O f D i a g r a m O b j e c t K e y a n y T y p e z b w N T n L X > < a : K e y > < K e y > M e a s u r e s \ S u m   o f   r a t i n g s _ g i v e n \ T a g I n f o \ V a l u e < / K e y > < / a : K e y > < a : V a l u e   i : t y p e = " M e a s u r e G r i d V i e w S t a t e I D i a g r a m T a g A d d i t i o n a l I n f o " / > < / a : K e y V a l u e O f D i a g r a m O b j e c t K e y a n y T y p e z b w N T n L X > < a : K e y V a l u e O f D i a g r a m O b j e c t K e y a n y T y p e z b w N T n L X > < a : K e y > < K e y > M e a s u r e s \ A v e r a g e   o f   r a t i n g s _ g i v e n < / K e y > < / a : K e y > < a : V a l u e   i : t y p e = " M e a s u r e G r i d N o d e V i e w S t a t e " / > < / a : K e y V a l u e O f D i a g r a m O b j e c t K e y a n y T y p e z b w N T n L X > < a : K e y V a l u e O f D i a g r a m O b j e c t K e y a n y T y p e z b w N T n L X > < a : K e y > < K e y > M e a s u r e s \ A v e r a g e   o f   r a t i n g s _ g i v e n \ T a g I n f o \ F o r m u l a < / K e y > < / a : K e y > < a : V a l u e   i : t y p e = " M e a s u r e G r i d V i e w S t a t e I D i a g r a m T a g A d d i t i o n a l I n f o " / > < / a : K e y V a l u e O f D i a g r a m O b j e c t K e y a n y T y p e z b w N T n L X > < a : K e y V a l u e O f D i a g r a m O b j e c t K e y a n y T y p e z b w N T n L X > < a : K e y > < K e y > M e a s u r e s \ A v e r a g e   o f   r a t i n g s _ g i v e n \ T a g I n f o \ V a l u e < / K e y > < / a : K e y > < a : V a l u e   i : t y p e = " M e a s u r e G r i d V i e w S t a t e I D i a g r a m T a g A d d i t i o n a l I n f o " / > < / a : K e y V a l u e O f D i a g r a m O b j e c t K e y a n y T y p e z b w N T n L X > < a : K e y V a l u e O f D i a g r a m O b j e c t K e y a n y T y p e z b w N T n L X > < a : K e y > < K e y > L i n k s \ & l t ; C o l u m n s \ C o u n t   o f   b o o k i n g _ i d & g t ; - & l t ; M e a s u r e s \ b o o k i n g _ i d & g t ; < / K e y > < / a : K e y > < a : V a l u e   i : t y p e = " M e a s u r e G r i d V i e w S t a t e I D i a g r a m L i n k " / > < / a : K e y V a l u e O f D i a g r a m O b j e c t K e y a n y T y p e z b w N T n L X > < a : K e y V a l u e O f D i a g r a m O b j e c t K e y a n y T y p e z b w N T n L X > < a : K e y > < K e y > L i n k s \ & l t ; C o l u m n s \ C o u n t   o f   b o o k i n g _ i d & g t ; - & l t ; M e a s u r e s \ b o o k i n g _ i d & g t ; \ C O L U M N < / K e y > < / a : K e y > < a : V a l u e   i : t y p e = " M e a s u r e G r i d V i e w S t a t e I D i a g r a m L i n k E n d p o i n t " / > < / a : K e y V a l u e O f D i a g r a m O b j e c t K e y a n y T y p e z b w N T n L X > < a : K e y V a l u e O f D i a g r a m O b j e c t K e y a n y T y p e z b w N T n L X > < a : K e y > < K e y > L i n k s \ & l t ; C o l u m n s \ C o u n t   o f   b o o k i n g _ i d & g t ; - & l t ; M e a s u r e s \ b o o k i n g _ i d & g t ; \ M E A S U R E < / K e y > < / a : K e y > < a : V a l u e   i : t y p e = " M e a s u r e G r i d V i e w S t a t e I D i a g r a m L i n k E n d p o i n t " / > < / a : K e y V a l u e O f D i a g r a m O b j e c t K e y a n y T y p e z b w N T n L X > < a : K e y V a l u e O f D i a g r a m O b j e c t K e y a n y T y p e z b w N T n L X > < a : K e y > < K e y > L i n k s \ & l t ; C o l u m n s \ S u m   o f   r e v e n u e _ r e a l i z e d & g t ; - & l t ; M e a s u r e s \ r e v e n u e _ r e a l i z e d & g t ; < / K e y > < / a : K e y > < a : V a l u e   i : t y p e = " M e a s u r e G r i d V i e w S t a t e I D i a g r a m L i n k " / > < / a : K e y V a l u e O f D i a g r a m O b j e c t K e y a n y T y p e z b w N T n L X > < a : K e y V a l u e O f D i a g r a m O b j e c t K e y a n y T y p e z b w N T n L X > < a : K e y > < K e y > L i n k s \ & l t ; C o l u m n s \ S u m   o f   r e v e n u e _ r e a l i z e d & g t ; - & l t ; M e a s u r e s \ r e v e n u e _ r e a l i z e d & g t ; \ C O L U M N < / K e y > < / a : K e y > < a : V a l u e   i : t y p e = " M e a s u r e G r i d V i e w S t a t e I D i a g r a m L i n k E n d p o i n t " / > < / a : K e y V a l u e O f D i a g r a m O b j e c t K e y a n y T y p e z b w N T n L X > < a : K e y V a l u e O f D i a g r a m O b j e c t K e y a n y T y p e z b w N T n L X > < a : K e y > < K e y > L i n k s \ & l t ; C o l u m n s \ S u m   o f   r e v e n u e _ r e a l i z e d & g t ; - & l t ; M e a s u r e s \ r e v e n u e _ r e a l i z e d & g t ; \ M E A S U R E < / K e y > < / a : K e y > < a : V a l u e   i : t y p e = " M e a s u r e G r i d V i e w S t a t e I D i a g r a m L i n k E n d p o i n t " / > < / a : K e y V a l u e O f D i a g r a m O b j e c t K e y a n y T y p e z b w N T n L X > < a : K e y V a l u e O f D i a g r a m O b j e c t K e y a n y T y p e z b w N T n L X > < a : K e y > < K e y > L i n k s \ & l t ; C o l u m n s \ S u m   o f   r e v e n u e _ g e n e r a t e d & g t ; - & l t ; M e a s u r e s \ r e v e n u e _ g e n e r a t e d & g t ; < / K e y > < / a : K e y > < a : V a l u e   i : t y p e = " M e a s u r e G r i d V i e w S t a t e I D i a g r a m L i n k " / > < / a : K e y V a l u e O f D i a g r a m O b j e c t K e y a n y T y p e z b w N T n L X > < a : K e y V a l u e O f D i a g r a m O b j e c t K e y a n y T y p e z b w N T n L X > < a : K e y > < K e y > L i n k s \ & l t ; C o l u m n s \ S u m   o f   r e v e n u e _ g e n e r a t e d & g t ; - & l t ; M e a s u r e s \ r e v e n u e _ g e n e r a t e d & g t ; \ C O L U M N < / K e y > < / a : K e y > < a : V a l u e   i : t y p e = " M e a s u r e G r i d V i e w S t a t e I D i a g r a m L i n k E n d p o i n t " / > < / a : K e y V a l u e O f D i a g r a m O b j e c t K e y a n y T y p e z b w N T n L X > < a : K e y V a l u e O f D i a g r a m O b j e c t K e y a n y T y p e z b w N T n L X > < a : K e y > < K e y > L i n k s \ & l t ; C o l u m n s \ S u m   o f   r e v e n u e _ g e n e r a t e d & g t ; - & l t ; M e a s u r e s \ r e v e n u e _ g e n e r a t e d & g t ; \ M E A S U R E < / K e y > < / a : K e y > < a : V a l u e   i : t y p e = " M e a s u r e G r i d V i e w S t a t e I D i a g r a m L i n k E n d p o i n t " / > < / a : K e y V a l u e O f D i a g r a m O b j e c t K e y a n y T y p e z b w N T n L X > < a : K e y V a l u e O f D i a g r a m O b j e c t K e y a n y T y p e z b w N T n L X > < a : K e y > < K e y > L i n k s \ & l t ; C o l u m n s \ S u m   o f   r a t i n g s _ g i v e n & g t ; - & l t ; M e a s u r e s \ r a t i n g s _ g i v e n & g t ; < / K e y > < / a : K e y > < a : V a l u e   i : t y p e = " M e a s u r e G r i d V i e w S t a t e I D i a g r a m L i n k " / > < / a : K e y V a l u e O f D i a g r a m O b j e c t K e y a n y T y p e z b w N T n L X > < a : K e y V a l u e O f D i a g r a m O b j e c t K e y a n y T y p e z b w N T n L X > < a : K e y > < K e y > L i n k s \ & l t ; C o l u m n s \ S u m   o f   r a t i n g s _ g i v e n & g t ; - & l t ; M e a s u r e s \ r a t i n g s _ g i v e n & g t ; \ C O L U M N < / K e y > < / a : K e y > < a : V a l u e   i : t y p e = " M e a s u r e G r i d V i e w S t a t e I D i a g r a m L i n k E n d p o i n t " / > < / a : K e y V a l u e O f D i a g r a m O b j e c t K e y a n y T y p e z b w N T n L X > < a : K e y V a l u e O f D i a g r a m O b j e c t K e y a n y T y p e z b w N T n L X > < a : K e y > < K e y > L i n k s \ & l t ; C o l u m n s \ S u m   o f   r a t i n g s _ g i v e n & g t ; - & l t ; M e a s u r e s \ r a t i n g s _ g i v e n & g t ; \ M E A S U R E < / K e y > < / a : K e y > < a : V a l u e   i : t y p e = " M e a s u r e G r i d V i e w S t a t e I D i a g r a m L i n k E n d p o i n t " / > < / a : K e y V a l u e O f D i a g r a m O b j e c t K e y a n y T y p e z b w N T n L X > < a : K e y V a l u e O f D i a g r a m O b j e c t K e y a n y T y p e z b w N T n L X > < a : K e y > < K e y > L i n k s \ & l t ; C o l u m n s \ A v e r a g e   o f   r a t i n g s _ g i v e n & g t ; - & l t ; M e a s u r e s \ r a t i n g s _ g i v e n & g t ; < / K e y > < / a : K e y > < a : V a l u e   i : t y p e = " M e a s u r e G r i d V i e w S t a t e I D i a g r a m L i n k " / > < / a : K e y V a l u e O f D i a g r a m O b j e c t K e y a n y T y p e z b w N T n L X > < a : K e y V a l u e O f D i a g r a m O b j e c t K e y a n y T y p e z b w N T n L X > < a : K e y > < K e y > L i n k s \ & l t ; C o l u m n s \ A v e r a g e   o f   r a t i n g s _ g i v e n & g t ; - & l t ; M e a s u r e s \ r a t i n g s _ g i v e n & g t ; \ C O L U M N < / K e y > < / a : K e y > < a : V a l u e   i : t y p e = " M e a s u r e G r i d V i e w S t a t e I D i a g r a m L i n k E n d p o i n t " / > < / a : K e y V a l u e O f D i a g r a m O b j e c t K e y a n y T y p e z b w N T n L X > < a : K e y V a l u e O f D i a g r a m O b j e c t K e y a n y T y p e z b w N T n L X > < a : K e y > < K e y > L i n k s \ & l t ; C o l u m n s \ A v e r a g e   o f   r a t i n g s _ g i v e n & g t ; - & l t ; M e a s u r e s \ r a t i n g s _ g i v e n & g t ; \ M E A S U R E 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 T a g s \ T a b l e s \ & l t ; T a b l e s \ f a c t _ b o o k i n g s & g t ; < / K e y > < / D i a g r a m O b j e c t K e y > < D i a g r a m O b j e c t K e y > < K e y > D y n a m i c   T a g s \ T a b l e s \ & l t ; T a b l e s \ F c a t _ a g g _ b o o k i n g & g t ; < / K e y > < / D i a g r a m O b j e c t K e y > < D i a g r a m O b j e c t K e y > < K e y > D y n a m i c   T a g s \ T a b l e s \ & l t ; T a b l e s \ d i m _ h o t e l s & g t ; < / K e y > < / D i a g r a m O b j e c t K e y > < D i a g r a m O b j e c t K e y > < K e y > D y n a m i c   T a g s \ T a b l e s \ & l t ; T a b l e s \ d i m _ r o o m s & g t ; < / K e y > < / D i a g r a m O b j e c t K e y > < D i a g r a m O b j e c t K e y > < K e y > D y n a m i c   T a g s \ T a b l e s \ & l t ; T a b l e s \ d i m _ d a t e & g t ; < / K e y > < / D i a g r a m O b j e c t K e y > < D i a g r a m O b j e c t K e y > < K e y > T a b l e s \ f a c t _ b o o k i n g s < / K e y > < / D i a g r a m O b j e c t K e y > < D i a g r a m O b j e c t K e y > < K e y > T a b l e s \ f a c t _ b o o k i n g s \ C o l u m n s \ b o o k i n g _ i d < / K e y > < / D i a g r a m O b j e c t K e y > < D i a g r a m O b j e c t K e y > < K e y > T a b l e s \ f a c t _ b o o k i n g s \ C o l u m n s \ p r o p e r t y _ i d < / K e y > < / D i a g r a m O b j e c t K e y > < D i a g r a m O b j e c t K e y > < K e y > T a b l e s \ f a c t _ b o o k i n g s \ C o l u m n s \ b o o k i n g _ d a t e < / K e y > < / D i a g r a m O b j e c t K e y > < D i a g r a m O b j e c t K e y > < K e y > T a b l e s \ f a c t _ b o o k i n g s \ C o l u m n s \ c h e c k _ i n _ d a t e < / K e y > < / D i a g r a m O b j e c t K e y > < D i a g r a m O b j e c t K e y > < K e y > T a b l e s \ f a c t _ b o o k i n g s \ C o l u m n s \ c h e c k o u t _ d a t e < / K e y > < / D i a g r a m O b j e c t K e y > < D i a g r a m O b j e c t K e y > < K e y > T a b l e s \ f a c t _ b o o k i n g s \ C o l u m n s \ n o _ g u e s t s < / K e y > < / D i a g r a m O b j e c t K e y > < D i a g r a m O b j e c t K e y > < K e y > T a b l e s \ f a c t _ b o o k i n g s \ C o l u m n s \ r o o m _ c a t e g o r y < / K e y > < / D i a g r a m O b j e c t K e y > < D i a g r a m O b j e c t K e y > < K e y > T a b l e s \ f a c t _ b o o k i n g s \ C o l u m n s \ b o o k i n g _ p l a t f o r m < / K e y > < / D i a g r a m O b j e c t K e y > < D i a g r a m O b j e c t K e y > < K e y > T a b l e s \ f a c t _ b o o k i n g s \ C o l u m n s \ r a t i n g s _ g i v e n < / K e y > < / D i a g r a m O b j e c t K e y > < D i a g r a m O b j e c t K e y > < K e y > T a b l e s \ f a c t _ b o o k i n g s \ C o l u m n s \ b o o k i n g _ s t a t u s < / K e y > < / D i a g r a m O b j e c t K e y > < D i a g r a m O b j e c t K e y > < K e y > T a b l e s \ f a c t _ b o o k i n g s \ C o l u m n s \ r e v e n u e _ g e n e r a t e d < / K e y > < / D i a g r a m O b j e c t K e y > < D i a g r a m O b j e c t K e y > < K e y > T a b l e s \ f a c t _ b o o k i n g s \ C o l u m n s \ r e v e n u e _ r e a l i z e d < / K e y > < / D i a g r a m O b j e c t K e y > < D i a g r a m O b j e c t K e y > < K e y > T a b l e s \ f a c t _ b o o k i n g s \ M e a s u r e s \ C o u n t   o f   b o o k i n g _ i d < / K e y > < / D i a g r a m O b j e c t K e y > < D i a g r a m O b j e c t K e y > < K e y > T a b l e s \ f a c t _ b o o k i n g s \ C o u n t   o f   b o o k i n g _ i d \ A d d i t i o n a l   I n f o \ I m p l i c i t   M e a s u r e < / K e y > < / D i a g r a m O b j e c t K e y > < D i a g r a m O b j e c t K e y > < K e y > T a b l e s \ f a c t _ b o o k i n g s \ M e a s u r e s \ S u m   o f   r e v e n u e _ r e a l i z e d < / K e y > < / D i a g r a m O b j e c t K e y > < D i a g r a m O b j e c t K e y > < K e y > T a b l e s \ f a c t _ b o o k i n g s \ S u m   o f   r e v e n u e _ r e a l i z e d \ A d d i t i o n a l   I n f o \ I m p l i c i t   M e a s u r e < / K e y > < / D i a g r a m O b j e c t K e y > < D i a g r a m O b j e c t K e y > < K e y > T a b l e s \ f a c t _ b o o k i n g s \ M e a s u r e s \ S u m   o f   r e v e n u e _ g e n e r a t e d < / K e y > < / D i a g r a m O b j e c t K e y > < D i a g r a m O b j e c t K e y > < K e y > T a b l e s \ f a c t _ b o o k i n g s \ S u m   o f   r e v e n u e _ g e n e r a t e d \ A d d i t i o n a l   I n f o \ I m p l i c i t   M e a s u r e < / K e y > < / D i a g r a m O b j e c t K e y > < D i a g r a m O b j e c t K e y > < K e y > T a b l e s \ f a c t _ b o o k i n g s \ M e a s u r e s \ S u m   o f   r a t i n g s _ g i v e n < / K e y > < / D i a g r a m O b j e c t K e y > < D i a g r a m O b j e c t K e y > < K e y > T a b l e s \ f a c t _ b o o k i n g s \ S u m   o f   r a t i n g s _ g i v e n \ A d d i t i o n a l   I n f o \ I m p l i c i t   M e a s u r e < / K e y > < / D i a g r a m O b j e c t K e y > < D i a g r a m O b j e c t K e y > < K e y > T a b l e s \ f a c t _ b o o k i n g s \ M e a s u r e s \ A v e r a g e   o f   r a t i n g s _ g i v e n < / K e y > < / D i a g r a m O b j e c t K e y > < D i a g r a m O b j e c t K e y > < K e y > T a b l e s \ f a c t _ b o o k i n g s \ A v e r a g e   o f   r a t i n g s _ g i v e n \ A d d i t i o n a l   I n f o \ I m p l i c i t   M e a s u r e < / K e y > < / D i a g r a m O b j e c t K e y > < D i a g r a m O b j e c t K e y > < K e y > T a b l e s \ F c a t _ a g g _ b o o k i n g < / K e y > < / D i a g r a m O b j e c t K e y > < D i a g r a m O b j e c t K e y > < K e y > T a b l e s \ F c a t _ a g g _ b o o k i n g \ C o l u m n s \ p r o p e r t y _ i d < / K e y > < / D i a g r a m O b j e c t K e y > < D i a g r a m O b j e c t K e y > < K e y > T a b l e s \ F c a t _ a g g _ b o o k i n g \ C o l u m n s \ c h e c k _ i n _ d a t e < / K e y > < / D i a g r a m O b j e c t K e y > < D i a g r a m O b j e c t K e y > < K e y > T a b l e s \ F c a t _ a g g _ b o o k i n g \ C o l u m n s \ r o o m _ c a t e g o r y < / K e y > < / D i a g r a m O b j e c t K e y > < D i a g r a m O b j e c t K e y > < K e y > T a b l e s \ F c a t _ a g g _ b o o k i n g \ C o l u m n s \ s u c c e s s f u l _ b o o k i n g s < / K e y > < / D i a g r a m O b j e c t K e y > < D i a g r a m O b j e c t K e y > < K e y > T a b l e s \ F c a t _ a g g _ b o o k i n g \ C o l u m n s \ c a p a c i t y < / K e y > < / D i a g r a m O b j e c t K e y > < D i a g r a m O b j e c t K e y > < K e y > T a b l e s \ F c a t _ a g g _ b o o k i n g \ M e a s u r e s \ S u m   o f   c a p a c i t y < / K e y > < / D i a g r a m O b j e c t K e y > < D i a g r a m O b j e c t K e y > < K e y > T a b l e s \ F c a t _ a g g _ b o o k i n g \ S u m   o f   c a p a c i t y \ A d d i t i o n a l   I n f o \ I m p l i c i t   M e a s u r e < / K e y > < / D i a g r a m O b j e c t K e y > < D i a g r a m O b j e c t K e y > < K e y > T a b l e s \ d i m _ h o t e l s < / K e y > < / D i a g r a m O b j e c t K e y > < D i a g r a m O b j e c t K e y > < K e y > T a b l e s \ d i m _ h o t e l s \ C o l u m n s \ p r o p e r t y _ i d < / K e y > < / D i a g r a m O b j e c t K e y > < D i a g r a m O b j e c t K e y > < K e y > T a b l e s \ d i m _ h o t e l s \ C o l u m n s \ p r o p e r t y _ n a m e < / K e y > < / D i a g r a m O b j e c t K e y > < D i a g r a m O b j e c t K e y > < K e y > T a b l e s \ d i m _ h o t e l s \ C o l u m n s \ c a t e g o r y < / K e y > < / D i a g r a m O b j e c t K e y > < D i a g r a m O b j e c t K e y > < K e y > T a b l e s \ d i m _ h o t e l s \ C o l u m n s \ c i t y < / K e y > < / D i a g r a m O b j e c t K e y > < D i a g r a m O b j e c t K e y > < K e y > T a b l e s \ d i m _ r o o m s < / K e y > < / D i a g r a m O b j e c t K e y > < D i a g r a m O b j e c t K e y > < K e y > T a b l e s \ d i m _ r o o m s \ C o l u m n s \ r o o m _ c a t e g o o r y < / K e y > < / D i a g r a m O b j e c t K e y > < D i a g r a m O b j e c t K e y > < K e y > T a b l e s \ d i m _ r o o m s \ C o l u m n s \ r o o m _ c l a s s < / K e y > < / D i a g r a m O b j e c t K e y > < D i a g r a m O b j e c t K e y > < K e y > T a b l e s \ d i m _ d a t e < / K e y > < / D i a g r a m O b j e c t K e y > < D i a g r a m O b j e c t K e y > < K e y > T a b l e s \ d i m _ d a t e \ C o l u m n s \ B o o k i n g _ d a t e < / K e y > < / D i a g r a m O b j e c t K e y > < D i a g r a m O b j e c t K e y > < K e y > T a b l e s \ d i m _ d a t e \ C o l u m n s \ m m m   y y < / K e y > < / D i a g r a m O b j e c t K e y > < D i a g r a m O b j e c t K e y > < K e y > T a b l e s \ d i m _ d a t e \ C o l u m n s \ w e e k   n o < / K e y > < / D i a g r a m O b j e c t K e y > < D i a g r a m O b j e c t K e y > < K e y > T a b l e s \ d i m _ d a t e \ C o l u m n s \ d a y _ t y p e < / K e y > < / D i a g r a m O b j e c t K e y > < D i a g r a m O b j e c t K e y > < K e y > R e l a t i o n s h i p s \ & l t ; T a b l e s \ f a c t _ b o o k i n g s \ C o l u m n s \ p r o p e r t y _ i d & g t ; - & l t ; T a b l e s \ d i m _ h o t e l s \ C o l u m n s \ p r o p e r t y _ i d & g t ; < / K e y > < / D i a g r a m O b j e c t K e y > < D i a g r a m O b j e c t K e y > < K e y > R e l a t i o n s h i p s \ & l t ; T a b l e s \ f a c t _ b o o k i n g s \ C o l u m n s \ p r o p e r t y _ i d & g t ; - & l t ; T a b l e s \ d i m _ h o t e l s \ C o l u m n s \ p r o p e r t y _ i d & g t ; \ F K < / K e y > < / D i a g r a m O b j e c t K e y > < D i a g r a m O b j e c t K e y > < K e y > R e l a t i o n s h i p s \ & l t ; T a b l e s \ f a c t _ b o o k i n g s \ C o l u m n s \ p r o p e r t y _ i d & g t ; - & l t ; T a b l e s \ d i m _ h o t e l s \ C o l u m n s \ p r o p e r t y _ i d & g t ; \ P K < / K e y > < / D i a g r a m O b j e c t K e y > < D i a g r a m O b j e c t K e y > < K e y > R e l a t i o n s h i p s \ & l t ; T a b l e s \ f a c t _ b o o k i n g s \ C o l u m n s \ p r o p e r t y _ i d & g t ; - & l t ; T a b l e s \ d i m _ h o t e l s \ C o l u m n s \ p r o p e r t y _ i d & g t ; \ C r o s s F i l t e r < / K e y > < / D i a g r a m O b j e c t K e y > < D i a g r a m O b j e c t K e y > < K e y > R e l a t i o n s h i p s \ & l t ; T a b l e s \ f a c t _ b o o k i n g s \ C o l u m n s \ b o o k i n g _ d a t e & g t ; - & l t ; T a b l e s \ d i m _ d a t e \ C o l u m n s \ B o o k i n g _ d a t e & g t ; < / K e y > < / D i a g r a m O b j e c t K e y > < D i a g r a m O b j e c t K e y > < K e y > R e l a t i o n s h i p s \ & l t ; T a b l e s \ f a c t _ b o o k i n g s \ C o l u m n s \ b o o k i n g _ d a t e & g t ; - & l t ; T a b l e s \ d i m _ d a t e \ C o l u m n s \ B o o k i n g _ d a t e & g t ; \ F K < / K e y > < / D i a g r a m O b j e c t K e y > < D i a g r a m O b j e c t K e y > < K e y > R e l a t i o n s h i p s \ & l t ; T a b l e s \ f a c t _ b o o k i n g s \ C o l u m n s \ b o o k i n g _ d a t e & g t ; - & l t ; T a b l e s \ d i m _ d a t e \ C o l u m n s \ B o o k i n g _ d a t e & g t ; \ P K < / K e y > < / D i a g r a m O b j e c t K e y > < D i a g r a m O b j e c t K e y > < K e y > R e l a t i o n s h i p s \ & l t ; T a b l e s \ f a c t _ b o o k i n g s \ C o l u m n s \ b o o k i n g _ d a t e & g t ; - & l t ; T a b l e s \ d i m _ d a t e \ C o l u m n s \ B o o k i n g _ d a t e & g t ; \ C r o s s F i l t e r < / K e y > < / D i a g r a m O b j e c t K e y > < D i a g r a m O b j e c t K e y > < K e y > R e l a t i o n s h i p s \ & l t ; T a b l e s \ f a c t _ b o o k i n g s \ C o l u m n s \ r o o m _ c a t e g o r y & g t ; - & l t ; T a b l e s \ d i m _ r o o m s \ C o l u m n s \ r o o m _ c a t e g o o r y & g t ; < / K e y > < / D i a g r a m O b j e c t K e y > < D i a g r a m O b j e c t K e y > < K e y > R e l a t i o n s h i p s \ & l t ; T a b l e s \ f a c t _ b o o k i n g s \ C o l u m n s \ r o o m _ c a t e g o r y & g t ; - & l t ; T a b l e s \ d i m _ r o o m s \ C o l u m n s \ r o o m _ c a t e g o o r y & g t ; \ F K < / K e y > < / D i a g r a m O b j e c t K e y > < D i a g r a m O b j e c t K e y > < K e y > R e l a t i o n s h i p s \ & l t ; T a b l e s \ f a c t _ b o o k i n g s \ C o l u m n s \ r o o m _ c a t e g o r y & g t ; - & l t ; T a b l e s \ d i m _ r o o m s \ C o l u m n s \ r o o m _ c a t e g o o r y & g t ; \ P K < / K e y > < / D i a g r a m O b j e c t K e y > < D i a g r a m O b j e c t K e y > < K e y > R e l a t i o n s h i p s \ & l t ; T a b l e s \ f a c t _ b o o k i n g s \ C o l u m n s \ r o o m _ c a t e g o r y & g t ; - & l t ; T a b l e s \ d i m _ r o o m s \ C o l u m n s \ r o o m _ c a t e g o o r y & g t ; \ C r o s s F i l t e r < / K e y > < / D i a g r a m O b j e c t K e y > < D i a g r a m O b j e c t K e y > < K e y > R e l a t i o n s h i p s \ & l t ; T a b l e s \ F c a t _ a g g _ b o o k i n g \ C o l u m n s \ p r o p e r t y _ i d & g t ; - & l t ; T a b l e s \ f a c t _ b o o k i n g s \ C o l u m n s \ b o o k i n g _ i d & g t ; < / K e y > < / D i a g r a m O b j e c t K e y > < D i a g r a m O b j e c t K e y > < K e y > R e l a t i o n s h i p s \ & l t ; T a b l e s \ F c a t _ a g g _ b o o k i n g \ C o l u m n s \ p r o p e r t y _ i d & g t ; - & l t ; T a b l e s \ f a c t _ b o o k i n g s \ C o l u m n s \ b o o k i n g _ i d & g t ; \ F K < / K e y > < / D i a g r a m O b j e c t K e y > < D i a g r a m O b j e c t K e y > < K e y > R e l a t i o n s h i p s \ & l t ; T a b l e s \ F c a t _ a g g _ b o o k i n g \ C o l u m n s \ p r o p e r t y _ i d & g t ; - & l t ; T a b l e s \ f a c t _ b o o k i n g s \ C o l u m n s \ b o o k i n g _ i d & g t ; \ P K < / K e y > < / D i a g r a m O b j e c t K e y > < D i a g r a m O b j e c t K e y > < K e y > R e l a t i o n s h i p s \ & l t ; T a b l e s \ F c a t _ a g g _ b o o k i n g \ C o l u m n s \ p r o p e r t y _ i d & g t ; - & l t ; T a b l e s \ f a c t _ b o o k i n g s \ C o l u m n s \ b o o k i n g _ i d & g t ; \ C r o s s F i l t e r < / K e y > < / D i a g r a m O b j e c t K e y > < / A l l K e y s > < S e l e c t e d K e y s > < D i a g r a m O b j e c t K e y > < K e y > R e l a t i o n s h i p s \ & l t ; T a b l e s \ F c a t _ a g g _ b o o k i n g \ C o l u m n s \ p r o p e r t y _ i d & g t ; - & l t ; T a b l e s \ f a c t _ b o o k i n g s \ C o l u m n s \ b o o k i n g _ i d & g t ; 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 T a g s \ T a b l e s \ & l t ; T a b l e s \ f a c t _ b o o k i n g s & g t ; < / K e y > < / a : K e y > < a : V a l u e   i : t y p e = " D i a g r a m D i s p l a y T a g V i e w S t a t e " > < I s N o t F i l t e r e d O u t > t r u e < / I s N o t F i l t e r e d O u t > < / a : V a l u e > < / a : K e y V a l u e O f D i a g r a m O b j e c t K e y a n y T y p e z b w N T n L X > < a : K e y V a l u e O f D i a g r a m O b j e c t K e y a n y T y p e z b w N T n L X > < a : K e y > < K e y > D y n a m i c   T a g s \ T a b l e s \ & l t ; T a b l e s \ F c a t _ a g g _ b o o k i n g & g t ; < / K e y > < / a : K e y > < a : V a l u e   i : t y p e = " D i a g r a m D i s p l a y T a g V i e w S t a t e " > < I s N o t F i l t e r e d O u t > t r u e < / I s N o t F i l t e r e d O u t > < / a : V a l u e > < / a : K e y V a l u e O f D i a g r a m O b j e c t K e y a n y T y p e z b w N T n L X > < a : K e y V a l u e O f D i a g r a m O b j e c t K e y a n y T y p e z b w N T n L X > < a : K e y > < K e y > D y n a m i c   T a g s \ T a b l e s \ & l t ; T a b l e s \ d i m _ h o t e l s & g t ; < / K e y > < / a : K e y > < a : V a l u e   i : t y p e = " D i a g r a m D i s p l a y T a g V i e w S t a t e " > < I s N o t F i l t e r e d O u t > t r u e < / I s N o t F i l t e r e d O u t > < / a : V a l u e > < / a : K e y V a l u e O f D i a g r a m O b j e c t K e y a n y T y p e z b w N T n L X > < a : K e y V a l u e O f D i a g r a m O b j e c t K e y a n y T y p e z b w N T n L X > < a : K e y > < K e y > D y n a m i c   T a g s \ T a b l e s \ & l t ; T a b l e s \ d i m _ r o o m s & g t ; < / K e y > < / a : K e y > < a : V a l u e   i : t y p e = " D i a g r a m D i s p l a y T a g V i e w S t a t e " > < I s N o t F i l t e r e d O u t > t r u e < / I s N o t F i l t e r e d O u t > < / a : V a l u e > < / a : K e y V a l u e O f D i a g r a m O b j e c t K e y a n y T y p e z b w N T n L X > < a : K e y V a l u e O f D i a g r a m O b j e c t K e y a n y T y p e z b w N T n L X > < a : K e y > < K e y > D y n a m i c   T a g s \ T a b l e s \ & l t ; T a b l e s \ d i m _ d a t e & g t ; < / K e y > < / a : K e y > < a : V a l u e   i : t y p e = " D i a g r a m D i s p l a y T a g V i e w S t a t e " > < I s N o t F i l t e r e d O u t > t r u e < / I s N o t F i l t e r e d O u t > < / a : V a l u e > < / a : K e y V a l u e O f D i a g r a m O b j e c t K e y a n y T y p e z b w N T n L X > < a : K e y V a l u e O f D i a g r a m O b j e c t K e y a n y T y p e z b w N T n L X > < a : K e y > < K e y > T a b l e s \ f a c t _ b o o k i n g s < / K e y > < / a : K e y > < a : V a l u e   i : t y p e = " D i a g r a m D i s p l a y N o d e V i e w S t a t e " > < H e i g h t > 3 2 2 < / H e i g h t > < I s E x p a n d e d > t r u e < / I s E x p a n d e d > < L a y e d O u t > t r u e < / L a y e d O u t > < L e f t > 5 9 4 < / L e f t > < T a b I n d e x > 4 < / T a b I n d e x > < T o p > 1 7 4 < / T o p > < W i d t h > 2 0 0 < / W i d t h > < / a : V a l u e > < / a : K e y V a l u e O f D i a g r a m O b j e c t K e y a n y T y p e z b w N T n L X > < a : K e y V a l u e O f D i a g r a m O b j e c t K e y a n y T y p e z b w N T n L X > < a : K e y > < K e y > T a b l e s \ f a c t _ b o o k i n g s \ C o l u m n s \ b o o k i n g _ i d < / K e y > < / a : K e y > < a : V a l u e   i : t y p e = " D i a g r a m D i s p l a y N o d e V i e w S t a t e " > < H e i g h t > 1 5 0 < / H e i g h t > < I s E x p a n d e d > t r u e < / I s E x p a n d e d > < W i d t h > 2 0 0 < / W i d t h > < / a : V a l u e > < / a : K e y V a l u e O f D i a g r a m O b j e c t K e y a n y T y p e z b w N T n L X > < a : K e y V a l u e O f D i a g r a m O b j e c t K e y a n y T y p e z b w N T n L X > < a : K e y > < K e y > T a b l e s \ f a c t _ b o o k i n g s \ C o l u m n s \ p r o p e r t y _ i d < / K e y > < / a : K e y > < a : V a l u e   i : t y p e = " D i a g r a m D i s p l a y N o d e V i e w S t a t e " > < H e i g h t > 1 5 0 < / H e i g h t > < I s E x p a n d e d > t r u e < / I s E x p a n d e d > < W i d t h > 2 0 0 < / W i d t h > < / a : V a l u e > < / a : K e y V a l u e O f D i a g r a m O b j e c t K e y a n y T y p e z b w N T n L X > < a : K e y V a l u e O f D i a g r a m O b j e c t K e y a n y T y p e z b w N T n L X > < a : K e y > < K e y > T a b l e s \ f a c t _ b o o k i n g s \ C o l u m n s \ b o o k i n g _ d a t e < / K e y > < / a : K e y > < a : V a l u e   i : t y p e = " D i a g r a m D i s p l a y N o d e V i e w S t a t e " > < H e i g h t > 1 5 0 < / H e i g h t > < I s E x p a n d e d > t r u e < / I s E x p a n d e d > < W i d t h > 2 0 0 < / W i d t h > < / a : V a l u e > < / a : K e y V a l u e O f D i a g r a m O b j e c t K e y a n y T y p e z b w N T n L X > < a : K e y V a l u e O f D i a g r a m O b j e c t K e y a n y T y p e z b w N T n L X > < a : K e y > < K e y > T a b l e s \ f a c t _ b o o k i n g s \ C o l u m n s \ c h e c k _ i n _ d a t e < / K e y > < / a : K e y > < a : V a l u e   i : t y p e = " D i a g r a m D i s p l a y N o d e V i e w S t a t e " > < H e i g h t > 1 5 0 < / H e i g h t > < I s E x p a n d e d > t r u e < / I s E x p a n d e d > < W i d t h > 2 0 0 < / W i d t h > < / a : V a l u e > < / a : K e y V a l u e O f D i a g r a m O b j e c t K e y a n y T y p e z b w N T n L X > < a : K e y V a l u e O f D i a g r a m O b j e c t K e y a n y T y p e z b w N T n L X > < a : K e y > < K e y > T a b l e s \ f a c t _ b o o k i n g s \ C o l u m n s \ c h e c k o u t _ d a t e < / K e y > < / a : K e y > < a : V a l u e   i : t y p e = " D i a g r a m D i s p l a y N o d e V i e w S t a t e " > < H e i g h t > 1 5 0 < / H e i g h t > < I s E x p a n d e d > t r u e < / I s E x p a n d e d > < W i d t h > 2 0 0 < / W i d t h > < / a : V a l u e > < / a : K e y V a l u e O f D i a g r a m O b j e c t K e y a n y T y p e z b w N T n L X > < a : K e y V a l u e O f D i a g r a m O b j e c t K e y a n y T y p e z b w N T n L X > < a : K e y > < K e y > T a b l e s \ f a c t _ b o o k i n g s \ C o l u m n s \ n o _ g u e s t s < / K e y > < / a : K e y > < a : V a l u e   i : t y p e = " D i a g r a m D i s p l a y N o d e V i e w S t a t e " > < H e i g h t > 1 5 0 < / H e i g h t > < I s E x p a n d e d > t r u e < / I s E x p a n d e d > < W i d t h > 2 0 0 < / W i d t h > < / a : V a l u e > < / a : K e y V a l u e O f D i a g r a m O b j e c t K e y a n y T y p e z b w N T n L X > < a : K e y V a l u e O f D i a g r a m O b j e c t K e y a n y T y p e z b w N T n L X > < a : K e y > < K e y > T a b l e s \ f a c t _ b o o k i n g s \ C o l u m n s \ r o o m _ c a t e g o r y < / K e y > < / a : K e y > < a : V a l u e   i : t y p e = " D i a g r a m D i s p l a y N o d e V i e w S t a t e " > < H e i g h t > 1 5 0 < / H e i g h t > < I s E x p a n d e d > t r u e < / I s E x p a n d e d > < W i d t h > 2 0 0 < / W i d t h > < / a : V a l u e > < / a : K e y V a l u e O f D i a g r a m O b j e c t K e y a n y T y p e z b w N T n L X > < a : K e y V a l u e O f D i a g r a m O b j e c t K e y a n y T y p e z b w N T n L X > < a : K e y > < K e y > T a b l e s \ f a c t _ b o o k i n g s \ C o l u m n s \ b o o k i n g _ p l a t f o r m < / K e y > < / a : K e y > < a : V a l u e   i : t y p e = " D i a g r a m D i s p l a y N o d e V i e w S t a t e " > < H e i g h t > 1 5 0 < / H e i g h t > < I s E x p a n d e d > t r u e < / I s E x p a n d e d > < W i d t h > 2 0 0 < / W i d t h > < / a : V a l u e > < / a : K e y V a l u e O f D i a g r a m O b j e c t K e y a n y T y p e z b w N T n L X > < a : K e y V a l u e O f D i a g r a m O b j e c t K e y a n y T y p e z b w N T n L X > < a : K e y > < K e y > T a b l e s \ f a c t _ b o o k i n g s \ C o l u m n s \ r a t i n g s _ g i v e n < / K e y > < / a : K e y > < a : V a l u e   i : t y p e = " D i a g r a m D i s p l a y N o d e V i e w S t a t e " > < H e i g h t > 1 5 0 < / H e i g h t > < I s E x p a n d e d > t r u e < / I s E x p a n d e d > < W i d t h > 2 0 0 < / W i d t h > < / a : V a l u e > < / a : K e y V a l u e O f D i a g r a m O b j e c t K e y a n y T y p e z b w N T n L X > < a : K e y V a l u e O f D i a g r a m O b j e c t K e y a n y T y p e z b w N T n L X > < a : K e y > < K e y > T a b l e s \ f a c t _ b o o k i n g s \ C o l u m n s \ b o o k i n g _ s t a t u s < / K e y > < / a : K e y > < a : V a l u e   i : t y p e = " D i a g r a m D i s p l a y N o d e V i e w S t a t e " > < H e i g h t > 1 5 0 < / H e i g h t > < I s E x p a n d e d > t r u e < / I s E x p a n d e d > < W i d t h > 2 0 0 < / W i d t h > < / a : V a l u e > < / a : K e y V a l u e O f D i a g r a m O b j e c t K e y a n y T y p e z b w N T n L X > < a : K e y V a l u e O f D i a g r a m O b j e c t K e y a n y T y p e z b w N T n L X > < a : K e y > < K e y > T a b l e s \ f a c t _ b o o k i n g s \ C o l u m n s \ r e v e n u e _ g e n e r a t e d < / K e y > < / a : K e y > < a : V a l u e   i : t y p e = " D i a g r a m D i s p l a y N o d e V i e w S t a t e " > < H e i g h t > 1 5 0 < / H e i g h t > < I s E x p a n d e d > t r u e < / I s E x p a n d e d > < W i d t h > 2 0 0 < / W i d t h > < / a : V a l u e > < / a : K e y V a l u e O f D i a g r a m O b j e c t K e y a n y T y p e z b w N T n L X > < a : K e y V a l u e O f D i a g r a m O b j e c t K e y a n y T y p e z b w N T n L X > < a : K e y > < K e y > T a b l e s \ f a c t _ b o o k i n g s \ C o l u m n s \ r e v e n u e _ r e a l i z e d < / K e y > < / a : K e y > < a : V a l u e   i : t y p e = " D i a g r a m D i s p l a y N o d e V i e w S t a t e " > < H e i g h t > 1 5 0 < / H e i g h t > < I s E x p a n d e d > t r u e < / I s E x p a n d e d > < W i d t h > 2 0 0 < / W i d t h > < / a : V a l u e > < / a : K e y V a l u e O f D i a g r a m O b j e c t K e y a n y T y p e z b w N T n L X > < a : K e y V a l u e O f D i a g r a m O b j e c t K e y a n y T y p e z b w N T n L X > < a : K e y > < K e y > T a b l e s \ f a c t _ b o o k i n g s \ M e a s u r e s \ C o u n t   o f   b o o k i n g _ i d < / K e y > < / a : K e y > < a : V a l u e   i : t y p e = " D i a g r a m D i s p l a y N o d e V i e w S t a t e " > < H e i g h t > 1 5 0 < / H e i g h t > < I s E x p a n d e d > t r u e < / I s E x p a n d e d > < W i d t h > 2 0 0 < / W i d t h > < / a : V a l u e > < / a : K e y V a l u e O f D i a g r a m O b j e c t K e y a n y T y p e z b w N T n L X > < a : K e y V a l u e O f D i a g r a m O b j e c t K e y a n y T y p e z b w N T n L X > < a : K e y > < K e y > T a b l e s \ f a c t _ b o o k i n g s \ C o u n t   o f   b o o k i n g _ i d \ A d d i t i o n a l   I n f o \ I m p l i c i t   M e a s u r e < / K e y > < / a : K e y > < a : V a l u e   i : t y p e = " D i a g r a m D i s p l a y V i e w S t a t e I D i a g r a m T a g A d d i t i o n a l I n f o " / > < / a : K e y V a l u e O f D i a g r a m O b j e c t K e y a n y T y p e z b w N T n L X > < a : K e y V a l u e O f D i a g r a m O b j e c t K e y a n y T y p e z b w N T n L X > < a : K e y > < K e y > T a b l e s \ f a c t _ b o o k i n g s \ M e a s u r e s \ S u m   o f   r e v e n u e _ r e a l i z e d < / K e y > < / a : K e y > < a : V a l u e   i : t y p e = " D i a g r a m D i s p l a y N o d e V i e w S t a t e " > < H e i g h t > 1 5 0 < / H e i g h t > < I s E x p a n d e d > t r u e < / I s E x p a n d e d > < W i d t h > 2 0 0 < / W i d t h > < / a : V a l u e > < / a : K e y V a l u e O f D i a g r a m O b j e c t K e y a n y T y p e z b w N T n L X > < a : K e y V a l u e O f D i a g r a m O b j e c t K e y a n y T y p e z b w N T n L X > < a : K e y > < K e y > T a b l e s \ f a c t _ b o o k i n g s \ S u m   o f   r e v e n u e _ r e a l i z e d \ A d d i t i o n a l   I n f o \ I m p l i c i t   M e a s u r e < / K e y > < / a : K e y > < a : V a l u e   i : t y p e = " D i a g r a m D i s p l a y V i e w S t a t e I D i a g r a m T a g A d d i t i o n a l I n f o " / > < / a : K e y V a l u e O f D i a g r a m O b j e c t K e y a n y T y p e z b w N T n L X > < a : K e y V a l u e O f D i a g r a m O b j e c t K e y a n y T y p e z b w N T n L X > < a : K e y > < K e y > T a b l e s \ f a c t _ b o o k i n g s \ M e a s u r e s \ S u m   o f   r e v e n u e _ g e n e r a t e d < / K e y > < / a : K e y > < a : V a l u e   i : t y p e = " D i a g r a m D i s p l a y N o d e V i e w S t a t e " > < H e i g h t > 1 5 0 < / H e i g h t > < I s E x p a n d e d > t r u e < / I s E x p a n d e d > < W i d t h > 2 0 0 < / W i d t h > < / a : V a l u e > < / a : K e y V a l u e O f D i a g r a m O b j e c t K e y a n y T y p e z b w N T n L X > < a : K e y V a l u e O f D i a g r a m O b j e c t K e y a n y T y p e z b w N T n L X > < a : K e y > < K e y > T a b l e s \ f a c t _ b o o k i n g s \ S u m   o f   r e v e n u e _ g e n e r a t e d \ A d d i t i o n a l   I n f o \ I m p l i c i t   M e a s u r e < / K e y > < / a : K e y > < a : V a l u e   i : t y p e = " D i a g r a m D i s p l a y V i e w S t a t e I D i a g r a m T a g A d d i t i o n a l I n f o " / > < / a : K e y V a l u e O f D i a g r a m O b j e c t K e y a n y T y p e z b w N T n L X > < a : K e y V a l u e O f D i a g r a m O b j e c t K e y a n y T y p e z b w N T n L X > < a : K e y > < K e y > T a b l e s \ f a c t _ b o o k i n g s \ M e a s u r e s \ S u m   o f   r a t i n g s _ g i v e n < / K e y > < / a : K e y > < a : V a l u e   i : t y p e = " D i a g r a m D i s p l a y N o d e V i e w S t a t e " > < H e i g h t > 1 5 0 < / H e i g h t > < I s E x p a n d e d > t r u e < / I s E x p a n d e d > < W i d t h > 2 0 0 < / W i d t h > < / a : V a l u e > < / a : K e y V a l u e O f D i a g r a m O b j e c t K e y a n y T y p e z b w N T n L X > < a : K e y V a l u e O f D i a g r a m O b j e c t K e y a n y T y p e z b w N T n L X > < a : K e y > < K e y > T a b l e s \ f a c t _ b o o k i n g s \ S u m   o f   r a t i n g s _ g i v e n \ A d d i t i o n a l   I n f o \ I m p l i c i t   M e a s u r e < / K e y > < / a : K e y > < a : V a l u e   i : t y p e = " D i a g r a m D i s p l a y V i e w S t a t e I D i a g r a m T a g A d d i t i o n a l I n f o " / > < / a : K e y V a l u e O f D i a g r a m O b j e c t K e y a n y T y p e z b w N T n L X > < a : K e y V a l u e O f D i a g r a m O b j e c t K e y a n y T y p e z b w N T n L X > < a : K e y > < K e y > T a b l e s \ f a c t _ b o o k i n g s \ M e a s u r e s \ A v e r a g e   o f   r a t i n g s _ g i v e n < / K e y > < / a : K e y > < a : V a l u e   i : t y p e = " D i a g r a m D i s p l a y N o d e V i e w S t a t e " > < H e i g h t > 1 5 0 < / H e i g h t > < I s E x p a n d e d > t r u e < / I s E x p a n d e d > < W i d t h > 2 0 0 < / W i d t h > < / a : V a l u e > < / a : K e y V a l u e O f D i a g r a m O b j e c t K e y a n y T y p e z b w N T n L X > < a : K e y V a l u e O f D i a g r a m O b j e c t K e y a n y T y p e z b w N T n L X > < a : K e y > < K e y > T a b l e s \ f a c t _ b o o k i n g s \ A v e r a g e   o f   r a t i n g s _ g i v e n \ A d d i t i o n a l   I n f o \ I m p l i c i t   M e a s u r e < / K e y > < / a : K e y > < a : V a l u e   i : t y p e = " D i a g r a m D i s p l a y V i e w S t a t e I D i a g r a m T a g A d d i t i o n a l I n f o " / > < / a : K e y V a l u e O f D i a g r a m O b j e c t K e y a n y T y p e z b w N T n L X > < a : K e y V a l u e O f D i a g r a m O b j e c t K e y a n y T y p e z b w N T n L X > < a : K e y > < K e y > T a b l e s \ F c a t _ a g g _ b o o k i n g < / K e y > < / a : K e y > < a : V a l u e   i : t y p e = " D i a g r a m D i s p l a y N o d e V i e w S t a t e " > < H e i g h t > 2 1 6 < / H e i g h t > < I s E x p a n d e d > t r u e < / I s E x p a n d e d > < L a y e d O u t > t r u e < / L a y e d O u t > < L e f t > 3 2 9 . 9 0 3 8 1 0 5 6 7 6 6 5 8 < / L e f t > < T a b I n d e x > 1 < / T a b I n d e x > < W i d t h > 2 0 0 < / W i d t h > < / a : V a l u e > < / a : K e y V a l u e O f D i a g r a m O b j e c t K e y a n y T y p e z b w N T n L X > < a : K e y V a l u e O f D i a g r a m O b j e c t K e y a n y T y p e z b w N T n L X > < a : K e y > < K e y > T a b l e s \ F c a t _ a g g _ b o o k i n g \ C o l u m n s \ p r o p e r t y _ i d < / K e y > < / a : K e y > < a : V a l u e   i : t y p e = " D i a g r a m D i s p l a y N o d e V i e w S t a t e " > < H e i g h t > 1 5 0 < / H e i g h t > < I s E x p a n d e d > t r u e < / I s E x p a n d e d > < W i d t h > 2 0 0 < / W i d t h > < / a : V a l u e > < / a : K e y V a l u e O f D i a g r a m O b j e c t K e y a n y T y p e z b w N T n L X > < a : K e y V a l u e O f D i a g r a m O b j e c t K e y a n y T y p e z b w N T n L X > < a : K e y > < K e y > T a b l e s \ F c a t _ a g g _ b o o k i n g \ C o l u m n s \ c h e c k _ i n _ d a t e < / K e y > < / a : K e y > < a : V a l u e   i : t y p e = " D i a g r a m D i s p l a y N o d e V i e w S t a t e " > < H e i g h t > 1 5 0 < / H e i g h t > < I s E x p a n d e d > t r u e < / I s E x p a n d e d > < W i d t h > 2 0 0 < / W i d t h > < / a : V a l u e > < / a : K e y V a l u e O f D i a g r a m O b j e c t K e y a n y T y p e z b w N T n L X > < a : K e y V a l u e O f D i a g r a m O b j e c t K e y a n y T y p e z b w N T n L X > < a : K e y > < K e y > T a b l e s \ F c a t _ a g g _ b o o k i n g \ C o l u m n s \ r o o m _ c a t e g o r y < / K e y > < / a : K e y > < a : V a l u e   i : t y p e = " D i a g r a m D i s p l a y N o d e V i e w S t a t e " > < H e i g h t > 1 5 0 < / H e i g h t > < I s E x p a n d e d > t r u e < / I s E x p a n d e d > < W i d t h > 2 0 0 < / W i d t h > < / a : V a l u e > < / a : K e y V a l u e O f D i a g r a m O b j e c t K e y a n y T y p e z b w N T n L X > < a : K e y V a l u e O f D i a g r a m O b j e c t K e y a n y T y p e z b w N T n L X > < a : K e y > < K e y > T a b l e s \ F c a t _ a g g _ b o o k i n g \ C o l u m n s \ s u c c e s s f u l _ b o o k i n g s < / K e y > < / a : K e y > < a : V a l u e   i : t y p e = " D i a g r a m D i s p l a y N o d e V i e w S t a t e " > < H e i g h t > 1 5 0 < / H e i g h t > < I s E x p a n d e d > t r u e < / I s E x p a n d e d > < W i d t h > 2 0 0 < / W i d t h > < / a : V a l u e > < / a : K e y V a l u e O f D i a g r a m O b j e c t K e y a n y T y p e z b w N T n L X > < a : K e y V a l u e O f D i a g r a m O b j e c t K e y a n y T y p e z b w N T n L X > < a : K e y > < K e y > T a b l e s \ F c a t _ a g g _ b o o k i n g \ C o l u m n s \ c a p a c i t y < / K e y > < / a : K e y > < a : V a l u e   i : t y p e = " D i a g r a m D i s p l a y N o d e V i e w S t a t e " > < H e i g h t > 1 5 0 < / H e i g h t > < I s E x p a n d e d > t r u e < / I s E x p a n d e d > < W i d t h > 2 0 0 < / W i d t h > < / a : V a l u e > < / a : K e y V a l u e O f D i a g r a m O b j e c t K e y a n y T y p e z b w N T n L X > < a : K e y V a l u e O f D i a g r a m O b j e c t K e y a n y T y p e z b w N T n L X > < a : K e y > < K e y > T a b l e s \ F c a t _ a g g _ b o o k i n g \ M e a s u r e s \ S u m   o f   c a p a c i t y < / K e y > < / a : K e y > < a : V a l u e   i : t y p e = " D i a g r a m D i s p l a y N o d e V i e w S t a t e " > < H e i g h t > 1 5 0 < / H e i g h t > < I s E x p a n d e d > t r u e < / I s E x p a n d e d > < W i d t h > 2 0 0 < / W i d t h > < / a : V a l u e > < / a : K e y V a l u e O f D i a g r a m O b j e c t K e y a n y T y p e z b w N T n L X > < a : K e y V a l u e O f D i a g r a m O b j e c t K e y a n y T y p e z b w N T n L X > < a : K e y > < K e y > T a b l e s \ F c a t _ a g g _ b o o k i n g \ S u m   o f   c a p a c i t y \ A d d i t i o n a l   I n f o \ I m p l i c i t   M e a s u r e < / K e y > < / a : K e y > < a : V a l u e   i : t y p e = " D i a g r a m D i s p l a y V i e w S t a t e I D i a g r a m T a g A d d i t i o n a l I n f o " / > < / a : K e y V a l u e O f D i a g r a m O b j e c t K e y a n y T y p e z b w N T n L X > < a : K e y V a l u e O f D i a g r a m O b j e c t K e y a n y T y p e z b w N T n L X > < a : K e y > < K e y > T a b l e s \ d i m _ h o t e l s < / K e y > < / a : K e y > < a : V a l u e   i : t y p e = " D i a g r a m D i s p l a y N o d e V i e w S t a t e " > < H e i g h t > 1 5 0 < / H e i g h t > < I s E x p a n d e d > t r u e < / I s E x p a n d e d > < L a y e d O u t > t r u e < / L a y e d O u t > < L e f t > 6 5 9 . 8 0 7 6 2 1 1 3 5 3 3 1 6 < / L e f t > < T a b I n d e x > 2 < / T a b I n d e x > < W i d t h > 2 0 0 < / W i d t h > < / a : V a l u e > < / a : K e y V a l u e O f D i a g r a m O b j e c t K e y a n y T y p e z b w N T n L X > < a : K e y V a l u e O f D i a g r a m O b j e c t K e y a n y T y p e z b w N T n L X > < a : K e y > < K e y > T a b l e s \ d i m _ h o t e l s \ C o l u m n s \ p r o p e r t y _ i d < / K e y > < / a : K e y > < a : V a l u e   i : t y p e = " D i a g r a m D i s p l a y N o d e V i e w S t a t e " > < H e i g h t > 1 5 0 < / H e i g h t > < I s E x p a n d e d > t r u e < / I s E x p a n d e d > < W i d t h > 2 0 0 < / W i d t h > < / a : V a l u e > < / a : K e y V a l u e O f D i a g r a m O b j e c t K e y a n y T y p e z b w N T n L X > < a : K e y V a l u e O f D i a g r a m O b j e c t K e y a n y T y p e z b w N T n L X > < a : K e y > < K e y > T a b l e s \ d i m _ h o t e l s \ C o l u m n s \ p r o p e r t y _ n a m e < / K e y > < / a : K e y > < a : V a l u e   i : t y p e = " D i a g r a m D i s p l a y N o d e V i e w S t a t e " > < H e i g h t > 1 5 0 < / H e i g h t > < I s E x p a n d e d > t r u e < / I s E x p a n d e d > < W i d t h > 2 0 0 < / W i d t h > < / a : V a l u e > < / a : K e y V a l u e O f D i a g r a m O b j e c t K e y a n y T y p e z b w N T n L X > < a : K e y V a l u e O f D i a g r a m O b j e c t K e y a n y T y p e z b w N T n L X > < a : K e y > < K e y > T a b l e s \ d i m _ h o t e l s \ C o l u m n s \ c a t e g o r y < / K e y > < / a : K e y > < a : V a l u e   i : t y p e = " D i a g r a m D i s p l a y N o d e V i e w S t a t e " > < H e i g h t > 1 5 0 < / H e i g h t > < I s E x p a n d e d > t r u e < / I s E x p a n d e d > < W i d t h > 2 0 0 < / W i d t h > < / a : V a l u e > < / a : K e y V a l u e O f D i a g r a m O b j e c t K e y a n y T y p e z b w N T n L X > < a : K e y V a l u e O f D i a g r a m O b j e c t K e y a n y T y p e z b w N T n L X > < a : K e y > < K e y > T a b l e s \ d i m _ h o t e l s \ C o l u m n s \ c i t y < / K e y > < / a : K e y > < a : V a l u e   i : t y p e = " D i a g r a m D i s p l a y N o d e V i e w S t a t e " > < H e i g h t > 1 5 0 < / H e i g h t > < I s E x p a n d e d > t r u e < / I s E x p a n d e d > < W i d t h > 2 0 0 < / W i d t h > < / a : V a l u e > < / a : K e y V a l u e O f D i a g r a m O b j e c t K e y a n y T y p e z b w N T n L X > < a : K e y V a l u e O f D i a g r a m O b j e c t K e y a n y T y p e z b w N T n L X > < a : K e y > < K e y > T a b l e s \ d i m _ r o o m s < / K e y > < / a : K e y > < a : V a l u e   i : t y p e = " D i a g r a m D i s p l a y N o d e V i e w S t a t e " > < H e i g h t > 1 5 0 < / H e i g h t > < I s E x p a n d e d > t r u e < / I s E x p a n d e d > < L a y e d O u t > t r u e < / L a y e d O u t > < L e f t > 9 8 9 . 7 1 1 4 3 1 7 0 2 9 9 7 2 9 < / L e f t > < T a b I n d e x > 3 < / T a b I n d e x > < W i d t h > 2 0 0 < / W i d t h > < / a : V a l u e > < / a : K e y V a l u e O f D i a g r a m O b j e c t K e y a n y T y p e z b w N T n L X > < a : K e y V a l u e O f D i a g r a m O b j e c t K e y a n y T y p e z b w N T n L X > < a : K e y > < K e y > T a b l e s \ d i m _ r o o m s \ C o l u m n s \ r o o m _ c a t e g o o r y < / K e y > < / a : K e y > < a : V a l u e   i : t y p e = " D i a g r a m D i s p l a y N o d e V i e w S t a t e " > < H e i g h t > 1 5 0 < / H e i g h t > < I s E x p a n d e d > t r u e < / I s E x p a n d e d > < W i d t h > 2 0 0 < / W i d t h > < / a : V a l u e > < / a : K e y V a l u e O f D i a g r a m O b j e c t K e y a n y T y p e z b w N T n L X > < a : K e y V a l u e O f D i a g r a m O b j e c t K e y a n y T y p e z b w N T n L X > < a : K e y > < K e y > T a b l e s \ d i m _ r o o m s \ C o l u m n s \ r o o m _ c l a s s < / K e y > < / a : K e y > < a : V a l u e   i : t y p e = " D i a g r a m D i s p l a y N o d e V i e w S t a t e " > < H e i g h t > 1 5 0 < / H e i g h t > < I s E x p a n d e d > t r u e < / I s E x p a n d e d > < W i d t h > 2 0 0 < / W i d t h > < / a : V a l u e > < / a : K e y V a l u e O f D i a g r a m O b j e c t K e y a n y T y p e z b w N T n L X > < a : K e y V a l u e O f D i a g r a m O b j e c t K e y a n y T y p e z b w N T n L X > < a : K e y > < K e y > T a b l e s \ d i m _ d a t e < / K e y > < / a : K e y > < a : V a l u e   i : t y p e = " D i a g r a m D i s p l a y N o d e V i e w S t a t e " > < H e i g h t > 1 5 0 < / H e i g h t > < I s E x p a n d e d > t r u e < / I s E x p a n d e d > < L a y e d O u t > t r u e < / L a y e d O u t > < L e f t > 8 1 . 6 1 5 2 4 2 2 7 0 6 6 3 2 < / L e f t > < W i d t h > 2 0 0 < / W i d t h > < / a : V a l u e > < / a : K e y V a l u e O f D i a g r a m O b j e c t K e y a n y T y p e z b w N T n L X > < a : K e y V a l u e O f D i a g r a m O b j e c t K e y a n y T y p e z b w N T n L X > < a : K e y > < K e y > T a b l e s \ d i m _ d a t e \ C o l u m n s \ B o o k i n g _ d a t e < / K e y > < / a : K e y > < a : V a l u e   i : t y p e = " D i a g r a m D i s p l a y N o d e V i e w S t a t e " > < H e i g h t > 1 5 0 < / H e i g h t > < I s E x p a n d e d > t r u e < / I s E x p a n d e d > < W i d t h > 2 0 0 < / W i d t h > < / a : V a l u e > < / a : K e y V a l u e O f D i a g r a m O b j e c t K e y a n y T y p e z b w N T n L X > < a : K e y V a l u e O f D i a g r a m O b j e c t K e y a n y T y p e z b w N T n L X > < a : K e y > < K e y > T a b l e s \ d i m _ d a t e \ C o l u m n s \ m m m   y y < / K e y > < / a : K e y > < a : V a l u e   i : t y p e = " D i a g r a m D i s p l a y N o d e V i e w S t a t e " > < H e i g h t > 1 5 0 < / H e i g h t > < I s E x p a n d e d > t r u e < / I s E x p a n d e d > < W i d t h > 2 0 0 < / W i d t h > < / a : V a l u e > < / a : K e y V a l u e O f D i a g r a m O b j e c t K e y a n y T y p e z b w N T n L X > < a : K e y V a l u e O f D i a g r a m O b j e c t K e y a n y T y p e z b w N T n L X > < a : K e y > < K e y > T a b l e s \ d i m _ d a t e \ C o l u m n s \ w e e k   n o < / K e y > < / a : K e y > < a : V a l u e   i : t y p e = " D i a g r a m D i s p l a y N o d e V i e w S t a t e " > < H e i g h t > 1 5 0 < / H e i g h t > < I s E x p a n d e d > t r u e < / I s E x p a n d e d > < W i d t h > 2 0 0 < / W i d t h > < / a : V a l u e > < / a : K e y V a l u e O f D i a g r a m O b j e c t K e y a n y T y p e z b w N T n L X > < a : K e y V a l u e O f D i a g r a m O b j e c t K e y a n y T y p e z b w N T n L X > < a : K e y > < K e y > T a b l e s \ d i m _ d a t e \ C o l u m n s \ d a y _ t y p e < / K e y > < / a : K e y > < a : V a l u e   i : t y p e = " D i a g r a m D i s p l a y N o d e V i e w S t a t e " > < H e i g h t > 1 5 0 < / H e i g h t > < I s E x p a n d e d > t r u e < / I s E x p a n d e d > < W i d t h > 2 0 0 < / W i d t h > < / a : V a l u e > < / a : K e y V a l u e O f D i a g r a m O b j e c t K e y a n y T y p e z b w N T n L X > < a : K e y V a l u e O f D i a g r a m O b j e c t K e y a n y T y p e z b w N T n L X > < a : K e y > < K e y > R e l a t i o n s h i p s \ & l t ; T a b l e s \ f a c t _ b o o k i n g s \ C o l u m n s \ p r o p e r t y _ i d & g t ; - & l t ; T a b l e s \ d i m _ h o t e l s \ C o l u m n s \ p r o p e r t y _ i d & g t ; < / K e y > < / a : K e y > < a : V a l u e   i : t y p e = " D i a g r a m D i s p l a y L i n k V i e w S t a t e " > < A u t o m a t i o n P r o p e r t y H e l p e r T e x t > E n d   p o i n t   1 :   ( 8 1 0 , 3 2 5 ) .   E n d   p o i n t   2 :   ( 8 7 5 . 8 0 7 6 2 1 1 3 5 3 3 2 , 7 5 )   < / A u t o m a t i o n P r o p e r t y H e l p e r T e x t > < L a y e d O u t > t r u e < / L a y e d O u t > < P o i n t s   x m l n s : b = " h t t p : / / s c h e m a s . d a t a c o n t r a c t . o r g / 2 0 0 4 / 0 7 / S y s t e m . W i n d o w s " > < b : P o i n t > < b : _ x > 8 0 9 . 9 9 9 9 9 9 9 9 9 9 9 9 8 9 < / b : _ x > < b : _ y > 3 2 5 < / b : _ y > < / b : P o i n t > < b : P o i n t > < b : _ x > 8 7 7 . 3 0 7 6 2 0 9 9 5 5 < / b : _ x > < b : _ y > 3 2 5 < / b : _ y > < / b : P o i n t > < b : P o i n t > < b : _ x > 8 7 9 . 3 0 7 6 2 0 9 9 5 5 < / b : _ x > < b : _ y > 3 2 3 < / b : _ y > < / b : P o i n t > < b : P o i n t > < b : _ x > 8 7 9 . 3 0 7 6 2 0 9 9 5 5 < / b : _ x > < b : _ y > 7 7 < / b : _ y > < / b : P o i n t > < b : P o i n t > < b : _ x > 8 7 7 . 3 0 7 6 2 0 9 9 5 5 < / b : _ x > < b : _ y > 7 5 < / b : _ y > < / b : P o i n t > < b : P o i n t > < b : _ x > 8 7 5 . 8 0 7 6 2 1 1 3 5 3 3 1 6 < / b : _ x > < b : _ y > 7 5 < / b : _ y > < / b : P o i n t > < / P o i n t s > < / a : V a l u e > < / a : K e y V a l u e O f D i a g r a m O b j e c t K e y a n y T y p e z b w N T n L X > < a : K e y V a l u e O f D i a g r a m O b j e c t K e y a n y T y p e z b w N T n L X > < a : K e y > < K e y > R e l a t i o n s h i p s \ & l t ; T a b l e s \ f a c t _ b o o k i n g s \ C o l u m n s \ p r o p e r t y _ i d & g t ; - & l t ; T a b l e s \ d i m _ h o t e l s \ C o l u m n s \ p r o p e r t y _ i d & g t ; \ F K < / K e y > < / a : K e y > < a : V a l u e   i : t y p e = " D i a g r a m D i s p l a y L i n k E n d p o i n t V i e w S t a t e " > < H e i g h t > 1 6 < / H e i g h t > < L a b e l L o c a t i o n   x m l n s : b = " h t t p : / / s c h e m a s . d a t a c o n t r a c t . o r g / 2 0 0 4 / 0 7 / S y s t e m . W i n d o w s " > < b : _ x > 7 9 3 . 9 9 9 9 9 9 9 9 9 9 9 9 8 9 < / b : _ x > < b : _ y > 3 1 7 < / b : _ y > < / L a b e l L o c a t i o n > < L o c a t i o n   x m l n s : b = " h t t p : / / s c h e m a s . d a t a c o n t r a c t . o r g / 2 0 0 4 / 0 7 / S y s t e m . W i n d o w s " > < b : _ x > 7 9 4 < / b : _ x > < b : _ y > 3 2 5 < / b : _ y > < / L o c a t i o n > < S h a p e R o t a t e A n g l e > 3 6 0 < / S h a p e R o t a t e A n g l e > < W i d t h > 1 6 < / W i d t h > < / a : V a l u e > < / a : K e y V a l u e O f D i a g r a m O b j e c t K e y a n y T y p e z b w N T n L X > < a : K e y V a l u e O f D i a g r a m O b j e c t K e y a n y T y p e z b w N T n L X > < a : K e y > < K e y > R e l a t i o n s h i p s \ & l t ; T a b l e s \ f a c t _ b o o k i n g s \ C o l u m n s \ p r o p e r t y _ i d & g t ; - & l t ; T a b l e s \ d i m _ h o t e l s \ C o l u m n s \ p r o p e r t y _ i d & g t ; \ P K < / K e y > < / a : K e y > < a : V a l u e   i : t y p e = " D i a g r a m D i s p l a y L i n k E n d p o i n t V i e w S t a t e " > < H e i g h t > 1 6 < / H e i g h t > < L a b e l L o c a t i o n   x m l n s : b = " h t t p : / / s c h e m a s . d a t a c o n t r a c t . o r g / 2 0 0 4 / 0 7 / S y s t e m . W i n d o w s " > < b : _ x > 8 5 9 . 8 0 7 6 2 1 1 3 5 3 3 1 6 < / b : _ x > < b : _ y > 6 7 < / b : _ y > < / L a b e l L o c a t i o n > < L o c a t i o n   x m l n s : b = " h t t p : / / s c h e m a s . d a t a c o n t r a c t . o r g / 2 0 0 4 / 0 7 / S y s t e m . W i n d o w s " > < b : _ x > 8 5 9 . 8 0 7 6 2 1 1 3 5 3 3 1 6 < / b : _ x > < b : _ y > 7 5 < / b : _ y > < / L o c a t i o n > < S h a p e R o t a t e A n g l e > 3 6 0 < / S h a p e R o t a t e A n g l e > < W i d t h > 1 6 < / W i d t h > < / a : V a l u e > < / a : K e y V a l u e O f D i a g r a m O b j e c t K e y a n y T y p e z b w N T n L X > < a : K e y V a l u e O f D i a g r a m O b j e c t K e y a n y T y p e z b w N T n L X > < a : K e y > < K e y > R e l a t i o n s h i p s \ & l t ; T a b l e s \ f a c t _ b o o k i n g s \ C o l u m n s \ p r o p e r t y _ i d & g t ; - & l t ; T a b l e s \ d i m _ h o t e l s \ C o l u m n s \ p r o p e r t y _ i d & g t ; \ C r o s s F i l t e r < / K e y > < / a : K e y > < a : V a l u e   i : t y p e = " D i a g r a m D i s p l a y L i n k C r o s s F i l t e r V i e w S t a t e " > < P o i n t s   x m l n s : b = " h t t p : / / s c h e m a s . d a t a c o n t r a c t . o r g / 2 0 0 4 / 0 7 / S y s t e m . W i n d o w s " > < b : P o i n t > < b : _ x > 8 0 9 . 9 9 9 9 9 9 9 9 9 9 9 9 8 9 < / b : _ x > < b : _ y > 3 2 5 < / b : _ y > < / b : P o i n t > < b : P o i n t > < b : _ x > 8 7 7 . 3 0 7 6 2 0 9 9 5 5 < / b : _ x > < b : _ y > 3 2 5 < / b : _ y > < / b : P o i n t > < b : P o i n t > < b : _ x > 8 7 9 . 3 0 7 6 2 0 9 9 5 5 < / b : _ x > < b : _ y > 3 2 3 < / b : _ y > < / b : P o i n t > < b : P o i n t > < b : _ x > 8 7 9 . 3 0 7 6 2 0 9 9 5 5 < / b : _ x > < b : _ y > 7 7 < / b : _ y > < / b : P o i n t > < b : P o i n t > < b : _ x > 8 7 7 . 3 0 7 6 2 0 9 9 5 5 < / b : _ x > < b : _ y > 7 5 < / b : _ y > < / b : P o i n t > < b : P o i n t > < b : _ x > 8 7 5 . 8 0 7 6 2 1 1 3 5 3 3 1 6 < / b : _ x > < b : _ y > 7 5 < / b : _ y > < / b : P o i n t > < / P o i n t s > < / a : V a l u e > < / a : K e y V a l u e O f D i a g r a m O b j e c t K e y a n y T y p e z b w N T n L X > < a : K e y V a l u e O f D i a g r a m O b j e c t K e y a n y T y p e z b w N T n L X > < a : K e y > < K e y > R e l a t i o n s h i p s \ & l t ; T a b l e s \ f a c t _ b o o k i n g s \ C o l u m n s \ b o o k i n g _ d a t e & g t ; - & l t ; T a b l e s \ d i m _ d a t e \ C o l u m n s \ B o o k i n g _ d a t e & g t ; < / K e y > < / a : K e y > < a : V a l u e   i : t y p e = " D i a g r a m D i s p l a y L i n k V i e w S t a t e " > < A u t o m a t i o n P r o p e r t y H e l p e r T e x t > E n d   p o i n t   1 :   ( 5 7 8 , 3 4 5 ) .   E n d   p o i n t   2 :   ( 2 9 7 . 6 1 5 2 4 2 2 7 0 6 6 3 , 7 5 )   < / A u t o m a t i o n P r o p e r t y H e l p e r T e x t > < L a y e d O u t > t r u e < / L a y e d O u t > < P o i n t s   x m l n s : b = " h t t p : / / s c h e m a s . d a t a c o n t r a c t . o r g / 2 0 0 4 / 0 7 / S y s t e m . W i n d o w s " > < b : P o i n t > < b : _ x > 5 7 8 < / b : _ x > < b : _ y > 3 4 5 < / b : _ y > < / b : P o i n t > < b : P o i n t > < b : _ x > 3 1 2 . 4 0 3 8 1 1 0 0 4 4 9 9 9 7 < / b : _ x > < b : _ y > 3 4 5 < / b : _ y > < / b : P o i n t > < b : P o i n t > < b : _ x > 3 1 0 . 4 0 3 8 1 1 0 0 4 4 9 9 9 7 < / b : _ x > < b : _ y > 3 4 3 < / b : _ y > < / b : P o i n t > < b : P o i n t > < b : _ x > 3 1 0 . 4 0 3 8 1 1 0 0 4 4 9 9 9 7 < / b : _ x > < b : _ y > 7 7 < / b : _ y > < / b : P o i n t > < b : P o i n t > < b : _ x > 3 0 8 . 4 0 3 8 1 1 0 0 4 4 9 9 9 7 < / b : _ x > < b : _ y > 7 5 < / b : _ y > < / b : P o i n t > < b : P o i n t > < b : _ x > 2 9 7 . 6 1 5 2 4 2 2 7 0 6 6 3 2 < / b : _ x > < b : _ y > 7 5 < / b : _ y > < / b : P o i n t > < / P o i n t s > < / a : V a l u e > < / a : K e y V a l u e O f D i a g r a m O b j e c t K e y a n y T y p e z b w N T n L X > < a : K e y V a l u e O f D i a g r a m O b j e c t K e y a n y T y p e z b w N T n L X > < a : K e y > < K e y > R e l a t i o n s h i p s \ & l t ; T a b l e s \ f a c t _ b o o k i n g s \ C o l u m n s \ b o o k i n g _ d a t e & g t ; - & l t ; T a b l e s \ d i m _ d a t e \ C o l u m n s \ B o o k i n g _ d a t e & g t ; \ F K < / K e y > < / a : K e y > < a : V a l u e   i : t y p e = " D i a g r a m D i s p l a y L i n k E n d p o i n t V i e w S t a t e " > < H e i g h t > 1 6 < / H e i g h t > < L a b e l L o c a t i o n   x m l n s : b = " h t t p : / / s c h e m a s . d a t a c o n t r a c t . o r g / 2 0 0 4 / 0 7 / S y s t e m . W i n d o w s " > < b : _ x > 5 7 8 < / b : _ x > < b : _ y > 3 3 7 < / b : _ y > < / L a b e l L o c a t i o n > < L o c a t i o n   x m l n s : b = " h t t p : / / s c h e m a s . d a t a c o n t r a c t . o r g / 2 0 0 4 / 0 7 / S y s t e m . W i n d o w s " > < b : _ x > 5 9 4 < / b : _ x > < b : _ y > 3 4 5 < / b : _ y > < / L o c a t i o n > < S h a p e R o t a t e A n g l e > 1 8 0 < / S h a p e R o t a t e A n g l e > < W i d t h > 1 6 < / W i d t h > < / a : V a l u e > < / a : K e y V a l u e O f D i a g r a m O b j e c t K e y a n y T y p e z b w N T n L X > < a : K e y V a l u e O f D i a g r a m O b j e c t K e y a n y T y p e z b w N T n L X > < a : K e y > < K e y > R e l a t i o n s h i p s \ & l t ; T a b l e s \ f a c t _ b o o k i n g s \ C o l u m n s \ b o o k i n g _ d a t e & g t ; - & l t ; T a b l e s \ d i m _ d a t e \ C o l u m n s \ B o o k i n g _ d a t e & g t ; \ P K < / K e y > < / a : K e y > < a : V a l u e   i : t y p e = " D i a g r a m D i s p l a y L i n k E n d p o i n t V i e w S t a t e " > < H e i g h t > 1 6 < / H e i g h t > < L a b e l L o c a t i o n   x m l n s : b = " h t t p : / / s c h e m a s . d a t a c o n t r a c t . o r g / 2 0 0 4 / 0 7 / S y s t e m . W i n d o w s " > < b : _ x > 2 8 1 . 6 1 5 2 4 2 2 7 0 6 6 3 2 < / b : _ x > < b : _ y > 6 7 < / b : _ y > < / L a b e l L o c a t i o n > < L o c a t i o n   x m l n s : b = " h t t p : / / s c h e m a s . d a t a c o n t r a c t . o r g / 2 0 0 4 / 0 7 / S y s t e m . W i n d o w s " > < b : _ x > 2 8 1 . 6 1 5 2 4 2 2 7 0 6 6 3 2 < / b : _ x > < b : _ y > 7 5 < / b : _ y > < / L o c a t i o n > < S h a p e R o t a t e A n g l e > 3 6 0 < / S h a p e R o t a t e A n g l e > < W i d t h > 1 6 < / W i d t h > < / a : V a l u e > < / a : K e y V a l u e O f D i a g r a m O b j e c t K e y a n y T y p e z b w N T n L X > < a : K e y V a l u e O f D i a g r a m O b j e c t K e y a n y T y p e z b w N T n L X > < a : K e y > < K e y > R e l a t i o n s h i p s \ & l t ; T a b l e s \ f a c t _ b o o k i n g s \ C o l u m n s \ b o o k i n g _ d a t e & g t ; - & l t ; T a b l e s \ d i m _ d a t e \ C o l u m n s \ B o o k i n g _ d a t e & g t ; \ C r o s s F i l t e r < / K e y > < / a : K e y > < a : V a l u e   i : t y p e = " D i a g r a m D i s p l a y L i n k C r o s s F i l t e r V i e w S t a t e " > < P o i n t s   x m l n s : b = " h t t p : / / s c h e m a s . d a t a c o n t r a c t . o r g / 2 0 0 4 / 0 7 / S y s t e m . W i n d o w s " > < b : P o i n t > < b : _ x > 5 7 8 < / b : _ x > < b : _ y > 3 4 5 < / b : _ y > < / b : P o i n t > < b : P o i n t > < b : _ x > 3 1 2 . 4 0 3 8 1 1 0 0 4 4 9 9 9 7 < / b : _ x > < b : _ y > 3 4 5 < / b : _ y > < / b : P o i n t > < b : P o i n t > < b : _ x > 3 1 0 . 4 0 3 8 1 1 0 0 4 4 9 9 9 7 < / b : _ x > < b : _ y > 3 4 3 < / b : _ y > < / b : P o i n t > < b : P o i n t > < b : _ x > 3 1 0 . 4 0 3 8 1 1 0 0 4 4 9 9 9 7 < / b : _ x > < b : _ y > 7 7 < / b : _ y > < / b : P o i n t > < b : P o i n t > < b : _ x > 3 0 8 . 4 0 3 8 1 1 0 0 4 4 9 9 9 7 < / b : _ x > < b : _ y > 7 5 < / b : _ y > < / b : P o i n t > < b : P o i n t > < b : _ x > 2 9 7 . 6 1 5 2 4 2 2 7 0 6 6 3 2 < / b : _ x > < b : _ y > 7 5 < / b : _ y > < / b : P o i n t > < / P o i n t s > < / a : V a l u e > < / a : K e y V a l u e O f D i a g r a m O b j e c t K e y a n y T y p e z b w N T n L X > < a : K e y V a l u e O f D i a g r a m O b j e c t K e y a n y T y p e z b w N T n L X > < a : K e y > < K e y > R e l a t i o n s h i p s \ & l t ; T a b l e s \ f a c t _ b o o k i n g s \ C o l u m n s \ r o o m _ c a t e g o r y & g t ; - & l t ; T a b l e s \ d i m _ r o o m s \ C o l u m n s \ r o o m _ c a t e g o o r y & g t ; < / K e y > < / a : K e y > < a : V a l u e   i : t y p e = " D i a g r a m D i s p l a y L i n k V i e w S t a t e " > < A u t o m a t i o n P r o p e r t y H e l p e r T e x t > E n d   p o i n t   1 :   ( 8 1 0 , 3 4 5 ) .   E n d   p o i n t   2 :   ( 9 7 3 . 7 1 1 4 3 1 7 0 2 9 9 7 , 7 5 )   < / A u t o m a t i o n P r o p e r t y H e l p e r T e x t > < L a y e d O u t > t r u e < / L a y e d O u t > < P o i n t s   x m l n s : b = " h t t p : / / s c h e m a s . d a t a c o n t r a c t . o r g / 2 0 0 4 / 0 7 / S y s t e m . W i n d o w s " > < b : P o i n t > < b : _ x > 8 1 0 < / b : _ x > < b : _ y > 3 4 5 < / b : _ y > < / b : P o i n t > < b : P o i n t > < b : _ x > 8 8 9 . 8 5 5 7 1 6 < / b : _ x > < b : _ y > 3 4 5 < / b : _ y > < / b : P o i n t > < b : P o i n t > < b : _ x > 8 9 1 . 8 5 5 7 1 6 < / b : _ x > < b : _ y > 3 4 3 < / b : _ y > < / b : P o i n t > < b : P o i n t > < b : _ x > 8 9 1 . 8 5 5 7 1 6 < / b : _ x > < b : _ y > 7 7 < / b : _ y > < / b : P o i n t > < b : P o i n t > < b : _ x > 8 9 3 . 8 5 5 7 1 6 < / b : _ x > < b : _ y > 7 5 < / b : _ y > < / b : P o i n t > < b : P o i n t > < b : _ x > 9 7 3 . 7 1 1 4 3 1 7 0 2 9 9 7 2 9 < / b : _ x > < b : _ y > 7 5 < / b : _ y > < / b : P o i n t > < / P o i n t s > < / a : V a l u e > < / a : K e y V a l u e O f D i a g r a m O b j e c t K e y a n y T y p e z b w N T n L X > < a : K e y V a l u e O f D i a g r a m O b j e c t K e y a n y T y p e z b w N T n L X > < a : K e y > < K e y > R e l a t i o n s h i p s \ & l t ; T a b l e s \ f a c t _ b o o k i n g s \ C o l u m n s \ r o o m _ c a t e g o r y & g t ; - & l t ; T a b l e s \ d i m _ r o o m s \ C o l u m n s \ r o o m _ c a t e g o o r y & g t ; \ F K < / K e y > < / a : K e y > < a : V a l u e   i : t y p e = " D i a g r a m D i s p l a y L i n k E n d p o i n t V i e w S t a t e " > < H e i g h t > 1 6 < / H e i g h t > < L a b e l L o c a t i o n   x m l n s : b = " h t t p : / / s c h e m a s . d a t a c o n t r a c t . o r g / 2 0 0 4 / 0 7 / S y s t e m . W i n d o w s " > < b : _ x > 7 9 4 < / b : _ x > < b : _ y > 3 3 7 < / b : _ y > < / L a b e l L o c a t i o n > < L o c a t i o n   x m l n s : b = " h t t p : / / s c h e m a s . d a t a c o n t r a c t . o r g / 2 0 0 4 / 0 7 / S y s t e m . W i n d o w s " > < b : _ x > 7 9 4 < / b : _ x > < b : _ y > 3 4 5 < / b : _ y > < / L o c a t i o n > < S h a p e R o t a t e A n g l e > 3 6 0 < / S h a p e R o t a t e A n g l e > < W i d t h > 1 6 < / W i d t h > < / a : V a l u e > < / a : K e y V a l u e O f D i a g r a m O b j e c t K e y a n y T y p e z b w N T n L X > < a : K e y V a l u e O f D i a g r a m O b j e c t K e y a n y T y p e z b w N T n L X > < a : K e y > < K e y > R e l a t i o n s h i p s \ & l t ; T a b l e s \ f a c t _ b o o k i n g s \ C o l u m n s \ r o o m _ c a t e g o r y & g t ; - & l t ; T a b l e s \ d i m _ r o o m s \ C o l u m n s \ r o o m _ c a t e g o o r y & g t ; \ P K < / K e y > < / a : K e y > < a : V a l u e   i : t y p e = " D i a g r a m D i s p l a y L i n k E n d p o i n t V i e w S t a t e " > < H e i g h t > 1 6 < / H e i g h t > < L a b e l L o c a t i o n   x m l n s : b = " h t t p : / / s c h e m a s . d a t a c o n t r a c t . o r g / 2 0 0 4 / 0 7 / S y s t e m . W i n d o w s " > < b : _ x > 9 7 3 . 7 1 1 4 3 1 7 0 2 9 9 7 2 9 < / b : _ x > < b : _ y > 6 7 < / b : _ y > < / L a b e l L o c a t i o n > < L o c a t i o n   x m l n s : b = " h t t p : / / s c h e m a s . d a t a c o n t r a c t . o r g / 2 0 0 4 / 0 7 / S y s t e m . W i n d o w s " > < b : _ x > 9 8 9 . 7 1 1 4 3 1 7 0 2 9 9 7 2 9 < / b : _ x > < b : _ y > 7 5 < / b : _ y > < / L o c a t i o n > < S h a p e R o t a t e A n g l e > 1 8 0 < / S h a p e R o t a t e A n g l e > < W i d t h > 1 6 < / W i d t h > < / a : V a l u e > < / a : K e y V a l u e O f D i a g r a m O b j e c t K e y a n y T y p e z b w N T n L X > < a : K e y V a l u e O f D i a g r a m O b j e c t K e y a n y T y p e z b w N T n L X > < a : K e y > < K e y > R e l a t i o n s h i p s \ & l t ; T a b l e s \ f a c t _ b o o k i n g s \ C o l u m n s \ r o o m _ c a t e g o r y & g t ; - & l t ; T a b l e s \ d i m _ r o o m s \ C o l u m n s \ r o o m _ c a t e g o o r y & g t ; \ C r o s s F i l t e r < / K e y > < / a : K e y > < a : V a l u e   i : t y p e = " D i a g r a m D i s p l a y L i n k C r o s s F i l t e r V i e w S t a t e " > < P o i n t s   x m l n s : b = " h t t p : / / s c h e m a s . d a t a c o n t r a c t . o r g / 2 0 0 4 / 0 7 / S y s t e m . W i n d o w s " > < b : P o i n t > < b : _ x > 8 1 0 < / b : _ x > < b : _ y > 3 4 5 < / b : _ y > < / b : P o i n t > < b : P o i n t > < b : _ x > 8 8 9 . 8 5 5 7 1 6 < / b : _ x > < b : _ y > 3 4 5 < / b : _ y > < / b : P o i n t > < b : P o i n t > < b : _ x > 8 9 1 . 8 5 5 7 1 6 < / b : _ x > < b : _ y > 3 4 3 < / b : _ y > < / b : P o i n t > < b : P o i n t > < b : _ x > 8 9 1 . 8 5 5 7 1 6 < / b : _ x > < b : _ y > 7 7 < / b : _ y > < / b : P o i n t > < b : P o i n t > < b : _ x > 8 9 3 . 8 5 5 7 1 6 < / b : _ x > < b : _ y > 7 5 < / b : _ y > < / b : P o i n t > < b : P o i n t > < b : _ x > 9 7 3 . 7 1 1 4 3 1 7 0 2 9 9 7 2 9 < / b : _ x > < b : _ y > 7 5 < / b : _ y > < / b : P o i n t > < / P o i n t s > < / a : V a l u e > < / a : K e y V a l u e O f D i a g r a m O b j e c t K e y a n y T y p e z b w N T n L X > < a : K e y V a l u e O f D i a g r a m O b j e c t K e y a n y T y p e z b w N T n L X > < a : K e y > < K e y > R e l a t i o n s h i p s \ & l t ; T a b l e s \ F c a t _ a g g _ b o o k i n g \ C o l u m n s \ p r o p e r t y _ i d & g t ; - & l t ; T a b l e s \ f a c t _ b o o k i n g s \ C o l u m n s \ b o o k i n g _ i d & g t ; < / K e y > < / a : K e y > < a : V a l u e   i : t y p e = " D i a g r a m D i s p l a y L i n k V i e w S t a t e " > < A u t o m a t i o n P r o p e r t y H e l p e r T e x t > E n d   p o i n t   1 :   ( 4 2 9 . 9 0 3 8 1 1 , 2 3 2 ) .   E n d   p o i n t   2 :   ( 5 7 8 , 3 2 5 )   < / A u t o m a t i o n P r o p e r t y H e l p e r T e x t > < L a y e d O u t > t r u e < / L a y e d O u t > < P o i n t s   x m l n s : b = " h t t p : / / s c h e m a s . d a t a c o n t r a c t . o r g / 2 0 0 4 / 0 7 / S y s t e m . W i n d o w s " > < b : P o i n t > < b : _ x > 4 2 9 . 9 0 3 8 1 1 < / b : _ x > < b : _ y > 2 3 2 < / b : _ y > < / b : P o i n t > < b : P o i n t > < b : _ x > 4 2 9 . 9 0 3 8 1 1 < / b : _ x > < b : _ y > 3 2 3 < / b : _ y > < / b : P o i n t > < b : P o i n t > < b : _ x > 4 3 1 . 9 0 3 8 1 1 < / b : _ x > < b : _ y > 3 2 5 < / b : _ y > < / b : P o i n t > < b : P o i n t > < b : _ x > 5 7 8 < / b : _ x > < b : _ y > 3 2 5 < / b : _ y > < / b : P o i n t > < / P o i n t s > < / a : V a l u e > < / a : K e y V a l u e O f D i a g r a m O b j e c t K e y a n y T y p e z b w N T n L X > < a : K e y V a l u e O f D i a g r a m O b j e c t K e y a n y T y p e z b w N T n L X > < a : K e y > < K e y > R e l a t i o n s h i p s \ & l t ; T a b l e s \ F c a t _ a g g _ b o o k i n g \ C o l u m n s \ p r o p e r t y _ i d & g t ; - & l t ; T a b l e s \ f a c t _ b o o k i n g s \ C o l u m n s \ b o o k i n g _ i d & g t ; \ F K < / K e y > < / a : K e y > < a : V a l u e   i : t y p e = " D i a g r a m D i s p l a y L i n k E n d p o i n t V i e w S t a t e " > < H e i g h t > 1 6 < / H e i g h t > < L a b e l L o c a t i o n   x m l n s : b = " h t t p : / / s c h e m a s . d a t a c o n t r a c t . o r g / 2 0 0 4 / 0 7 / S y s t e m . W i n d o w s " > < b : _ x > 4 2 1 . 9 0 3 8 1 1 < / b : _ x > < b : _ y > 2 1 6 < / b : _ y > < / L a b e l L o c a t i o n > < L o c a t i o n   x m l n s : b = " h t t p : / / s c h e m a s . d a t a c o n t r a c t . o r g / 2 0 0 4 / 0 7 / S y s t e m . W i n d o w s " > < b : _ x > 4 2 9 . 9 0 3 8 1 1 < / b : _ x > < b : _ y > 2 1 6 < / b : _ y > < / L o c a t i o n > < S h a p e R o t a t e A n g l e > 9 0 < / S h a p e R o t a t e A n g l e > < W i d t h > 1 6 < / W i d t h > < / a : V a l u e > < / a : K e y V a l u e O f D i a g r a m O b j e c t K e y a n y T y p e z b w N T n L X > < a : K e y V a l u e O f D i a g r a m O b j e c t K e y a n y T y p e z b w N T n L X > < a : K e y > < K e y > R e l a t i o n s h i p s \ & l t ; T a b l e s \ F c a t _ a g g _ b o o k i n g \ C o l u m n s \ p r o p e r t y _ i d & g t ; - & l t ; T a b l e s \ f a c t _ b o o k i n g s \ C o l u m n s \ b o o k i n g _ i d & g t ; \ P K < / K e y > < / a : K e y > < a : V a l u e   i : t y p e = " D i a g r a m D i s p l a y L i n k E n d p o i n t V i e w S t a t e " > < H e i g h t > 1 6 < / H e i g h t > < L a b e l L o c a t i o n   x m l n s : b = " h t t p : / / s c h e m a s . d a t a c o n t r a c t . o r g / 2 0 0 4 / 0 7 / S y s t e m . W i n d o w s " > < b : _ x > 5 7 8 < / b : _ x > < b : _ y > 3 1 7 < / b : _ y > < / L a b e l L o c a t i o n > < L o c a t i o n   x m l n s : b = " h t t p : / / s c h e m a s . d a t a c o n t r a c t . o r g / 2 0 0 4 / 0 7 / S y s t e m . W i n d o w s " > < b : _ x > 5 9 4 < / b : _ x > < b : _ y > 3 2 5 < / b : _ y > < / L o c a t i o n > < S h a p e R o t a t e A n g l e > 1 8 0 < / S h a p e R o t a t e A n g l e > < W i d t h > 1 6 < / W i d t h > < / a : V a l u e > < / a : K e y V a l u e O f D i a g r a m O b j e c t K e y a n y T y p e z b w N T n L X > < a : K e y V a l u e O f D i a g r a m O b j e c t K e y a n y T y p e z b w N T n L X > < a : K e y > < K e y > R e l a t i o n s h i p s \ & l t ; T a b l e s \ F c a t _ a g g _ b o o k i n g \ C o l u m n s \ p r o p e r t y _ i d & g t ; - & l t ; T a b l e s \ f a c t _ b o o k i n g s \ C o l u m n s \ b o o k i n g _ i d & g t ; \ C r o s s F i l t e r < / K e y > < / a : K e y > < a : V a l u e   i : t y p e = " D i a g r a m D i s p l a y L i n k C r o s s F i l t e r V i e w S t a t e " > < P o i n t s   x m l n s : b = " h t t p : / / s c h e m a s . d a t a c o n t r a c t . o r g / 2 0 0 4 / 0 7 / S y s t e m . W i n d o w s " > < b : P o i n t > < b : _ x > 4 2 9 . 9 0 3 8 1 1 < / b : _ x > < b : _ y > 2 3 2 < / b : _ y > < / b : P o i n t > < b : P o i n t > < b : _ x > 4 2 9 . 9 0 3 8 1 1 < / b : _ x > < b : _ y > 3 2 3 < / b : _ y > < / b : P o i n t > < b : P o i n t > < b : _ x > 4 3 1 . 9 0 3 8 1 1 < / b : _ x > < b : _ y > 3 2 5 < / b : _ y > < / b : P o i n t > < b : P o i n t > < b : _ x > 5 7 8 < / b : _ x > < b : _ y > 3 2 5 < / b : _ y > < / b : P o i n t > < / P o i n t s > < / a : V a l u e > < / a : K e y V a l u e O f D i a g r a m O b j e c t K e y a n y T y p e z b w N T n L X > < / V i e w S t a t e s > < / D i a g r a m M a n a g e r . S e r i a l i z a b l e D i a g r a m > < / A r r a y O f D i a g r a m M a n a g e r . S e r i a l i z a b l e D i a g r a m > ] ] > < / C u s t o m C o n t e n t > < / G e m i n i > 
</file>

<file path=customXml/item9.xml>��< ? x m l   v e r s i o n = " 1 . 0 "   e n c o d i n g = " U T F - 1 6 " ? > < G e m i n i   x m l n s = " h t t p : / / g e m i n i / p i v o t c u s t o m i z a t i o n / T a b l e X M L _ d i m _ r o o m s _ e 4 b b 5 f 0 e - 1 9 b 1 - 4 1 e a - 8 e 1 a - 9 b b 6 a c f e 8 1 4 a " > < C u s t o m C o n t e n t > < ! [ C D A T A [ < T a b l e W i d g e t G r i d S e r i a l i z a t i o n   x m l n s : x s d = " h t t p : / / w w w . w 3 . o r g / 2 0 0 1 / X M L S c h e m a "   x m l n s : x s i = " h t t p : / / w w w . w 3 . o r g / 2 0 0 1 / X M L S c h e m a - i n s t a n c e " > < C o l u m n S u g g e s t e d T y p e   / > < C o l u m n F o r m a t   / > < C o l u m n A c c u r a c y   / > < C o l u m n C u r r e n c y S y m b o l   / > < C o l u m n P o s i t i v e P a t t e r n   / > < C o l u m n N e g a t i v e P a t t e r n   / > < C o l u m n W i d t h s > < i t e m > < k e y > < s t r i n g > r o o m _ c a t e g o o r y < / s t r i n g > < / k e y > < v a l u e > < i n t > 1 3 7 < / i n t > < / v a l u e > < / i t e m > < i t e m > < k e y > < s t r i n g > r o o m _ c l a s s < / s t r i n g > < / k e y > < v a l u e > < i n t > 1 0 5 < / i n t > < / v a l u e > < / i t e m > < / C o l u m n W i d t h s > < C o l u m n D i s p l a y I n d e x > < i t e m > < k e y > < s t r i n g > r o o m _ c a t e g o o r y < / s t r i n g > < / k e y > < v a l u e > < i n t > 0 < / i n t > < / v a l u e > < / i t e m > < i t e m > < k e y > < s t r i n g > r o o m _ c l a s s < / 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022769A-89AA-4510-87A8-12B0DB47BFFC}">
  <ds:schemaRefs/>
</ds:datastoreItem>
</file>

<file path=customXml/itemProps10.xml><?xml version="1.0" encoding="utf-8"?>
<ds:datastoreItem xmlns:ds="http://schemas.openxmlformats.org/officeDocument/2006/customXml" ds:itemID="{0A50A50B-CDCE-434A-94EC-358D594C83E6}">
  <ds:schemaRefs/>
</ds:datastoreItem>
</file>

<file path=customXml/itemProps11.xml><?xml version="1.0" encoding="utf-8"?>
<ds:datastoreItem xmlns:ds="http://schemas.openxmlformats.org/officeDocument/2006/customXml" ds:itemID="{8AC388F3-D874-4CF8-A84C-BEB3495DBD68}">
  <ds:schemaRefs/>
</ds:datastoreItem>
</file>

<file path=customXml/itemProps12.xml><?xml version="1.0" encoding="utf-8"?>
<ds:datastoreItem xmlns:ds="http://schemas.openxmlformats.org/officeDocument/2006/customXml" ds:itemID="{32D4C270-42C6-4487-8418-B04D9505A40E}">
  <ds:schemaRefs/>
</ds:datastoreItem>
</file>

<file path=customXml/itemProps13.xml><?xml version="1.0" encoding="utf-8"?>
<ds:datastoreItem xmlns:ds="http://schemas.openxmlformats.org/officeDocument/2006/customXml" ds:itemID="{52CF58F6-EF3F-4B52-B3FD-42BD3DCE7019}">
  <ds:schemaRefs/>
</ds:datastoreItem>
</file>

<file path=customXml/itemProps14.xml><?xml version="1.0" encoding="utf-8"?>
<ds:datastoreItem xmlns:ds="http://schemas.openxmlformats.org/officeDocument/2006/customXml" ds:itemID="{4C52884F-4DF1-429B-ABEA-0255872A40D8}">
  <ds:schemaRefs/>
</ds:datastoreItem>
</file>

<file path=customXml/itemProps15.xml><?xml version="1.0" encoding="utf-8"?>
<ds:datastoreItem xmlns:ds="http://schemas.openxmlformats.org/officeDocument/2006/customXml" ds:itemID="{C62FE00B-0355-4450-9D7A-9EF2D59F3FE8}">
  <ds:schemaRefs/>
</ds:datastoreItem>
</file>

<file path=customXml/itemProps16.xml><?xml version="1.0" encoding="utf-8"?>
<ds:datastoreItem xmlns:ds="http://schemas.openxmlformats.org/officeDocument/2006/customXml" ds:itemID="{9072F857-32BD-4949-BF82-51604F0A6DF8}">
  <ds:schemaRefs/>
</ds:datastoreItem>
</file>

<file path=customXml/itemProps17.xml><?xml version="1.0" encoding="utf-8"?>
<ds:datastoreItem xmlns:ds="http://schemas.openxmlformats.org/officeDocument/2006/customXml" ds:itemID="{A60888DB-34D8-4E99-8369-C64F0C7CC10A}">
  <ds:schemaRefs/>
</ds:datastoreItem>
</file>

<file path=customXml/itemProps18.xml><?xml version="1.0" encoding="utf-8"?>
<ds:datastoreItem xmlns:ds="http://schemas.openxmlformats.org/officeDocument/2006/customXml" ds:itemID="{731AD44C-B347-4659-B295-23001D8759F5}">
  <ds:schemaRefs/>
</ds:datastoreItem>
</file>

<file path=customXml/itemProps19.xml><?xml version="1.0" encoding="utf-8"?>
<ds:datastoreItem xmlns:ds="http://schemas.openxmlformats.org/officeDocument/2006/customXml" ds:itemID="{D65C73A2-665E-4F70-AE8B-8316BFC7121E}">
  <ds:schemaRefs/>
</ds:datastoreItem>
</file>

<file path=customXml/itemProps2.xml><?xml version="1.0" encoding="utf-8"?>
<ds:datastoreItem xmlns:ds="http://schemas.openxmlformats.org/officeDocument/2006/customXml" ds:itemID="{7F2DEF13-FA59-4F26-A51E-303580D988DD}">
  <ds:schemaRefs/>
</ds:datastoreItem>
</file>

<file path=customXml/itemProps20.xml><?xml version="1.0" encoding="utf-8"?>
<ds:datastoreItem xmlns:ds="http://schemas.openxmlformats.org/officeDocument/2006/customXml" ds:itemID="{61373864-5B8A-4DD8-B616-10BECD03E581}">
  <ds:schemaRefs/>
</ds:datastoreItem>
</file>

<file path=customXml/itemProps21.xml><?xml version="1.0" encoding="utf-8"?>
<ds:datastoreItem xmlns:ds="http://schemas.openxmlformats.org/officeDocument/2006/customXml" ds:itemID="{BC2379A8-526A-4701-9324-79DE371E645E}">
  <ds:schemaRefs/>
</ds:datastoreItem>
</file>

<file path=customXml/itemProps3.xml><?xml version="1.0" encoding="utf-8"?>
<ds:datastoreItem xmlns:ds="http://schemas.openxmlformats.org/officeDocument/2006/customXml" ds:itemID="{47C9534D-7301-4F52-8A95-91AA62DAA39B}">
  <ds:schemaRefs/>
</ds:datastoreItem>
</file>

<file path=customXml/itemProps4.xml><?xml version="1.0" encoding="utf-8"?>
<ds:datastoreItem xmlns:ds="http://schemas.openxmlformats.org/officeDocument/2006/customXml" ds:itemID="{80F6CD45-ABA2-4659-B2DF-F3BB2549E9A2}">
  <ds:schemaRefs/>
</ds:datastoreItem>
</file>

<file path=customXml/itemProps5.xml><?xml version="1.0" encoding="utf-8"?>
<ds:datastoreItem xmlns:ds="http://schemas.openxmlformats.org/officeDocument/2006/customXml" ds:itemID="{303374FE-8A82-452E-A2B5-87EF9938B5F5}">
  <ds:schemaRefs/>
</ds:datastoreItem>
</file>

<file path=customXml/itemProps6.xml><?xml version="1.0" encoding="utf-8"?>
<ds:datastoreItem xmlns:ds="http://schemas.openxmlformats.org/officeDocument/2006/customXml" ds:itemID="{341962CA-F605-4C07-B593-1CCCDF8BD25F}">
  <ds:schemaRefs/>
</ds:datastoreItem>
</file>

<file path=customXml/itemProps7.xml><?xml version="1.0" encoding="utf-8"?>
<ds:datastoreItem xmlns:ds="http://schemas.openxmlformats.org/officeDocument/2006/customXml" ds:itemID="{E1B14FC8-2DD3-42FF-9123-2FE1D96FE85B}">
  <ds:schemaRefs>
    <ds:schemaRef ds:uri="http://schemas.microsoft.com/DataMashup"/>
  </ds:schemaRefs>
</ds:datastoreItem>
</file>

<file path=customXml/itemProps8.xml><?xml version="1.0" encoding="utf-8"?>
<ds:datastoreItem xmlns:ds="http://schemas.openxmlformats.org/officeDocument/2006/customXml" ds:itemID="{A132D3A0-550E-42E2-8E14-6335D18218EC}">
  <ds:schemaRefs/>
</ds:datastoreItem>
</file>

<file path=customXml/itemProps9.xml><?xml version="1.0" encoding="utf-8"?>
<ds:datastoreItem xmlns:ds="http://schemas.openxmlformats.org/officeDocument/2006/customXml" ds:itemID="{3D91109C-7817-4490-9041-61B55768531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 kasar</dc:creator>
  <cp:lastModifiedBy>ak kasar</cp:lastModifiedBy>
  <cp:lastPrinted>2024-12-12T07:39:36Z</cp:lastPrinted>
  <dcterms:created xsi:type="dcterms:W3CDTF">2015-06-05T18:17:20Z</dcterms:created>
  <dcterms:modified xsi:type="dcterms:W3CDTF">2024-12-12T09:47:55Z</dcterms:modified>
</cp:coreProperties>
</file>