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D:\vishal data\Excel\Excel assignment\"/>
    </mc:Choice>
  </mc:AlternateContent>
  <xr:revisionPtr revIDLastSave="0" documentId="13_ncr:1_{0EFA648B-E02D-48E9-A9C8-A38397A583AA}" xr6:coauthVersionLast="36" xr6:coauthVersionMax="36" xr10:uidLastSave="{00000000-0000-0000-0000-000000000000}"/>
  <bookViews>
    <workbookView xWindow="0" yWindow="0" windowWidth="23040" windowHeight="8940" xr2:uid="{207C6916-7B04-4709-B062-E1A615E9721E}"/>
  </bookViews>
  <sheets>
    <sheet name="Sheet1" sheetId="1" r:id="rId1"/>
    <sheet name="Sheet2" sheetId="3" r:id="rId2"/>
    <sheet name="Sheet3" sheetId="6" r:id="rId3"/>
    <sheet name="Sheet4" sheetId="5" r:id="rId4"/>
    <sheet name="Sheet5" sheetId="7" r:id="rId5"/>
  </sheets>
  <definedNames>
    <definedName name="ExternalData_1" localSheetId="1" hidden="1">Sheet2!$A$1:$O$204</definedName>
    <definedName name="Slicer_date">#N/A</definedName>
    <definedName name="Slicer_Quantity">#N/A</definedName>
    <definedName name="Slicer_State">#N/A</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6" l="1"/>
  <c r="B17" i="6"/>
  <c r="A17" i="6"/>
  <c r="C16" i="6"/>
  <c r="B16" i="6"/>
  <c r="A16" i="6"/>
  <c r="C15" i="6"/>
  <c r="B15" i="6"/>
  <c r="A15" i="6"/>
  <c r="C14" i="6"/>
  <c r="B14" i="6"/>
  <c r="A14" i="6"/>
  <c r="K110" i="1"/>
  <c r="M110" i="1"/>
  <c r="L110" i="1"/>
  <c r="J110" i="1"/>
  <c r="M108" i="1"/>
  <c r="L108" i="1"/>
  <c r="K108" i="1"/>
  <c r="J108" i="1"/>
  <c r="M109" i="1"/>
  <c r="L109" i="1"/>
  <c r="K109" i="1"/>
  <c r="J109" i="1"/>
  <c r="J106" i="1" l="1"/>
  <c r="K105" i="1"/>
  <c r="J105" i="1"/>
  <c r="C8" i="6" l="1"/>
  <c r="B8" i="6"/>
  <c r="A8" i="6"/>
  <c r="C7" i="6"/>
  <c r="B7" i="6"/>
  <c r="A7" i="6"/>
  <c r="C6" i="6"/>
  <c r="B6" i="6"/>
  <c r="A6" i="6"/>
  <c r="C5" i="6"/>
  <c r="B5" i="6"/>
  <c r="A5" i="6"/>
  <c r="M106" i="1"/>
  <c r="K106" i="1"/>
  <c r="L106" i="1"/>
  <c r="L105" i="1"/>
  <c r="M105" i="1"/>
  <c r="K104" i="1"/>
  <c r="L104" i="1"/>
  <c r="M104" i="1"/>
  <c r="J104" i="1"/>
  <c r="Q36" i="1" l="1"/>
  <c r="S36" i="1"/>
  <c r="U36" i="1"/>
  <c r="AI2" i="1"/>
  <c r="AH2" i="1"/>
  <c r="AG2" i="1"/>
  <c r="AF2" i="1"/>
  <c r="AE2" i="1"/>
  <c r="AD2" i="1"/>
  <c r="AC2" i="1"/>
  <c r="AB2" i="1"/>
  <c r="AA2" i="1"/>
  <c r="Z2" i="1"/>
  <c r="Y2" i="1"/>
  <c r="X2" i="1"/>
  <c r="W2" i="1"/>
  <c r="R29" i="1" l="1"/>
  <c r="P29" i="1"/>
  <c r="S43" i="1"/>
  <c r="P43" i="1"/>
  <c r="O36" i="1"/>
  <c r="T17" i="1"/>
  <c r="R17" i="1"/>
  <c r="P17" i="1"/>
  <c r="T11" i="1"/>
  <c r="R11" i="1"/>
  <c r="P11" i="1"/>
  <c r="T5" i="1"/>
  <c r="R5" i="1"/>
  <c r="P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A19443-B581-421E-B3BA-F52ED88F3DF9}" keepAlive="1" name="Query - SalesForCourse_quizz_table1" description="Connection to the 'SalesForCourse_quizz_table1' query in the workbook." type="5" refreshedVersion="6" background="1" saveData="1">
    <dbPr connection="Provider=Microsoft.Mashup.OleDb.1;Data Source=$Workbook$;Location=SalesForCourse_quizz_table1;Extended Properties=&quot;&quot;" command="SELECT * FROM [SalesForCourse_quizz_table1]"/>
  </connection>
</connections>
</file>

<file path=xl/sharedStrings.xml><?xml version="1.0" encoding="utf-8"?>
<sst xmlns="http://schemas.openxmlformats.org/spreadsheetml/2006/main" count="960" uniqueCount="87">
  <si>
    <t>index</t>
  </si>
  <si>
    <t>date</t>
  </si>
  <si>
    <t>Customer Age</t>
  </si>
  <si>
    <t>Customer Gender</t>
  </si>
  <si>
    <t>Country</t>
  </si>
  <si>
    <t>State</t>
  </si>
  <si>
    <t>Product Category</t>
  </si>
  <si>
    <t>Sub Category</t>
  </si>
  <si>
    <t>Quantity</t>
  </si>
  <si>
    <t>Unit Cost</t>
  </si>
  <si>
    <t>Unit Price</t>
  </si>
  <si>
    <t>Cost</t>
  </si>
  <si>
    <t>Revenue</t>
  </si>
  <si>
    <t>F</t>
  </si>
  <si>
    <t>United States</t>
  </si>
  <si>
    <t>Washington</t>
  </si>
  <si>
    <t>Accessories</t>
  </si>
  <si>
    <t>Tires and Tubes</t>
  </si>
  <si>
    <t>Clothing</t>
  </si>
  <si>
    <t>Gloves</t>
  </si>
  <si>
    <t>Helmets</t>
  </si>
  <si>
    <t>California</t>
  </si>
  <si>
    <t>Bike Stands</t>
  </si>
  <si>
    <t>M</t>
  </si>
  <si>
    <t>Bikes</t>
  </si>
  <si>
    <t>Mountain Bikes</t>
  </si>
  <si>
    <t>Oregon</t>
  </si>
  <si>
    <t>Hydration Packs</t>
  </si>
  <si>
    <t>Jerseys</t>
  </si>
  <si>
    <t>Fenders</t>
  </si>
  <si>
    <t>Cleaners</t>
  </si>
  <si>
    <t>Socks</t>
  </si>
  <si>
    <t>Caps</t>
  </si>
  <si>
    <t>Touring Bikes</t>
  </si>
  <si>
    <t>Bottles and Cages</t>
  </si>
  <si>
    <t>SUM</t>
  </si>
  <si>
    <t>SUMIF</t>
  </si>
  <si>
    <t>SUMIFS</t>
  </si>
  <si>
    <t>MEAN</t>
  </si>
  <si>
    <t>MEDIAN</t>
  </si>
  <si>
    <t>MODE</t>
  </si>
  <si>
    <t>COUNT</t>
  </si>
  <si>
    <t>COUNTA</t>
  </si>
  <si>
    <t>Find Mean , Median , Mode of the desired Columns of the Data Set</t>
  </si>
  <si>
    <t>Use Sum , SumIF, and SumIFS get the desired output from the Dataset</t>
  </si>
  <si>
    <t>Use Count, CountA and CountIFS , Print a Table of the outputs</t>
  </si>
  <si>
    <t>COUNIFS</t>
  </si>
  <si>
    <t>Perform a logical test using IF, IFS ,IFNA,INDEX Functions</t>
  </si>
  <si>
    <t>IF</t>
  </si>
  <si>
    <t>IFS</t>
  </si>
  <si>
    <t>IFNA</t>
  </si>
  <si>
    <t>INDEX</t>
  </si>
  <si>
    <t>Perform a logical test on DATE and TIME Functions</t>
  </si>
  <si>
    <t>DATE</t>
  </si>
  <si>
    <t>TIME</t>
  </si>
  <si>
    <t>By Using VLOOKUP, HLOOKUP and XLOOKUP make as compressed dataset.</t>
  </si>
  <si>
    <t>ID</t>
  </si>
  <si>
    <t>BRAND</t>
  </si>
  <si>
    <t>PRODUCT</t>
  </si>
  <si>
    <t>PRICE</t>
  </si>
  <si>
    <t>samsung</t>
  </si>
  <si>
    <t>dell</t>
  </si>
  <si>
    <t>lenovo</t>
  </si>
  <si>
    <t>hp</t>
  </si>
  <si>
    <t>mobile</t>
  </si>
  <si>
    <t>computer</t>
  </si>
  <si>
    <t>laptop</t>
  </si>
  <si>
    <t>printer</t>
  </si>
  <si>
    <t>VLOOKUP</t>
  </si>
  <si>
    <t>HLOOKUP</t>
  </si>
  <si>
    <t>Column1</t>
  </si>
  <si>
    <t>_1</t>
  </si>
  <si>
    <t/>
  </si>
  <si>
    <t>Row Labels</t>
  </si>
  <si>
    <t>Grand Total</t>
  </si>
  <si>
    <t>Sum of Cost</t>
  </si>
  <si>
    <t>(blank)</t>
  </si>
  <si>
    <t xml:space="preserve"> Do the visualization of the Dataset using the Graphs of Excel</t>
  </si>
  <si>
    <t>Sum of MODE</t>
  </si>
  <si>
    <t>Sum of Revenue</t>
  </si>
  <si>
    <t>Sum of Unit Price</t>
  </si>
  <si>
    <t>Sum of Unit Cost</t>
  </si>
  <si>
    <t>Sum of SUM</t>
  </si>
  <si>
    <t>Sum of SUMIF</t>
  </si>
  <si>
    <t>Sum of SUMIFS</t>
  </si>
  <si>
    <t>Sum of MEAN</t>
  </si>
  <si>
    <t>Sum of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</si>
</sst>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4"/>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5" applyNumberFormat="0" applyFill="0" applyAlignment="0" applyProtection="0"/>
    <xf numFmtId="0" fontId="6" fillId="0" borderId="6" applyNumberFormat="0" applyFill="0" applyAlignment="0" applyProtection="0"/>
    <xf numFmtId="0" fontId="7" fillId="0" borderId="7"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8" applyNumberFormat="0" applyAlignment="0" applyProtection="0"/>
    <xf numFmtId="0" fontId="12" fillId="7" borderId="9" applyNumberFormat="0" applyAlignment="0" applyProtection="0"/>
    <xf numFmtId="0" fontId="13" fillId="7" borderId="8" applyNumberFormat="0" applyAlignment="0" applyProtection="0"/>
    <xf numFmtId="0" fontId="14" fillId="0" borderId="10" applyNumberFormat="0" applyFill="0" applyAlignment="0" applyProtection="0"/>
    <xf numFmtId="0" fontId="15" fillId="8" borderId="11" applyNumberFormat="0" applyAlignment="0" applyProtection="0"/>
    <xf numFmtId="0" fontId="16" fillId="0" borderId="0" applyNumberFormat="0" applyFill="0" applyBorder="0" applyAlignment="0" applyProtection="0"/>
    <xf numFmtId="0" fontId="3" fillId="9" borderId="12" applyNumberFormat="0" applyFont="0" applyAlignment="0" applyProtection="0"/>
    <xf numFmtId="0" fontId="17" fillId="0" borderId="0" applyNumberFormat="0" applyFill="0" applyBorder="0" applyAlignment="0" applyProtection="0"/>
    <xf numFmtId="0" fontId="2" fillId="0" borderId="13" applyNumberFormat="0" applyFill="0" applyAlignment="0" applyProtection="0"/>
    <xf numFmtId="0" fontId="18"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8"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8"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8"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cellStyleXfs>
  <cellXfs count="21">
    <xf numFmtId="0" fontId="0" fillId="0" borderId="0" xfId="0"/>
    <xf numFmtId="14" fontId="0" fillId="0" borderId="0" xfId="0" applyNumberForma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0" fillId="0" borderId="0" xfId="0" applyBorder="1"/>
    <xf numFmtId="0" fontId="0" fillId="0" borderId="1" xfId="0" applyBorder="1"/>
    <xf numFmtId="0" fontId="2" fillId="0" borderId="1" xfId="0" applyFont="1" applyBorder="1"/>
    <xf numFmtId="0" fontId="2" fillId="0" borderId="0" xfId="0" applyFont="1" applyBorder="1"/>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1" xfId="0" applyFill="1" applyBorder="1"/>
    <xf numFmtId="14" fontId="0" fillId="2" borderId="1" xfId="0" applyNumberFormat="1" applyFill="1" applyBorder="1"/>
    <xf numFmtId="0" fontId="0" fillId="0" borderId="0" xfId="0"/>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[Excel_Assignment.xlsx]Sheet4!PivotTable2</c:name>
    <c:fmtId val="0"/>
  </c:pivotSource>
  <c:chart>
    <c:autoTitleDeleted val="0"/>
    <c:pivotFmts>
      <c:pivotFmt>
        <c:idx val="0"/>
      </c:pivotFmt>
      <c:pivotFmt>
        <c:idx val="1"/>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2"/>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Sheet4!$B$3</c:f>
              <c:strCache>
                <c:ptCount val="1"/>
                <c:pt idx="0">
                  <c:v>Sum of Cost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Sheet4!$A$4:$A$7</c:f>
              <c:strCache>
                <c:ptCount val="3"/>
                <c:pt idx="0">
                  <c:v>Accessories</c:v>
                </c:pt>
                <c:pt idx="1">
                  <c:v>Clothing</c:v>
                </c:pt>
                <c:pt idx="2">
                  <c:v>(blank)</c:v>
                </c:pt>
              </c:strCache>
            </c:strRef>
          </c:cat>
          <c:val>
            <c:numRef>
              <c:f>Sheet4!$B$4:$B$7</c:f>
              <c:numCache>
                <c:formatCode>General</c:formatCode>
                <c:ptCount val="3"/>
                <c:pt idx="0">
                  <c:v>12616</c:v>
                </c:pt>
                <c:pt idx="1">
                  <c:v>49</c:v>
                </c:pt>
              </c:numCache>
            </c:numRef>
          </c:val>
          <c:smooth val="0"/>
          <c:extLst>
            <c:ext xmlns:c16="http://schemas.microsoft.com/office/drawing/2014/chart" uri="{C3380CC4-5D6E-409C-BE32-E72D297353CC}">
              <c16:uniqueId val="{00000000-8049-4F14-B034-352C82A606D8}"/>
            </c:ext>
          </c:extLst>
        </c:ser>
        <c:ser>
          <c:idx val="1"/>
          <c:order val="1"/>
          <c:tx>
            <c:strRef>
              <c:f>Sheet4!$C$3</c:f>
              <c:strCache>
                <c:ptCount val="1"/>
                <c:pt idx="0">
                  <c:v>Sum of Revenue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Sheet4!$A$4:$A$7</c:f>
              <c:strCache>
                <c:ptCount val="3"/>
                <c:pt idx="0">
                  <c:v>Accessories</c:v>
                </c:pt>
                <c:pt idx="1">
                  <c:v>Clothing</c:v>
                </c:pt>
                <c:pt idx="2">
                  <c:v>(blank)</c:v>
                </c:pt>
              </c:strCache>
            </c:strRef>
          </c:cat>
          <c:val>
            <c:numRef>
              <c:f>Sheet4!$C$4:$C$7</c:f>
              <c:numCache>
                <c:formatCode>General</c:formatCode>
                <c:ptCount val="3"/>
                <c:pt idx="0">
                  <c:v>13823</c:v>
                </c:pt>
                <c:pt idx="1">
                  <c:v>57</c:v>
                </c:pt>
              </c:numCache>
            </c:numRef>
          </c:val>
          <c:smooth val="0"/>
          <c:extLst>
            <c:ext xmlns:c16="http://schemas.microsoft.com/office/drawing/2014/chart" uri="{C3380CC4-5D6E-409C-BE32-E72D297353CC}">
              <c16:uniqueId val="{00000000-19F0-4E61-99FC-3CC963B28300}"/>
            </c:ext>
          </c:extLst>
        </c:ser>
        <c:ser>
          <c:idx val="2"/>
          <c:order val="2"/>
          <c:tx>
            <c:strRef>
              <c:f>Sheet4!$D$3</c:f>
              <c:strCache>
                <c:ptCount val="1"/>
                <c:pt idx="0">
                  <c:v>Sum of Unit Price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Sheet4!$A$4:$A$7</c:f>
              <c:strCache>
                <c:ptCount val="3"/>
                <c:pt idx="0">
                  <c:v>Accessories</c:v>
                </c:pt>
                <c:pt idx="1">
                  <c:v>Clothing</c:v>
                </c:pt>
                <c:pt idx="2">
                  <c:v>(blank)</c:v>
                </c:pt>
              </c:strCache>
            </c:strRef>
          </c:cat>
          <c:val>
            <c:numRef>
              <c:f>Sheet4!$D$4:$D$7</c:f>
              <c:numCache>
                <c:formatCode>General</c:formatCode>
                <c:ptCount val="3"/>
                <c:pt idx="0">
                  <c:v>7939.3333350000012</c:v>
                </c:pt>
                <c:pt idx="1">
                  <c:v>28.5</c:v>
                </c:pt>
              </c:numCache>
            </c:numRef>
          </c:val>
          <c:smooth val="0"/>
          <c:extLst>
            <c:ext xmlns:c16="http://schemas.microsoft.com/office/drawing/2014/chart" uri="{C3380CC4-5D6E-409C-BE32-E72D297353CC}">
              <c16:uniqueId val="{00000001-19F0-4E61-99FC-3CC963B28300}"/>
            </c:ext>
          </c:extLst>
        </c:ser>
        <c:dLbls>
          <c:showLegendKey val="0"/>
          <c:showVal val="0"/>
          <c:showCatName val="0"/>
          <c:showSerName val="0"/>
          <c:showPercent val="0"/>
          <c:showBubbleSize val="0"/>
        </c:dLbls>
        <c:smooth val="0"/>
        <c:axId val="62459120"/>
        <c:axId val="67321296"/>
      </c:lineChart>
      <c:catAx>
        <c:axId val="6245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21296"/>
        <c:crosses val="autoZero"/>
        <c:auto val="1"/>
        <c:lblAlgn val="ctr"/>
        <c:lblOffset val="100"/>
        <c:noMultiLvlLbl val="0"/>
      </c:catAx>
      <c:valAx>
        <c:axId val="673212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4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[Excel_Assignment.xlsx]Sheet5!PivotTable1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Sheet5!$B$1</c:f>
              <c:strCache>
                <c:ptCount val="1"/>
                <c:pt idx="0">
                  <c:v>Sum of Unit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Sheet5!$A$2:$A$7</c:f>
              <c:strCache>
                <c:ptCount val="5"/>
                <c:pt idx="0">
                  <c:v>Bike Stands</c:v>
                </c:pt>
                <c:pt idx="1">
                  <c:v>Gloves</c:v>
                </c:pt>
                <c:pt idx="2">
                  <c:v>Helmets</c:v>
                </c:pt>
                <c:pt idx="3">
                  <c:v>Tires and Tubes</c:v>
                </c:pt>
                <c:pt idx="4">
                  <c:v>(blank)</c:v>
                </c:pt>
              </c:strCache>
            </c:strRef>
          </c:cat>
          <c:val>
            <c:numRef>
              <c:f>Sheet5!$B$2:$B$7</c:f>
              <c:numCache>
                <c:formatCode>General</c:formatCode>
                <c:ptCount val="5"/>
                <c:pt idx="0">
                  <c:v>795</c:v>
                </c:pt>
                <c:pt idx="1">
                  <c:v>24.5</c:v>
                </c:pt>
                <c:pt idx="2">
                  <c:v>2590.0099999999998</c:v>
                </c:pt>
                <c:pt idx="3">
                  <c:v>3897.51</c:v>
                </c:pt>
              </c:numCache>
            </c:numRef>
          </c:val>
          <c:extLst>
            <c:ext xmlns:c16="http://schemas.microsoft.com/office/drawing/2014/chart" uri="{C3380CC4-5D6E-409C-BE32-E72D297353CC}">
              <c16:uniqueId val="{00000000-31BA-4DAA-A8E0-291A7192EDE1}"/>
            </c:ext>
          </c:extLst>
        </c:ser>
        <c:ser>
          <c:idx val="1"/>
          <c:order val="1"/>
          <c:tx>
            <c:strRef>
              <c:f>Sheet5!$C$1</c:f>
              <c:strCache>
                <c:ptCount val="1"/>
                <c:pt idx="0">
                  <c:v>Sum of Unit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Sheet5!$A$2:$A$7</c:f>
              <c:strCache>
                <c:ptCount val="5"/>
                <c:pt idx="0">
                  <c:v>Bike Stands</c:v>
                </c:pt>
                <c:pt idx="1">
                  <c:v>Gloves</c:v>
                </c:pt>
                <c:pt idx="2">
                  <c:v>Helmets</c:v>
                </c:pt>
                <c:pt idx="3">
                  <c:v>Tires and Tubes</c:v>
                </c:pt>
                <c:pt idx="4">
                  <c:v>(blank)</c:v>
                </c:pt>
              </c:strCache>
            </c:strRef>
          </c:cat>
          <c:val>
            <c:numRef>
              <c:f>Sheet5!$C$2:$C$7</c:f>
              <c:numCache>
                <c:formatCode>General</c:formatCode>
                <c:ptCount val="5"/>
                <c:pt idx="0">
                  <c:v>847.66666699999996</c:v>
                </c:pt>
                <c:pt idx="1">
                  <c:v>28.5</c:v>
                </c:pt>
                <c:pt idx="2">
                  <c:v>2720.166667</c:v>
                </c:pt>
                <c:pt idx="3">
                  <c:v>4371.5000010000003</c:v>
                </c:pt>
              </c:numCache>
            </c:numRef>
          </c:val>
          <c:extLst>
            <c:ext xmlns:c16="http://schemas.microsoft.com/office/drawing/2014/chart" uri="{C3380CC4-5D6E-409C-BE32-E72D297353CC}">
              <c16:uniqueId val="{00000001-31BA-4DAA-A8E0-291A7192EDE1}"/>
            </c:ext>
          </c:extLst>
        </c:ser>
        <c:ser>
          <c:idx val="2"/>
          <c:order val="2"/>
          <c:tx>
            <c:strRef>
              <c:f>Sheet5!$D$1</c:f>
              <c:strCache>
                <c:ptCount val="1"/>
                <c:pt idx="0">
                  <c:v>Sum of Cost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Sheet5!$A$2:$A$7</c:f>
              <c:strCache>
                <c:ptCount val="5"/>
                <c:pt idx="0">
                  <c:v>Bike Stands</c:v>
                </c:pt>
                <c:pt idx="1">
                  <c:v>Gloves</c:v>
                </c:pt>
                <c:pt idx="2">
                  <c:v>Helmets</c:v>
                </c:pt>
                <c:pt idx="3">
                  <c:v>Tires and Tubes</c:v>
                </c:pt>
                <c:pt idx="4">
                  <c:v>(blank)</c:v>
                </c:pt>
              </c:strCache>
            </c:strRef>
          </c:cat>
          <c:val>
            <c:numRef>
              <c:f>Sheet5!$D$2:$D$7</c:f>
              <c:numCache>
                <c:formatCode>General</c:formatCode>
                <c:ptCount val="5"/>
                <c:pt idx="0">
                  <c:v>1113</c:v>
                </c:pt>
                <c:pt idx="1">
                  <c:v>49</c:v>
                </c:pt>
                <c:pt idx="2">
                  <c:v>4830</c:v>
                </c:pt>
                <c:pt idx="3">
                  <c:v>6673</c:v>
                </c:pt>
              </c:numCache>
            </c:numRef>
          </c:val>
          <c:extLst>
            <c:ext xmlns:c16="http://schemas.microsoft.com/office/drawing/2014/chart" uri="{C3380CC4-5D6E-409C-BE32-E72D297353CC}">
              <c16:uniqueId val="{00000002-31BA-4DAA-A8E0-291A7192EDE1}"/>
            </c:ext>
          </c:extLst>
        </c:ser>
        <c:dLbls>
          <c:showLegendKey val="0"/>
          <c:showVal val="0"/>
          <c:showCatName val="0"/>
          <c:showSerName val="0"/>
          <c:showPercent val="0"/>
          <c:showBubbleSize val="0"/>
        </c:dLbls>
        <c:gapWidth val="100"/>
        <c:overlap val="-24"/>
        <c:axId val="1569332032"/>
        <c:axId val="911726032"/>
      </c:barChart>
      <c:catAx>
        <c:axId val="1569332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1726032"/>
        <c:crosses val="autoZero"/>
        <c:auto val="1"/>
        <c:lblAlgn val="ctr"/>
        <c:lblOffset val="100"/>
        <c:noMultiLvlLbl val="0"/>
      </c:catAx>
      <c:valAx>
        <c:axId val="911726032"/>
        <c:scaling>
          <c:orientation val="minMax"/>
          <c:max val="8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332032"/>
        <c:crosses val="autoZero"/>
        <c:crossBetween val="between"/>
        <c:majorUnit val="1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[Excel_Assignment.xlsx]Sheet5!PivotTable1</c:name>
    <c:fmtId val="12"/>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Sheet5!$B$1</c:f>
              <c:strCache>
                <c:ptCount val="1"/>
                <c:pt idx="0">
                  <c:v>Sum of Unit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40-40F0-A13C-A4AF5382A6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40-40F0-A13C-A4AF5382A6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40-40F0-A13C-A4AF5382A6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40-40F0-A13C-A4AF5382A6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40-40F0-A13C-A4AF5382A62A}"/>
              </c:ext>
            </c:extLst>
          </c:dPt>
          <c:cat>
            <c:strRef>
              <c:f>Sheet5!$A$2:$A$7</c:f>
              <c:strCache>
                <c:ptCount val="5"/>
                <c:pt idx="0">
                  <c:v>Bike Stands</c:v>
                </c:pt>
                <c:pt idx="1">
                  <c:v>Gloves</c:v>
                </c:pt>
                <c:pt idx="2">
                  <c:v>Helmets</c:v>
                </c:pt>
                <c:pt idx="3">
                  <c:v>Tires and Tubes</c:v>
                </c:pt>
                <c:pt idx="4">
                  <c:v>(blank)</c:v>
                </c:pt>
              </c:strCache>
            </c:strRef>
          </c:cat>
          <c:val>
            <c:numRef>
              <c:f>Sheet5!$B$2:$B$7</c:f>
              <c:numCache>
                <c:formatCode>General</c:formatCode>
                <c:ptCount val="5"/>
                <c:pt idx="0">
                  <c:v>795</c:v>
                </c:pt>
                <c:pt idx="1">
                  <c:v>24.5</c:v>
                </c:pt>
                <c:pt idx="2">
                  <c:v>2590.0099999999998</c:v>
                </c:pt>
                <c:pt idx="3">
                  <c:v>3897.51</c:v>
                </c:pt>
              </c:numCache>
            </c:numRef>
          </c:val>
          <c:extLst>
            <c:ext xmlns:c16="http://schemas.microsoft.com/office/drawing/2014/chart" uri="{C3380CC4-5D6E-409C-BE32-E72D297353CC}">
              <c16:uniqueId val="{00000000-8BB1-4021-A0CA-2444E0C80051}"/>
            </c:ext>
          </c:extLst>
        </c:ser>
        <c:ser>
          <c:idx val="1"/>
          <c:order val="1"/>
          <c:tx>
            <c:strRef>
              <c:f>Sheet5!$C$1</c:f>
              <c:strCache>
                <c:ptCount val="1"/>
                <c:pt idx="0">
                  <c:v>Sum of Unit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2340-40F0-A13C-A4AF5382A6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2340-40F0-A13C-A4AF5382A6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2340-40F0-A13C-A4AF5382A6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2340-40F0-A13C-A4AF5382A6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2340-40F0-A13C-A4AF5382A62A}"/>
              </c:ext>
            </c:extLst>
          </c:dPt>
          <c:cat>
            <c:strRef>
              <c:f>Sheet5!$A$2:$A$7</c:f>
              <c:strCache>
                <c:ptCount val="5"/>
                <c:pt idx="0">
                  <c:v>Bike Stands</c:v>
                </c:pt>
                <c:pt idx="1">
                  <c:v>Gloves</c:v>
                </c:pt>
                <c:pt idx="2">
                  <c:v>Helmets</c:v>
                </c:pt>
                <c:pt idx="3">
                  <c:v>Tires and Tubes</c:v>
                </c:pt>
                <c:pt idx="4">
                  <c:v>(blank)</c:v>
                </c:pt>
              </c:strCache>
            </c:strRef>
          </c:cat>
          <c:val>
            <c:numRef>
              <c:f>Sheet5!$C$2:$C$7</c:f>
              <c:numCache>
                <c:formatCode>General</c:formatCode>
                <c:ptCount val="5"/>
                <c:pt idx="0">
                  <c:v>847.66666699999996</c:v>
                </c:pt>
                <c:pt idx="1">
                  <c:v>28.5</c:v>
                </c:pt>
                <c:pt idx="2">
                  <c:v>2720.166667</c:v>
                </c:pt>
                <c:pt idx="3">
                  <c:v>4371.5000010000003</c:v>
                </c:pt>
              </c:numCache>
            </c:numRef>
          </c:val>
          <c:extLst>
            <c:ext xmlns:c16="http://schemas.microsoft.com/office/drawing/2014/chart" uri="{C3380CC4-5D6E-409C-BE32-E72D297353CC}">
              <c16:uniqueId val="{00000001-8BB1-4021-A0CA-2444E0C80051}"/>
            </c:ext>
          </c:extLst>
        </c:ser>
        <c:ser>
          <c:idx val="2"/>
          <c:order val="2"/>
          <c:tx>
            <c:strRef>
              <c:f>Sheet5!$D$1</c:f>
              <c:strCache>
                <c:ptCount val="1"/>
                <c:pt idx="0">
                  <c:v>Sum of Cost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2340-40F0-A13C-A4AF5382A6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2340-40F0-A13C-A4AF5382A62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2340-40F0-A13C-A4AF5382A62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2340-40F0-A13C-A4AF5382A62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2340-40F0-A13C-A4AF5382A62A}"/>
              </c:ext>
            </c:extLst>
          </c:dPt>
          <c:cat>
            <c:strRef>
              <c:f>Sheet5!$A$2:$A$7</c:f>
              <c:strCache>
                <c:ptCount val="5"/>
                <c:pt idx="0">
                  <c:v>Bike Stands</c:v>
                </c:pt>
                <c:pt idx="1">
                  <c:v>Gloves</c:v>
                </c:pt>
                <c:pt idx="2">
                  <c:v>Helmets</c:v>
                </c:pt>
                <c:pt idx="3">
                  <c:v>Tires and Tubes</c:v>
                </c:pt>
                <c:pt idx="4">
                  <c:v>(blank)</c:v>
                </c:pt>
              </c:strCache>
            </c:strRef>
          </c:cat>
          <c:val>
            <c:numRef>
              <c:f>Sheet5!$D$2:$D$7</c:f>
              <c:numCache>
                <c:formatCode>General</c:formatCode>
                <c:ptCount val="5"/>
                <c:pt idx="0">
                  <c:v>1113</c:v>
                </c:pt>
                <c:pt idx="1">
                  <c:v>49</c:v>
                </c:pt>
                <c:pt idx="2">
                  <c:v>4830</c:v>
                </c:pt>
                <c:pt idx="3">
                  <c:v>6673</c:v>
                </c:pt>
              </c:numCache>
            </c:numRef>
          </c:val>
          <c:extLst>
            <c:ext xmlns:c16="http://schemas.microsoft.com/office/drawing/2014/chart" uri="{C3380CC4-5D6E-409C-BE32-E72D297353CC}">
              <c16:uniqueId val="{00000002-8BB1-4021-A0CA-2444E0C800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593963254593168"/>
          <c:y val="0.32146835812190139"/>
          <c:w val="0.20739370078740155"/>
          <c:h val="0.39409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121920</xdr:colOff>
      <xdr:row>6</xdr:row>
      <xdr:rowOff>167640</xdr:rowOff>
    </xdr:from>
    <xdr:to>
      <xdr:col>13</xdr:col>
      <xdr:colOff>426720</xdr:colOff>
      <xdr:row>21</xdr:row>
      <xdr:rowOff>167640</xdr:rowOff>
    </xdr:to>
    <xdr:graphicFrame macro="">
      <xdr:nvGraphicFramePr>
        <xdr:cNvPr id="2" name="Chart 1">
          <a:extLst>
            <a:ext uri="{FF2B5EF4-FFF2-40B4-BE49-F238E27FC236}">
              <a16:creationId xmlns:a16="http://schemas.microsoft.com/office/drawing/2014/main" id="{76558341-B5C2-4CBE-8D10-5F66927EA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426720</xdr:colOff>
      <xdr:row>0</xdr:row>
      <xdr:rowOff>0</xdr:rowOff>
    </xdr:from>
    <xdr:to>
      <xdr:col>15</xdr:col>
      <xdr:colOff>121920</xdr:colOff>
      <xdr:row>15</xdr:row>
      <xdr:rowOff>0</xdr:rowOff>
    </xdr:to>
    <xdr:graphicFrame macro="">
      <xdr:nvGraphicFramePr>
        <xdr:cNvPr id="2" name="Chart 1">
          <a:extLst>
            <a:ext uri="{FF2B5EF4-FFF2-40B4-BE49-F238E27FC236}">
              <a16:creationId xmlns:a16="http://schemas.microsoft.com/office/drawing/2014/main" id="{96164458-0A37-4307-8B7C-26578CE9A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0</xdr:rowOff>
    </xdr:from>
    <xdr:to>
      <xdr:col>1</xdr:col>
      <xdr:colOff>891540</xdr:colOff>
      <xdr:row>19</xdr:row>
      <xdr:rowOff>89535</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60802E2B-7F02-4AF1-BD0D-83763D6C651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883920</xdr:colOff>
      <xdr:row>6</xdr:row>
      <xdr:rowOff>0</xdr:rowOff>
    </xdr:from>
    <xdr:to>
      <xdr:col>3</xdr:col>
      <xdr:colOff>594360</xdr:colOff>
      <xdr:row>19</xdr:row>
      <xdr:rowOff>89535</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161F056D-AA9B-437D-9BEB-3A24E289E24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2118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594360</xdr:colOff>
      <xdr:row>6</xdr:row>
      <xdr:rowOff>15240</xdr:rowOff>
    </xdr:from>
    <xdr:to>
      <xdr:col>6</xdr:col>
      <xdr:colOff>441960</xdr:colOff>
      <xdr:row>19</xdr:row>
      <xdr:rowOff>104775</xdr:rowOff>
    </xdr:to>
    <mc:AlternateContent xmlns:mc="http://schemas.openxmlformats.org/markup-compatibility/2006" xmlns:a14="http://schemas.microsoft.com/office/drawing/2010/main">
      <mc:Choice Requires="a14">
        <xdr:graphicFrame macro="">
          <xdr:nvGraphicFramePr>
            <xdr:cNvPr id="7" name="Quantity">
              <a:extLst>
                <a:ext uri="{FF2B5EF4-FFF2-40B4-BE49-F238E27FC236}">
                  <a16:creationId xmlns:a16="http://schemas.microsoft.com/office/drawing/2014/main" id="{8150B370-77FD-447F-B603-9F20B9DFA645}"/>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64998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426720</xdr:colOff>
      <xdr:row>15</xdr:row>
      <xdr:rowOff>15240</xdr:rowOff>
    </xdr:from>
    <xdr:to>
      <xdr:col>15</xdr:col>
      <xdr:colOff>121920</xdr:colOff>
      <xdr:row>30</xdr:row>
      <xdr:rowOff>15240</xdr:rowOff>
    </xdr:to>
    <xdr:graphicFrame macro="">
      <xdr:nvGraphicFramePr>
        <xdr:cNvPr id="11" name="Chart 10">
          <a:extLst>
            <a:ext uri="{FF2B5EF4-FFF2-40B4-BE49-F238E27FC236}">
              <a16:creationId xmlns:a16="http://schemas.microsoft.com/office/drawing/2014/main" id="{7873740D-D15F-46C0-AB5E-2E78E8343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11.554766203706" createdVersion="6" refreshedVersion="6" minRefreshableVersion="3" recordCount="203" xr:uid="{BC37E29B-0713-44AB-A718-DF49C473683B}">
  <cacheSource type="worksheet">
    <worksheetSource name="SalesForCourse_quizz_table1"/>
  </cacheSource>
  <cacheFields count="16">
    <cacheField name="index" numFmtId="0">
      <sharedItems containsString="0" containsBlank="1" containsNumber="1" containsInteger="1" minValue="0" maxValue="48" count="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m/>
      </sharedItems>
    </cacheField>
    <cacheField name="date" numFmtId="14">
      <sharedItems containsNonDate="0" containsDate="1" containsString="0" containsBlank="1" minDate="2016-01-25T00:00:00" maxDate="2016-12-13T00:00:00" count="45">
        <d v="2016-10-05T00:00:00"/>
        <d v="2016-11-04T00:00:00"/>
        <d v="2016-06-19T00:00:00"/>
        <d v="2016-01-30T00:00:00"/>
        <d v="2016-10-14T00:00:00"/>
        <d v="2016-02-06T00:00:00"/>
        <d v="2016-03-02T00:00:00"/>
        <d v="2016-10-15T00:00:00"/>
        <d v="2016-10-23T00:00:00"/>
        <d v="2016-02-16T00:00:00"/>
        <d v="2016-04-29T00:00:00"/>
        <d v="2016-09-25T00:00:00"/>
        <d v="2016-10-27T00:00:00"/>
        <d v="2016-01-29T00:00:00"/>
        <d v="2016-06-24T00:00:00"/>
        <d v="2016-05-19T00:00:00"/>
        <d v="2016-07-05T00:00:00"/>
        <d v="2016-12-11T00:00:00"/>
        <d v="2016-07-10T00:00:00"/>
        <d v="2016-07-30T00:00:00"/>
        <d v="2016-05-13T00:00:00"/>
        <d v="2016-04-13T00:00:00"/>
        <d v="2016-12-09T00:00:00"/>
        <d v="2016-09-26T00:00:00"/>
        <d v="2016-02-12T00:00:00"/>
        <d v="2016-08-05T00:00:00"/>
        <d v="2016-03-30T00:00:00"/>
        <d v="2016-01-31T00:00:00"/>
        <d v="2016-08-04T00:00:00"/>
        <d v="2016-07-19T00:00:00"/>
        <d v="2016-08-02T00:00:00"/>
        <d v="2016-05-26T00:00:00"/>
        <d v="2016-09-17T00:00:00"/>
        <d v="2016-11-11T00:00:00"/>
        <d v="2016-02-21T00:00:00"/>
        <d v="2016-12-12T00:00:00"/>
        <d v="2016-01-25T00:00:00"/>
        <d v="2016-04-21T00:00:00"/>
        <d v="2016-11-23T00:00:00"/>
        <d v="2016-11-05T00:00:00"/>
        <d v="2016-07-08T00:00:00"/>
        <d v="2016-06-03T00:00:00"/>
        <d v="2016-03-10T00:00:00"/>
        <d v="2016-07-07T00:00:00"/>
        <m/>
      </sharedItems>
      <fieldGroup par="15" base="1">
        <rangePr groupBy="days" startDate="2016-01-25T00:00:00" endDate="2016-12-13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12-2016"/>
        </groupItems>
      </fieldGroup>
    </cacheField>
    <cacheField name="Customer Age" numFmtId="0">
      <sharedItems containsString="0" containsBlank="1" containsNumber="1" containsInteger="1" minValue="18" maxValue="29"/>
    </cacheField>
    <cacheField name="Customer Gender" numFmtId="0">
      <sharedItems containsBlank="1" count="2">
        <s v="F"/>
        <m/>
      </sharedItems>
    </cacheField>
    <cacheField name="Country" numFmtId="0">
      <sharedItems containsBlank="1"/>
    </cacheField>
    <cacheField name="State" numFmtId="0">
      <sharedItems containsBlank="1" count="3">
        <s v="Washington"/>
        <s v="California"/>
        <m/>
      </sharedItems>
    </cacheField>
    <cacheField name="Product Category" numFmtId="0">
      <sharedItems containsBlank="1" count="3">
        <s v="Accessories"/>
        <s v="Clothing"/>
        <m/>
      </sharedItems>
    </cacheField>
    <cacheField name="Sub Category" numFmtId="0">
      <sharedItems containsBlank="1"/>
    </cacheField>
    <cacheField name="Quantity" numFmtId="0">
      <sharedItems containsString="0" containsBlank="1" containsNumber="1" containsInteger="1" minValue="1" maxValue="3"/>
    </cacheField>
    <cacheField name="Unit Cost" numFmtId="0">
      <sharedItems containsString="0" containsBlank="1" containsNumber="1" minValue="2" maxValue="750"/>
    </cacheField>
    <cacheField name="Unit Price" numFmtId="0">
      <sharedItems containsString="0" containsBlank="1" containsNumber="1" minValue="2" maxValue="820"/>
    </cacheField>
    <cacheField name="Cost" numFmtId="0">
      <sharedItems containsString="0" containsBlank="1" containsNumber="1" containsInteger="1" minValue="4" maxValue="1015"/>
    </cacheField>
    <cacheField name="Revenue" numFmtId="0">
      <sharedItems containsString="0" containsBlank="1" containsNumber="1" containsInteger="1" minValue="4" maxValue="1168"/>
    </cacheField>
    <cacheField name="Column1" numFmtId="0">
      <sharedItems containsBlank="1" count="2">
        <s v=""/>
        <m/>
      </sharedItems>
    </cacheField>
    <cacheField name="_1" numFmtId="0">
      <sharedItems containsBlank="1" count="3">
        <s v=""/>
        <s v="jhjh"/>
        <m/>
      </sharedItems>
    </cacheField>
    <cacheField name="Months" numFmtId="0" databaseField="0">
      <fieldGroup base="1">
        <rangePr groupBy="months" startDate="2016-01-25T00:00:00" endDate="2016-12-13T00:00:00"/>
        <groupItems count="14">
          <s v="&lt;25-01-2016"/>
          <s v="Jan"/>
          <s v="Feb"/>
          <s v="Mar"/>
          <s v="Apr"/>
          <s v="May"/>
          <s v="Jun"/>
          <s v="Jul"/>
          <s v="Aug"/>
          <s v="Sep"/>
          <s v="Oct"/>
          <s v="Nov"/>
          <s v="Dec"/>
          <s v="&gt;13-12-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11.771756018519" createdVersion="6" refreshedVersion="6" minRefreshableVersion="3" recordCount="4" xr:uid="{EE97ADE7-0E1C-4EB1-8DCC-C8683052834C}">
  <cacheSource type="worksheet">
    <worksheetSource name="Table4"/>
  </cacheSource>
  <cacheFields count="3">
    <cacheField name="MEAN" numFmtId="0">
      <sharedItems containsSemiMixedTypes="0" containsString="0" containsNumber="1" minValue="422.93089108910897" maxValue="596.89108910891093" count="4">
        <n v="422.93089108910897"/>
        <n v="427.90429043564359"/>
        <n v="581.58415841584156"/>
        <n v="596.89108910891093"/>
      </sharedItems>
    </cacheField>
    <cacheField name="MEDIAN" numFmtId="0">
      <sharedItems containsSemiMixedTypes="0" containsString="0" containsNumber="1" minValue="150" maxValue="353" count="4">
        <n v="150"/>
        <n v="164.33333300000001"/>
        <n v="300"/>
        <n v="353"/>
      </sharedItems>
    </cacheField>
    <cacheField name="MODE" numFmtId="0">
      <sharedItems containsSemiMixedTypes="0" containsString="0" containsNumber="1" containsInteger="1" minValue="60" maxValue="23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12.666824074076" createdVersion="6" refreshedVersion="6" minRefreshableVersion="3" recordCount="204" xr:uid="{34297070-DB4C-4099-A73D-FE57B7529552}">
  <cacheSource type="worksheet">
    <worksheetSource ref="A1:O1048576" sheet="Sheet2"/>
  </cacheSource>
  <cacheFields count="15">
    <cacheField name="index" numFmtId="0">
      <sharedItems containsString="0" containsBlank="1" containsNumber="1" containsInteger="1" minValue="0" maxValue="48"/>
    </cacheField>
    <cacheField name="date" numFmtId="0">
      <sharedItems containsNonDate="0" containsDate="1" containsString="0" containsBlank="1" minDate="2016-01-25T00:00:00" maxDate="2016-12-13T00:00:00" count="45">
        <d v="2016-10-05T00:00:00"/>
        <d v="2016-11-04T00:00:00"/>
        <d v="2016-06-19T00:00:00"/>
        <d v="2016-01-30T00:00:00"/>
        <d v="2016-10-14T00:00:00"/>
        <d v="2016-02-06T00:00:00"/>
        <d v="2016-03-02T00:00:00"/>
        <d v="2016-10-15T00:00:00"/>
        <d v="2016-10-23T00:00:00"/>
        <d v="2016-02-16T00:00:00"/>
        <d v="2016-04-29T00:00:00"/>
        <d v="2016-09-25T00:00:00"/>
        <d v="2016-10-27T00:00:00"/>
        <d v="2016-01-29T00:00:00"/>
        <d v="2016-06-24T00:00:00"/>
        <d v="2016-05-19T00:00:00"/>
        <d v="2016-07-05T00:00:00"/>
        <d v="2016-12-11T00:00:00"/>
        <d v="2016-07-10T00:00:00"/>
        <d v="2016-07-30T00:00:00"/>
        <d v="2016-05-13T00:00:00"/>
        <d v="2016-04-13T00:00:00"/>
        <d v="2016-12-09T00:00:00"/>
        <d v="2016-09-26T00:00:00"/>
        <d v="2016-02-12T00:00:00"/>
        <d v="2016-08-05T00:00:00"/>
        <d v="2016-03-30T00:00:00"/>
        <d v="2016-01-31T00:00:00"/>
        <d v="2016-08-04T00:00:00"/>
        <d v="2016-07-19T00:00:00"/>
        <d v="2016-08-02T00:00:00"/>
        <d v="2016-05-26T00:00:00"/>
        <d v="2016-09-17T00:00:00"/>
        <d v="2016-11-11T00:00:00"/>
        <d v="2016-02-21T00:00:00"/>
        <d v="2016-12-12T00:00:00"/>
        <d v="2016-01-25T00:00:00"/>
        <d v="2016-04-21T00:00:00"/>
        <d v="2016-11-23T00:00:00"/>
        <d v="2016-11-05T00:00:00"/>
        <d v="2016-07-08T00:00:00"/>
        <d v="2016-06-03T00:00:00"/>
        <d v="2016-03-10T00:00:00"/>
        <d v="2016-07-07T00:00:00"/>
        <m/>
      </sharedItems>
    </cacheField>
    <cacheField name="Customer Age" numFmtId="0">
      <sharedItems containsString="0" containsBlank="1" containsNumber="1" containsInteger="1" minValue="18" maxValue="29"/>
    </cacheField>
    <cacheField name="Customer Gender" numFmtId="0">
      <sharedItems containsBlank="1" count="2">
        <s v="F"/>
        <m/>
      </sharedItems>
    </cacheField>
    <cacheField name="Country" numFmtId="0">
      <sharedItems containsBlank="1" count="2">
        <s v="United States"/>
        <m/>
      </sharedItems>
    </cacheField>
    <cacheField name="State" numFmtId="0">
      <sharedItems containsBlank="1" count="3">
        <s v="Washington"/>
        <s v="California"/>
        <m/>
      </sharedItems>
    </cacheField>
    <cacheField name="Product Category" numFmtId="0">
      <sharedItems containsBlank="1" count="3">
        <s v="Accessories"/>
        <s v="Clothing"/>
        <m/>
      </sharedItems>
    </cacheField>
    <cacheField name="Sub Category" numFmtId="0">
      <sharedItems containsBlank="1" count="5">
        <s v="Tires and Tubes"/>
        <s v="Gloves"/>
        <s v="Helmets"/>
        <s v="Bike Stands"/>
        <m/>
      </sharedItems>
    </cacheField>
    <cacheField name="Quantity" numFmtId="0">
      <sharedItems containsString="0" containsBlank="1" containsNumber="1" containsInteger="1" minValue="1" maxValue="3" count="4">
        <n v="1"/>
        <n v="2"/>
        <n v="3"/>
        <m/>
      </sharedItems>
    </cacheField>
    <cacheField name="Unit Cost" numFmtId="0">
      <sharedItems containsString="0" containsBlank="1" containsNumber="1" minValue="2" maxValue="750"/>
    </cacheField>
    <cacheField name="Unit Price" numFmtId="0">
      <sharedItems containsString="0" containsBlank="1" containsNumber="1" minValue="2" maxValue="820"/>
    </cacheField>
    <cacheField name="Cost" numFmtId="0">
      <sharedItems containsString="0" containsBlank="1" containsNumber="1" containsInteger="1" minValue="4" maxValue="1015"/>
    </cacheField>
    <cacheField name="Revenue" numFmtId="0">
      <sharedItems containsString="0" containsBlank="1" containsNumber="1" containsInteger="1" minValue="4" maxValue="1168"/>
    </cacheField>
    <cacheField name="Column1" numFmtId="0">
      <sharedItems containsBlank="1" count="2">
        <s v=""/>
        <m/>
      </sharedItems>
    </cacheField>
    <cacheField name="_1" numFmtId="0">
      <sharedItems containsBlank="1"/>
    </cacheField>
  </cacheFields>
  <extLst>
    <ext xmlns:x14="http://schemas.microsoft.com/office/spreadsheetml/2009/9/main" uri="{725AE2AE-9491-48be-B2B4-4EB974FC3084}">
      <x14:pivotCacheDefinition pivotCacheId="81282132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14.69726666667" createdVersion="6" refreshedVersion="6" minRefreshableVersion="3" recordCount="4" xr:uid="{22AE5EC9-B1F6-4DB5-9D95-4CC5C8A696A3}">
  <cacheSource type="worksheet">
    <worksheetSource name="Table2"/>
  </cacheSource>
  <cacheFields count="3">
    <cacheField name="SUM" numFmtId="0">
      <sharedItems containsSemiMixedTypes="0" containsString="0" containsNumber="1" minValue="42716.020000000004" maxValue="60286" count="4">
        <n v="42716.020000000004"/>
        <n v="43218.333334000003"/>
        <n v="58740"/>
        <n v="60286"/>
      </sharedItems>
    </cacheField>
    <cacheField name="SUMIF" numFmtId="0">
      <sharedItems containsSemiMixedTypes="0" containsString="0" containsNumber="1" minValue="21085.360000000001" maxValue="32798" count="4">
        <n v="21085.360000000001"/>
        <n v="21379.000002000001"/>
        <n v="31772"/>
        <n v="32798"/>
      </sharedItems>
    </cacheField>
    <cacheField name="SUMIFS" numFmtId="0">
      <sharedItems containsSemiMixedTypes="0" containsString="0" containsNumber="1" containsInteger="1" minValue="12895" maxValue="13109" count="2">
        <n v="13109"/>
        <n v="1289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x v="0"/>
    <x v="0"/>
    <n v="29"/>
    <x v="0"/>
    <s v="United States"/>
    <x v="0"/>
    <x v="0"/>
    <s v="Tires and Tubes"/>
    <n v="1"/>
    <n v="80"/>
    <n v="109"/>
    <n v="80"/>
    <n v="109"/>
    <x v="0"/>
    <x v="0"/>
  </r>
  <r>
    <x v="1"/>
    <x v="1"/>
    <n v="29"/>
    <x v="0"/>
    <s v="United States"/>
    <x v="0"/>
    <x v="1"/>
    <s v="Gloves"/>
    <n v="2"/>
    <n v="24.5"/>
    <n v="28.5"/>
    <n v="49"/>
    <n v="57"/>
    <x v="0"/>
    <x v="1"/>
  </r>
  <r>
    <x v="2"/>
    <x v="2"/>
    <n v="29"/>
    <x v="0"/>
    <s v="United States"/>
    <x v="0"/>
    <x v="0"/>
    <s v="Tires and Tubes"/>
    <n v="3"/>
    <n v="3.67"/>
    <n v="5"/>
    <n v="11"/>
    <n v="15"/>
    <x v="0"/>
    <x v="0"/>
  </r>
  <r>
    <x v="3"/>
    <x v="3"/>
    <n v="29"/>
    <x v="0"/>
    <s v="United States"/>
    <x v="0"/>
    <x v="0"/>
    <s v="Tires and Tubes"/>
    <n v="2"/>
    <n v="87.5"/>
    <n v="116.5"/>
    <n v="175"/>
    <n v="233"/>
    <x v="0"/>
    <x v="0"/>
  </r>
  <r>
    <x v="4"/>
    <x v="4"/>
    <n v="29"/>
    <x v="0"/>
    <s v="United States"/>
    <x v="0"/>
    <x v="0"/>
    <s v="Tires and Tubes"/>
    <n v="3"/>
    <n v="35"/>
    <n v="41.666666999999997"/>
    <n v="105"/>
    <n v="125"/>
    <x v="0"/>
    <x v="0"/>
  </r>
  <r>
    <x v="5"/>
    <x v="5"/>
    <n v="29"/>
    <x v="0"/>
    <s v="United States"/>
    <x v="0"/>
    <x v="0"/>
    <s v="Tires and Tubes"/>
    <n v="1"/>
    <n v="66"/>
    <n v="78"/>
    <n v="66"/>
    <n v="78"/>
    <x v="0"/>
    <x v="0"/>
  </r>
  <r>
    <x v="6"/>
    <x v="6"/>
    <n v="29"/>
    <x v="0"/>
    <s v="United States"/>
    <x v="0"/>
    <x v="0"/>
    <s v="Tires and Tubes"/>
    <n v="2"/>
    <n v="52"/>
    <n v="60"/>
    <n v="104"/>
    <n v="120"/>
    <x v="0"/>
    <x v="0"/>
  </r>
  <r>
    <x v="7"/>
    <x v="7"/>
    <n v="29"/>
    <x v="0"/>
    <s v="United States"/>
    <x v="0"/>
    <x v="0"/>
    <s v="Tires and Tubes"/>
    <n v="1"/>
    <n v="60"/>
    <n v="68"/>
    <n v="60"/>
    <n v="68"/>
    <x v="0"/>
    <x v="0"/>
  </r>
  <r>
    <x v="8"/>
    <x v="8"/>
    <n v="29"/>
    <x v="0"/>
    <s v="United States"/>
    <x v="0"/>
    <x v="0"/>
    <s v="Tires and Tubes"/>
    <n v="2"/>
    <n v="8"/>
    <n v="10"/>
    <n v="16"/>
    <n v="20"/>
    <x v="0"/>
    <x v="0"/>
  </r>
  <r>
    <x v="9"/>
    <x v="9"/>
    <n v="29"/>
    <x v="0"/>
    <s v="United States"/>
    <x v="0"/>
    <x v="0"/>
    <s v="Tires and Tubes"/>
    <n v="2"/>
    <n v="2.5"/>
    <n v="3"/>
    <n v="5"/>
    <n v="6"/>
    <x v="0"/>
    <x v="0"/>
  </r>
  <r>
    <x v="10"/>
    <x v="10"/>
    <n v="29"/>
    <x v="0"/>
    <s v="United States"/>
    <x v="0"/>
    <x v="0"/>
    <s v="Helmets"/>
    <n v="2"/>
    <n v="17.5"/>
    <n v="21"/>
    <n v="35"/>
    <n v="42"/>
    <x v="0"/>
    <x v="0"/>
  </r>
  <r>
    <x v="11"/>
    <x v="11"/>
    <n v="29"/>
    <x v="0"/>
    <s v="United States"/>
    <x v="0"/>
    <x v="0"/>
    <s v="Tires and Tubes"/>
    <n v="3"/>
    <n v="40"/>
    <n v="48.666666999999997"/>
    <n v="120"/>
    <n v="146"/>
    <x v="0"/>
    <x v="0"/>
  </r>
  <r>
    <x v="12"/>
    <x v="12"/>
    <n v="29"/>
    <x v="0"/>
    <s v="United States"/>
    <x v="0"/>
    <x v="0"/>
    <s v="Tires and Tubes"/>
    <n v="2"/>
    <n v="46"/>
    <n v="60"/>
    <n v="92"/>
    <n v="120"/>
    <x v="0"/>
    <x v="0"/>
  </r>
  <r>
    <x v="13"/>
    <x v="13"/>
    <n v="29"/>
    <x v="0"/>
    <s v="United States"/>
    <x v="0"/>
    <x v="0"/>
    <s v="Tires and Tubes"/>
    <n v="1"/>
    <n v="9"/>
    <n v="10"/>
    <n v="9"/>
    <n v="10"/>
    <x v="0"/>
    <x v="0"/>
  </r>
  <r>
    <x v="14"/>
    <x v="14"/>
    <n v="29"/>
    <x v="0"/>
    <s v="United States"/>
    <x v="0"/>
    <x v="0"/>
    <s v="Helmets"/>
    <n v="3"/>
    <n v="151.66999999999999"/>
    <n v="181.33333300000001"/>
    <n v="455"/>
    <n v="544"/>
    <x v="0"/>
    <x v="0"/>
  </r>
  <r>
    <x v="15"/>
    <x v="15"/>
    <n v="29"/>
    <x v="0"/>
    <s v="United States"/>
    <x v="0"/>
    <x v="0"/>
    <s v="Tires and Tubes"/>
    <n v="3"/>
    <n v="70"/>
    <n v="72.666667000000004"/>
    <n v="210"/>
    <n v="218"/>
    <x v="0"/>
    <x v="0"/>
  </r>
  <r>
    <x v="16"/>
    <x v="16"/>
    <n v="29"/>
    <x v="0"/>
    <s v="United States"/>
    <x v="0"/>
    <x v="0"/>
    <s v="Tires and Tubes"/>
    <n v="1"/>
    <n v="385"/>
    <n v="439"/>
    <n v="385"/>
    <n v="439"/>
    <x v="0"/>
    <x v="0"/>
  </r>
  <r>
    <x v="17"/>
    <x v="17"/>
    <n v="29"/>
    <x v="0"/>
    <s v="United States"/>
    <x v="0"/>
    <x v="0"/>
    <s v="Tires and Tubes"/>
    <n v="2"/>
    <n v="72.5"/>
    <n v="86.5"/>
    <n v="145"/>
    <n v="173"/>
    <x v="0"/>
    <x v="0"/>
  </r>
  <r>
    <x v="18"/>
    <x v="8"/>
    <n v="29"/>
    <x v="0"/>
    <s v="United States"/>
    <x v="0"/>
    <x v="0"/>
    <s v="Helmets"/>
    <n v="3"/>
    <n v="210"/>
    <n v="212.66666699999999"/>
    <n v="630"/>
    <n v="638"/>
    <x v="0"/>
    <x v="0"/>
  </r>
  <r>
    <x v="19"/>
    <x v="11"/>
    <n v="29"/>
    <x v="0"/>
    <s v="United States"/>
    <x v="0"/>
    <x v="0"/>
    <s v="Tires and Tubes"/>
    <n v="1"/>
    <n v="64"/>
    <n v="74"/>
    <n v="64"/>
    <n v="74"/>
    <x v="0"/>
    <x v="0"/>
  </r>
  <r>
    <x v="20"/>
    <x v="18"/>
    <n v="29"/>
    <x v="0"/>
    <s v="United States"/>
    <x v="0"/>
    <x v="0"/>
    <s v="Helmets"/>
    <n v="3"/>
    <n v="326.67"/>
    <n v="359.66666700000002"/>
    <n v="980"/>
    <n v="1079"/>
    <x v="0"/>
    <x v="0"/>
  </r>
  <r>
    <x v="21"/>
    <x v="19"/>
    <n v="29"/>
    <x v="0"/>
    <s v="United States"/>
    <x v="0"/>
    <x v="0"/>
    <s v="Tires and Tubes"/>
    <n v="1"/>
    <n v="125"/>
    <n v="136"/>
    <n v="125"/>
    <n v="136"/>
    <x v="0"/>
    <x v="0"/>
  </r>
  <r>
    <x v="22"/>
    <x v="20"/>
    <n v="29"/>
    <x v="0"/>
    <s v="United States"/>
    <x v="0"/>
    <x v="0"/>
    <s v="Helmets"/>
    <n v="2"/>
    <n v="17.5"/>
    <n v="18"/>
    <n v="35"/>
    <n v="36"/>
    <x v="0"/>
    <x v="0"/>
  </r>
  <r>
    <x v="23"/>
    <x v="21"/>
    <n v="29"/>
    <x v="0"/>
    <s v="United States"/>
    <x v="0"/>
    <x v="0"/>
    <s v="Tires and Tubes"/>
    <n v="2"/>
    <n v="215"/>
    <n v="226"/>
    <n v="430"/>
    <n v="452"/>
    <x v="0"/>
    <x v="0"/>
  </r>
  <r>
    <x v="24"/>
    <x v="22"/>
    <n v="29"/>
    <x v="0"/>
    <s v="United States"/>
    <x v="0"/>
    <x v="0"/>
    <s v="Tires and Tubes"/>
    <n v="3"/>
    <n v="22"/>
    <n v="23"/>
    <n v="66"/>
    <n v="69"/>
    <x v="0"/>
    <x v="0"/>
  </r>
  <r>
    <x v="25"/>
    <x v="23"/>
    <n v="29"/>
    <x v="0"/>
    <s v="United States"/>
    <x v="0"/>
    <x v="0"/>
    <s v="Tires and Tubes"/>
    <n v="1"/>
    <n v="750"/>
    <n v="820"/>
    <n v="750"/>
    <n v="820"/>
    <x v="0"/>
    <x v="0"/>
  </r>
  <r>
    <x v="26"/>
    <x v="24"/>
    <n v="29"/>
    <x v="0"/>
    <s v="United States"/>
    <x v="0"/>
    <x v="0"/>
    <s v="Tires and Tubes"/>
    <n v="2"/>
    <n v="60"/>
    <n v="70.5"/>
    <n v="120"/>
    <n v="141"/>
    <x v="0"/>
    <x v="0"/>
  </r>
  <r>
    <x v="27"/>
    <x v="25"/>
    <n v="29"/>
    <x v="0"/>
    <s v="United States"/>
    <x v="0"/>
    <x v="0"/>
    <s v="Tires and Tubes"/>
    <n v="1"/>
    <n v="125"/>
    <n v="130"/>
    <n v="125"/>
    <n v="130"/>
    <x v="0"/>
    <x v="0"/>
  </r>
  <r>
    <x v="28"/>
    <x v="16"/>
    <n v="29"/>
    <x v="0"/>
    <s v="United States"/>
    <x v="0"/>
    <x v="0"/>
    <s v="Helmets"/>
    <n v="1"/>
    <n v="140"/>
    <n v="143"/>
    <n v="140"/>
    <n v="143"/>
    <x v="0"/>
    <x v="0"/>
  </r>
  <r>
    <x v="29"/>
    <x v="26"/>
    <n v="29"/>
    <x v="0"/>
    <s v="United States"/>
    <x v="0"/>
    <x v="0"/>
    <s v="Tires and Tubes"/>
    <n v="2"/>
    <n v="192.5"/>
    <n v="213.5"/>
    <n v="385"/>
    <n v="427"/>
    <x v="0"/>
    <x v="0"/>
  </r>
  <r>
    <x v="30"/>
    <x v="27"/>
    <n v="29"/>
    <x v="0"/>
    <s v="United States"/>
    <x v="0"/>
    <x v="0"/>
    <s v="Tires and Tubes"/>
    <n v="3"/>
    <n v="38.33"/>
    <n v="43.333333000000003"/>
    <n v="115"/>
    <n v="130"/>
    <x v="0"/>
    <x v="0"/>
  </r>
  <r>
    <x v="31"/>
    <x v="28"/>
    <n v="29"/>
    <x v="0"/>
    <s v="United States"/>
    <x v="0"/>
    <x v="0"/>
    <s v="Helmets"/>
    <n v="3"/>
    <n v="151.66999999999999"/>
    <n v="170"/>
    <n v="455"/>
    <n v="510"/>
    <x v="0"/>
    <x v="0"/>
  </r>
  <r>
    <x v="32"/>
    <x v="29"/>
    <n v="29"/>
    <x v="0"/>
    <s v="United States"/>
    <x v="0"/>
    <x v="0"/>
    <s v="Tires and Tubes"/>
    <n v="1"/>
    <n v="56"/>
    <n v="65"/>
    <n v="56"/>
    <n v="65"/>
    <x v="0"/>
    <x v="0"/>
  </r>
  <r>
    <x v="33"/>
    <x v="8"/>
    <n v="29"/>
    <x v="0"/>
    <s v="United States"/>
    <x v="0"/>
    <x v="0"/>
    <s v="Tires and Tubes"/>
    <n v="3"/>
    <n v="108.67"/>
    <n v="123.666667"/>
    <n v="326"/>
    <n v="371"/>
    <x v="0"/>
    <x v="0"/>
  </r>
  <r>
    <x v="34"/>
    <x v="30"/>
    <n v="29"/>
    <x v="0"/>
    <s v="United States"/>
    <x v="0"/>
    <x v="0"/>
    <s v="Tires and Tubes"/>
    <n v="3"/>
    <n v="14.67"/>
    <n v="15"/>
    <n v="44"/>
    <n v="45"/>
    <x v="0"/>
    <x v="0"/>
  </r>
  <r>
    <x v="35"/>
    <x v="31"/>
    <n v="29"/>
    <x v="0"/>
    <s v="United States"/>
    <x v="0"/>
    <x v="0"/>
    <s v="Helmets"/>
    <n v="2"/>
    <n v="280"/>
    <n v="269"/>
    <n v="560"/>
    <n v="538"/>
    <x v="0"/>
    <x v="0"/>
  </r>
  <r>
    <x v="36"/>
    <x v="32"/>
    <n v="29"/>
    <x v="0"/>
    <s v="United States"/>
    <x v="0"/>
    <x v="0"/>
    <s v="Tires and Tubes"/>
    <n v="2"/>
    <n v="293.5"/>
    <n v="320.5"/>
    <n v="587"/>
    <n v="641"/>
    <x v="0"/>
    <x v="0"/>
  </r>
  <r>
    <x v="37"/>
    <x v="33"/>
    <n v="29"/>
    <x v="0"/>
    <s v="United States"/>
    <x v="0"/>
    <x v="0"/>
    <s v="Tires and Tubes"/>
    <n v="2"/>
    <n v="2"/>
    <n v="2"/>
    <n v="4"/>
    <n v="4"/>
    <x v="0"/>
    <x v="0"/>
  </r>
  <r>
    <x v="38"/>
    <x v="34"/>
    <n v="29"/>
    <x v="0"/>
    <s v="United States"/>
    <x v="0"/>
    <x v="0"/>
    <s v="Helmets"/>
    <n v="1"/>
    <n v="420"/>
    <n v="472"/>
    <n v="420"/>
    <n v="472"/>
    <x v="0"/>
    <x v="0"/>
  </r>
  <r>
    <x v="39"/>
    <x v="35"/>
    <n v="29"/>
    <x v="0"/>
    <s v="United States"/>
    <x v="0"/>
    <x v="0"/>
    <s v="Tires and Tubes"/>
    <n v="2"/>
    <n v="275.5"/>
    <n v="303"/>
    <n v="551"/>
    <n v="606"/>
    <x v="0"/>
    <x v="0"/>
  </r>
  <r>
    <x v="40"/>
    <x v="36"/>
    <n v="29"/>
    <x v="0"/>
    <s v="United States"/>
    <x v="0"/>
    <x v="0"/>
    <s v="Tires and Tubes"/>
    <n v="1"/>
    <n v="120"/>
    <n v="120"/>
    <n v="120"/>
    <n v="120"/>
    <x v="0"/>
    <x v="0"/>
  </r>
  <r>
    <x v="41"/>
    <x v="37"/>
    <n v="29"/>
    <x v="0"/>
    <s v="United States"/>
    <x v="0"/>
    <x v="0"/>
    <s v="Helmets"/>
    <n v="1"/>
    <n v="630"/>
    <n v="624"/>
    <n v="630"/>
    <n v="624"/>
    <x v="0"/>
    <x v="0"/>
  </r>
  <r>
    <x v="42"/>
    <x v="38"/>
    <n v="29"/>
    <x v="0"/>
    <s v="United States"/>
    <x v="0"/>
    <x v="0"/>
    <s v="Tires and Tubes"/>
    <n v="2"/>
    <n v="32.5"/>
    <n v="36"/>
    <n v="65"/>
    <n v="72"/>
    <x v="0"/>
    <x v="0"/>
  </r>
  <r>
    <x v="43"/>
    <x v="39"/>
    <n v="29"/>
    <x v="0"/>
    <s v="United States"/>
    <x v="0"/>
    <x v="0"/>
    <s v="Tires and Tubes"/>
    <n v="3"/>
    <n v="338.33"/>
    <n v="389.33333299999998"/>
    <n v="1015"/>
    <n v="1168"/>
    <x v="0"/>
    <x v="0"/>
  </r>
  <r>
    <x v="44"/>
    <x v="38"/>
    <n v="29"/>
    <x v="0"/>
    <s v="United States"/>
    <x v="0"/>
    <x v="0"/>
    <s v="Tires and Tubes"/>
    <n v="3"/>
    <n v="10.67"/>
    <n v="11"/>
    <n v="32"/>
    <n v="33"/>
    <x v="0"/>
    <x v="0"/>
  </r>
  <r>
    <x v="45"/>
    <x v="40"/>
    <n v="29"/>
    <x v="0"/>
    <s v="United States"/>
    <x v="0"/>
    <x v="0"/>
    <s v="Tires and Tubes"/>
    <n v="3"/>
    <n v="36.67"/>
    <n v="41.666666999999997"/>
    <n v="110"/>
    <n v="125"/>
    <x v="0"/>
    <x v="0"/>
  </r>
  <r>
    <x v="46"/>
    <x v="41"/>
    <n v="29"/>
    <x v="0"/>
    <s v="United States"/>
    <x v="0"/>
    <x v="0"/>
    <s v="Helmets"/>
    <n v="2"/>
    <n v="245"/>
    <n v="249.5"/>
    <n v="490"/>
    <n v="499"/>
    <x v="0"/>
    <x v="0"/>
  </r>
  <r>
    <x v="47"/>
    <x v="42"/>
    <n v="18"/>
    <x v="0"/>
    <s v="United States"/>
    <x v="1"/>
    <x v="0"/>
    <s v="Bike Stands"/>
    <n v="1"/>
    <n v="636"/>
    <n v="677"/>
    <n v="636"/>
    <n v="677"/>
    <x v="0"/>
    <x v="0"/>
  </r>
  <r>
    <x v="48"/>
    <x v="43"/>
    <n v="18"/>
    <x v="0"/>
    <s v="United States"/>
    <x v="1"/>
    <x v="0"/>
    <s v="Bike Stands"/>
    <n v="3"/>
    <n v="159"/>
    <n v="170.66666699999999"/>
    <n v="477"/>
    <n v="512"/>
    <x v="0"/>
    <x v="0"/>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r>
    <x v="49"/>
    <x v="44"/>
    <m/>
    <x v="1"/>
    <m/>
    <x v="2"/>
    <x v="2"/>
    <m/>
    <m/>
    <m/>
    <m/>
    <m/>
    <m/>
    <x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2320"/>
  </r>
  <r>
    <x v="1"/>
    <x v="1"/>
    <n v="60"/>
  </r>
  <r>
    <x v="2"/>
    <x v="2"/>
    <n v="2320"/>
  </r>
  <r>
    <x v="3"/>
    <x v="3"/>
    <n v="12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0"/>
    <x v="0"/>
    <n v="29"/>
    <x v="0"/>
    <x v="0"/>
    <x v="0"/>
    <x v="0"/>
    <x v="0"/>
    <x v="0"/>
    <n v="80"/>
    <n v="109"/>
    <n v="80"/>
    <n v="109"/>
    <x v="0"/>
    <s v=""/>
  </r>
  <r>
    <n v="1"/>
    <x v="1"/>
    <n v="29"/>
    <x v="0"/>
    <x v="0"/>
    <x v="0"/>
    <x v="1"/>
    <x v="1"/>
    <x v="1"/>
    <n v="24.5"/>
    <n v="28.5"/>
    <n v="49"/>
    <n v="57"/>
    <x v="0"/>
    <m/>
  </r>
  <r>
    <n v="2"/>
    <x v="2"/>
    <n v="29"/>
    <x v="0"/>
    <x v="0"/>
    <x v="0"/>
    <x v="0"/>
    <x v="0"/>
    <x v="2"/>
    <n v="3.67"/>
    <n v="5"/>
    <n v="11"/>
    <n v="15"/>
    <x v="0"/>
    <s v=""/>
  </r>
  <r>
    <n v="3"/>
    <x v="3"/>
    <n v="29"/>
    <x v="0"/>
    <x v="0"/>
    <x v="0"/>
    <x v="0"/>
    <x v="0"/>
    <x v="1"/>
    <n v="87.5"/>
    <n v="116.5"/>
    <n v="175"/>
    <n v="233"/>
    <x v="0"/>
    <s v=""/>
  </r>
  <r>
    <n v="4"/>
    <x v="4"/>
    <n v="29"/>
    <x v="0"/>
    <x v="0"/>
    <x v="0"/>
    <x v="0"/>
    <x v="0"/>
    <x v="2"/>
    <n v="35"/>
    <n v="41.666666999999997"/>
    <n v="105"/>
    <n v="125"/>
    <x v="0"/>
    <s v=""/>
  </r>
  <r>
    <n v="5"/>
    <x v="5"/>
    <n v="29"/>
    <x v="0"/>
    <x v="0"/>
    <x v="0"/>
    <x v="0"/>
    <x v="0"/>
    <x v="0"/>
    <n v="66"/>
    <n v="78"/>
    <n v="66"/>
    <n v="78"/>
    <x v="0"/>
    <s v=""/>
  </r>
  <r>
    <n v="6"/>
    <x v="6"/>
    <n v="29"/>
    <x v="0"/>
    <x v="0"/>
    <x v="0"/>
    <x v="0"/>
    <x v="0"/>
    <x v="1"/>
    <n v="52"/>
    <n v="60"/>
    <n v="104"/>
    <n v="120"/>
    <x v="0"/>
    <s v=""/>
  </r>
  <r>
    <n v="7"/>
    <x v="7"/>
    <n v="29"/>
    <x v="0"/>
    <x v="0"/>
    <x v="0"/>
    <x v="0"/>
    <x v="0"/>
    <x v="0"/>
    <n v="60"/>
    <n v="68"/>
    <n v="60"/>
    <n v="68"/>
    <x v="0"/>
    <s v=""/>
  </r>
  <r>
    <n v="8"/>
    <x v="8"/>
    <n v="29"/>
    <x v="0"/>
    <x v="0"/>
    <x v="0"/>
    <x v="0"/>
    <x v="0"/>
    <x v="1"/>
    <n v="8"/>
    <n v="10"/>
    <n v="16"/>
    <n v="20"/>
    <x v="0"/>
    <s v=""/>
  </r>
  <r>
    <n v="9"/>
    <x v="9"/>
    <n v="29"/>
    <x v="0"/>
    <x v="0"/>
    <x v="0"/>
    <x v="0"/>
    <x v="0"/>
    <x v="1"/>
    <n v="2.5"/>
    <n v="3"/>
    <n v="5"/>
    <n v="6"/>
    <x v="0"/>
    <s v=""/>
  </r>
  <r>
    <n v="10"/>
    <x v="10"/>
    <n v="29"/>
    <x v="0"/>
    <x v="0"/>
    <x v="0"/>
    <x v="0"/>
    <x v="2"/>
    <x v="1"/>
    <n v="17.5"/>
    <n v="21"/>
    <n v="35"/>
    <n v="42"/>
    <x v="0"/>
    <s v=""/>
  </r>
  <r>
    <n v="11"/>
    <x v="11"/>
    <n v="29"/>
    <x v="0"/>
    <x v="0"/>
    <x v="0"/>
    <x v="0"/>
    <x v="0"/>
    <x v="2"/>
    <n v="40"/>
    <n v="48.666666999999997"/>
    <n v="120"/>
    <n v="146"/>
    <x v="0"/>
    <s v=""/>
  </r>
  <r>
    <n v="12"/>
    <x v="12"/>
    <n v="29"/>
    <x v="0"/>
    <x v="0"/>
    <x v="0"/>
    <x v="0"/>
    <x v="0"/>
    <x v="1"/>
    <n v="46"/>
    <n v="60"/>
    <n v="92"/>
    <n v="120"/>
    <x v="0"/>
    <s v=""/>
  </r>
  <r>
    <n v="13"/>
    <x v="13"/>
    <n v="29"/>
    <x v="0"/>
    <x v="0"/>
    <x v="0"/>
    <x v="0"/>
    <x v="0"/>
    <x v="0"/>
    <n v="9"/>
    <n v="10"/>
    <n v="9"/>
    <n v="10"/>
    <x v="0"/>
    <s v=""/>
  </r>
  <r>
    <n v="14"/>
    <x v="14"/>
    <n v="29"/>
    <x v="0"/>
    <x v="0"/>
    <x v="0"/>
    <x v="0"/>
    <x v="2"/>
    <x v="2"/>
    <n v="151.66999999999999"/>
    <n v="181.33333300000001"/>
    <n v="455"/>
    <n v="544"/>
    <x v="0"/>
    <s v=""/>
  </r>
  <r>
    <n v="15"/>
    <x v="15"/>
    <n v="29"/>
    <x v="0"/>
    <x v="0"/>
    <x v="0"/>
    <x v="0"/>
    <x v="0"/>
    <x v="2"/>
    <n v="70"/>
    <n v="72.666667000000004"/>
    <n v="210"/>
    <n v="218"/>
    <x v="0"/>
    <s v=""/>
  </r>
  <r>
    <n v="16"/>
    <x v="16"/>
    <n v="29"/>
    <x v="0"/>
    <x v="0"/>
    <x v="0"/>
    <x v="0"/>
    <x v="0"/>
    <x v="0"/>
    <n v="385"/>
    <n v="439"/>
    <n v="385"/>
    <n v="439"/>
    <x v="0"/>
    <s v=""/>
  </r>
  <r>
    <n v="17"/>
    <x v="17"/>
    <n v="29"/>
    <x v="0"/>
    <x v="0"/>
    <x v="0"/>
    <x v="0"/>
    <x v="0"/>
    <x v="1"/>
    <n v="72.5"/>
    <n v="86.5"/>
    <n v="145"/>
    <n v="173"/>
    <x v="0"/>
    <s v=""/>
  </r>
  <r>
    <n v="18"/>
    <x v="8"/>
    <n v="29"/>
    <x v="0"/>
    <x v="0"/>
    <x v="0"/>
    <x v="0"/>
    <x v="2"/>
    <x v="2"/>
    <n v="210"/>
    <n v="212.66666699999999"/>
    <n v="630"/>
    <n v="638"/>
    <x v="0"/>
    <s v=""/>
  </r>
  <r>
    <n v="19"/>
    <x v="11"/>
    <n v="29"/>
    <x v="0"/>
    <x v="0"/>
    <x v="0"/>
    <x v="0"/>
    <x v="0"/>
    <x v="0"/>
    <n v="64"/>
    <n v="74"/>
    <n v="64"/>
    <n v="74"/>
    <x v="0"/>
    <s v=""/>
  </r>
  <r>
    <n v="20"/>
    <x v="18"/>
    <n v="29"/>
    <x v="0"/>
    <x v="0"/>
    <x v="0"/>
    <x v="0"/>
    <x v="2"/>
    <x v="2"/>
    <n v="326.67"/>
    <n v="359.66666700000002"/>
    <n v="980"/>
    <n v="1079"/>
    <x v="0"/>
    <s v=""/>
  </r>
  <r>
    <n v="21"/>
    <x v="19"/>
    <n v="29"/>
    <x v="0"/>
    <x v="0"/>
    <x v="0"/>
    <x v="0"/>
    <x v="0"/>
    <x v="0"/>
    <n v="125"/>
    <n v="136"/>
    <n v="125"/>
    <n v="136"/>
    <x v="0"/>
    <s v=""/>
  </r>
  <r>
    <n v="22"/>
    <x v="20"/>
    <n v="29"/>
    <x v="0"/>
    <x v="0"/>
    <x v="0"/>
    <x v="0"/>
    <x v="2"/>
    <x v="1"/>
    <n v="17.5"/>
    <n v="18"/>
    <n v="35"/>
    <n v="36"/>
    <x v="0"/>
    <s v=""/>
  </r>
  <r>
    <n v="23"/>
    <x v="21"/>
    <n v="29"/>
    <x v="0"/>
    <x v="0"/>
    <x v="0"/>
    <x v="0"/>
    <x v="0"/>
    <x v="1"/>
    <n v="215"/>
    <n v="226"/>
    <n v="430"/>
    <n v="452"/>
    <x v="0"/>
    <s v=""/>
  </r>
  <r>
    <n v="24"/>
    <x v="22"/>
    <n v="29"/>
    <x v="0"/>
    <x v="0"/>
    <x v="0"/>
    <x v="0"/>
    <x v="0"/>
    <x v="2"/>
    <n v="22"/>
    <n v="23"/>
    <n v="66"/>
    <n v="69"/>
    <x v="0"/>
    <s v=""/>
  </r>
  <r>
    <n v="25"/>
    <x v="23"/>
    <n v="29"/>
    <x v="0"/>
    <x v="0"/>
    <x v="0"/>
    <x v="0"/>
    <x v="0"/>
    <x v="0"/>
    <n v="750"/>
    <n v="820"/>
    <n v="750"/>
    <n v="820"/>
    <x v="0"/>
    <s v=""/>
  </r>
  <r>
    <n v="26"/>
    <x v="24"/>
    <n v="29"/>
    <x v="0"/>
    <x v="0"/>
    <x v="0"/>
    <x v="0"/>
    <x v="0"/>
    <x v="1"/>
    <n v="60"/>
    <n v="70.5"/>
    <n v="120"/>
    <n v="141"/>
    <x v="0"/>
    <s v=""/>
  </r>
  <r>
    <n v="27"/>
    <x v="25"/>
    <n v="29"/>
    <x v="0"/>
    <x v="0"/>
    <x v="0"/>
    <x v="0"/>
    <x v="0"/>
    <x v="0"/>
    <n v="125"/>
    <n v="130"/>
    <n v="125"/>
    <n v="130"/>
    <x v="0"/>
    <s v=""/>
  </r>
  <r>
    <n v="28"/>
    <x v="16"/>
    <n v="29"/>
    <x v="0"/>
    <x v="0"/>
    <x v="0"/>
    <x v="0"/>
    <x v="2"/>
    <x v="0"/>
    <n v="140"/>
    <n v="143"/>
    <n v="140"/>
    <n v="143"/>
    <x v="0"/>
    <s v=""/>
  </r>
  <r>
    <n v="29"/>
    <x v="26"/>
    <n v="29"/>
    <x v="0"/>
    <x v="0"/>
    <x v="0"/>
    <x v="0"/>
    <x v="0"/>
    <x v="1"/>
    <n v="192.5"/>
    <n v="213.5"/>
    <n v="385"/>
    <n v="427"/>
    <x v="0"/>
    <s v=""/>
  </r>
  <r>
    <n v="30"/>
    <x v="27"/>
    <n v="29"/>
    <x v="0"/>
    <x v="0"/>
    <x v="0"/>
    <x v="0"/>
    <x v="0"/>
    <x v="2"/>
    <n v="38.33"/>
    <n v="43.333333000000003"/>
    <n v="115"/>
    <n v="130"/>
    <x v="0"/>
    <s v=""/>
  </r>
  <r>
    <n v="31"/>
    <x v="28"/>
    <n v="29"/>
    <x v="0"/>
    <x v="0"/>
    <x v="0"/>
    <x v="0"/>
    <x v="2"/>
    <x v="2"/>
    <n v="151.66999999999999"/>
    <n v="170"/>
    <n v="455"/>
    <n v="510"/>
    <x v="0"/>
    <s v=""/>
  </r>
  <r>
    <n v="32"/>
    <x v="29"/>
    <n v="29"/>
    <x v="0"/>
    <x v="0"/>
    <x v="0"/>
    <x v="0"/>
    <x v="0"/>
    <x v="0"/>
    <n v="56"/>
    <n v="65"/>
    <n v="56"/>
    <n v="65"/>
    <x v="0"/>
    <s v=""/>
  </r>
  <r>
    <n v="33"/>
    <x v="8"/>
    <n v="29"/>
    <x v="0"/>
    <x v="0"/>
    <x v="0"/>
    <x v="0"/>
    <x v="0"/>
    <x v="2"/>
    <n v="108.67"/>
    <n v="123.666667"/>
    <n v="326"/>
    <n v="371"/>
    <x v="0"/>
    <s v=""/>
  </r>
  <r>
    <n v="34"/>
    <x v="30"/>
    <n v="29"/>
    <x v="0"/>
    <x v="0"/>
    <x v="0"/>
    <x v="0"/>
    <x v="0"/>
    <x v="2"/>
    <n v="14.67"/>
    <n v="15"/>
    <n v="44"/>
    <n v="45"/>
    <x v="0"/>
    <s v=""/>
  </r>
  <r>
    <n v="35"/>
    <x v="31"/>
    <n v="29"/>
    <x v="0"/>
    <x v="0"/>
    <x v="0"/>
    <x v="0"/>
    <x v="2"/>
    <x v="1"/>
    <n v="280"/>
    <n v="269"/>
    <n v="560"/>
    <n v="538"/>
    <x v="0"/>
    <s v=""/>
  </r>
  <r>
    <n v="36"/>
    <x v="32"/>
    <n v="29"/>
    <x v="0"/>
    <x v="0"/>
    <x v="0"/>
    <x v="0"/>
    <x v="0"/>
    <x v="1"/>
    <n v="293.5"/>
    <n v="320.5"/>
    <n v="587"/>
    <n v="641"/>
    <x v="0"/>
    <s v=""/>
  </r>
  <r>
    <n v="37"/>
    <x v="33"/>
    <n v="29"/>
    <x v="0"/>
    <x v="0"/>
    <x v="0"/>
    <x v="0"/>
    <x v="0"/>
    <x v="1"/>
    <n v="2"/>
    <n v="2"/>
    <n v="4"/>
    <n v="4"/>
    <x v="0"/>
    <s v=""/>
  </r>
  <r>
    <n v="38"/>
    <x v="34"/>
    <n v="29"/>
    <x v="0"/>
    <x v="0"/>
    <x v="0"/>
    <x v="0"/>
    <x v="2"/>
    <x v="0"/>
    <n v="420"/>
    <n v="472"/>
    <n v="420"/>
    <n v="472"/>
    <x v="0"/>
    <s v=""/>
  </r>
  <r>
    <n v="39"/>
    <x v="35"/>
    <n v="29"/>
    <x v="0"/>
    <x v="0"/>
    <x v="0"/>
    <x v="0"/>
    <x v="0"/>
    <x v="1"/>
    <n v="275.5"/>
    <n v="303"/>
    <n v="551"/>
    <n v="606"/>
    <x v="0"/>
    <s v=""/>
  </r>
  <r>
    <n v="40"/>
    <x v="36"/>
    <n v="29"/>
    <x v="0"/>
    <x v="0"/>
    <x v="0"/>
    <x v="0"/>
    <x v="0"/>
    <x v="0"/>
    <n v="120"/>
    <n v="120"/>
    <n v="120"/>
    <n v="120"/>
    <x v="0"/>
    <s v=""/>
  </r>
  <r>
    <n v="41"/>
    <x v="37"/>
    <n v="29"/>
    <x v="0"/>
    <x v="0"/>
    <x v="0"/>
    <x v="0"/>
    <x v="2"/>
    <x v="0"/>
    <n v="630"/>
    <n v="624"/>
    <n v="630"/>
    <n v="624"/>
    <x v="0"/>
    <s v=""/>
  </r>
  <r>
    <n v="42"/>
    <x v="38"/>
    <n v="29"/>
    <x v="0"/>
    <x v="0"/>
    <x v="0"/>
    <x v="0"/>
    <x v="0"/>
    <x v="1"/>
    <n v="32.5"/>
    <n v="36"/>
    <n v="65"/>
    <n v="72"/>
    <x v="0"/>
    <s v=""/>
  </r>
  <r>
    <n v="43"/>
    <x v="39"/>
    <n v="29"/>
    <x v="0"/>
    <x v="0"/>
    <x v="0"/>
    <x v="0"/>
    <x v="0"/>
    <x v="2"/>
    <n v="338.33"/>
    <n v="389.33333299999998"/>
    <n v="1015"/>
    <n v="1168"/>
    <x v="0"/>
    <s v=""/>
  </r>
  <r>
    <n v="44"/>
    <x v="38"/>
    <n v="29"/>
    <x v="0"/>
    <x v="0"/>
    <x v="0"/>
    <x v="0"/>
    <x v="0"/>
    <x v="2"/>
    <n v="10.67"/>
    <n v="11"/>
    <n v="32"/>
    <n v="33"/>
    <x v="0"/>
    <s v=""/>
  </r>
  <r>
    <n v="45"/>
    <x v="40"/>
    <n v="29"/>
    <x v="0"/>
    <x v="0"/>
    <x v="0"/>
    <x v="0"/>
    <x v="0"/>
    <x v="2"/>
    <n v="36.67"/>
    <n v="41.666666999999997"/>
    <n v="110"/>
    <n v="125"/>
    <x v="0"/>
    <s v=""/>
  </r>
  <r>
    <n v="46"/>
    <x v="41"/>
    <n v="29"/>
    <x v="0"/>
    <x v="0"/>
    <x v="0"/>
    <x v="0"/>
    <x v="2"/>
    <x v="1"/>
    <n v="245"/>
    <n v="249.5"/>
    <n v="490"/>
    <n v="499"/>
    <x v="0"/>
    <s v=""/>
  </r>
  <r>
    <n v="47"/>
    <x v="42"/>
    <n v="18"/>
    <x v="0"/>
    <x v="0"/>
    <x v="1"/>
    <x v="0"/>
    <x v="3"/>
    <x v="0"/>
    <n v="636"/>
    <n v="677"/>
    <n v="636"/>
    <n v="677"/>
    <x v="0"/>
    <s v=""/>
  </r>
  <r>
    <n v="48"/>
    <x v="43"/>
    <n v="18"/>
    <x v="0"/>
    <x v="0"/>
    <x v="1"/>
    <x v="0"/>
    <x v="3"/>
    <x v="2"/>
    <n v="159"/>
    <n v="170.66666699999999"/>
    <n v="477"/>
    <n v="512"/>
    <x v="0"/>
    <s v=""/>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r>
    <m/>
    <x v="44"/>
    <m/>
    <x v="1"/>
    <x v="1"/>
    <x v="2"/>
    <x v="2"/>
    <x v="4"/>
    <x v="3"/>
    <m/>
    <m/>
    <m/>
    <m/>
    <x v="1"/>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1"/>
  </r>
  <r>
    <x v="2"/>
    <x v="2"/>
    <x v="0"/>
  </r>
  <r>
    <x v="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DCBDB6-0718-46F7-9587-B439B4C7DD3D}"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3:H14" firstHeaderRow="0" firstDataRow="1" firstDataCol="0"/>
  <pivotFields count="3">
    <pivotField dataField="1" showAll="0">
      <items count="5">
        <item x="0"/>
        <item x="1"/>
        <item x="2"/>
        <item x="3"/>
        <item t="default"/>
      </items>
    </pivotField>
    <pivotField dataField="1" showAll="0">
      <items count="5">
        <item x="0"/>
        <item x="1"/>
        <item x="2"/>
        <item x="3"/>
        <item t="default"/>
      </items>
    </pivotField>
    <pivotField dataField="1" showAll="0">
      <items count="3">
        <item x="1"/>
        <item x="0"/>
        <item t="default"/>
      </items>
    </pivotField>
  </pivotFields>
  <rowItems count="1">
    <i/>
  </rowItems>
  <colFields count="1">
    <field x="-2"/>
  </colFields>
  <colItems count="3">
    <i>
      <x/>
    </i>
    <i i="1">
      <x v="1"/>
    </i>
    <i i="2">
      <x v="2"/>
    </i>
  </colItems>
  <dataFields count="3">
    <dataField name="Sum of SUMIFS" fld="2" baseField="0" baseItem="0"/>
    <dataField name="Sum of SUMIF" fld="1" baseField="0" baseItem="0"/>
    <dataField name="Sum of SUM"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FFE00B-D596-4086-A1D8-C6116BB94EC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H5" firstHeaderRow="0" firstDataRow="1" firstDataCol="0"/>
  <pivotFields count="3">
    <pivotField dataField="1" showAll="0">
      <items count="5">
        <item x="0"/>
        <item x="1"/>
        <item x="2"/>
        <item x="3"/>
        <item t="default"/>
      </items>
    </pivotField>
    <pivotField dataField="1" showAll="0">
      <items count="5">
        <item x="0"/>
        <item x="1"/>
        <item x="2"/>
        <item x="3"/>
        <item t="default"/>
      </items>
    </pivotField>
    <pivotField dataField="1" showAll="0"/>
  </pivotFields>
  <rowItems count="1">
    <i/>
  </rowItems>
  <colFields count="1">
    <field x="-2"/>
  </colFields>
  <colItems count="3">
    <i>
      <x/>
    </i>
    <i i="1">
      <x v="1"/>
    </i>
    <i i="2">
      <x v="2"/>
    </i>
  </colItems>
  <dataFields count="3">
    <dataField name="Sum of MODE" fld="2" baseField="0" baseItem="0"/>
    <dataField name="Sum of MEAN" fld="0" baseField="0" baseItem="0"/>
    <dataField name="Sum of MEDIA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5987D-7776-4828-A019-0A228E3AE68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7" firstHeaderRow="0" firstDataRow="1" firstDataCol="1"/>
  <pivotFields count="16">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items count="4">
        <item x="1"/>
        <item x="0"/>
        <item x="2"/>
        <item t="default"/>
      </items>
    </pivotField>
    <pivotField axis="axisRow" showAll="0">
      <items count="4">
        <item x="0"/>
        <item x="1"/>
        <item x="2"/>
        <item t="default"/>
      </items>
    </pivotField>
    <pivotField showAll="0"/>
    <pivotField showAll="0"/>
    <pivotField showAll="0"/>
    <pivotField dataField="1" showAll="0"/>
    <pivotField dataField="1" showAll="0"/>
    <pivotField dataField="1" showAll="0"/>
    <pivotField showAll="0">
      <items count="3">
        <item x="0"/>
        <item x="1"/>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Fields count="1">
    <field x="-2"/>
  </colFields>
  <colItems count="3">
    <i>
      <x/>
    </i>
    <i i="1">
      <x v="1"/>
    </i>
    <i i="2">
      <x v="2"/>
    </i>
  </colItems>
  <dataFields count="3">
    <dataField name="Sum of Cost" fld="11" baseField="0" baseItem="0"/>
    <dataField name="Sum of Revenue" fld="12" baseField="0" baseItem="0"/>
    <dataField name="Sum of Unit Price" fld="10"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0D7D8-885F-4761-AC42-43A4F95C0C5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7" firstHeaderRow="0" firstDataRow="1" firstDataCol="1"/>
  <pivotFields count="15">
    <pivotField showAll="0"/>
    <pivotField showAll="0">
      <items count="46">
        <item x="36"/>
        <item x="13"/>
        <item x="3"/>
        <item x="27"/>
        <item x="5"/>
        <item x="24"/>
        <item x="9"/>
        <item x="34"/>
        <item x="6"/>
        <item x="42"/>
        <item x="26"/>
        <item x="21"/>
        <item x="37"/>
        <item x="10"/>
        <item x="20"/>
        <item x="15"/>
        <item x="31"/>
        <item x="41"/>
        <item x="2"/>
        <item x="14"/>
        <item x="16"/>
        <item x="43"/>
        <item x="40"/>
        <item x="18"/>
        <item x="29"/>
        <item x="19"/>
        <item x="30"/>
        <item x="28"/>
        <item x="25"/>
        <item x="32"/>
        <item x="11"/>
        <item x="23"/>
        <item x="0"/>
        <item x="4"/>
        <item x="7"/>
        <item x="8"/>
        <item x="12"/>
        <item x="1"/>
        <item x="39"/>
        <item x="33"/>
        <item x="38"/>
        <item x="22"/>
        <item x="17"/>
        <item x="35"/>
        <item x="44"/>
        <item t="default"/>
      </items>
    </pivotField>
    <pivotField showAll="0"/>
    <pivotField showAll="0">
      <items count="3">
        <item x="0"/>
        <item x="1"/>
        <item t="default"/>
      </items>
    </pivotField>
    <pivotField showAll="0">
      <items count="3">
        <item x="0"/>
        <item x="1"/>
        <item t="default"/>
      </items>
    </pivotField>
    <pivotField showAll="0">
      <items count="4">
        <item x="1"/>
        <item x="0"/>
        <item x="2"/>
        <item t="default"/>
      </items>
    </pivotField>
    <pivotField showAll="0">
      <items count="4">
        <item x="0"/>
        <item x="1"/>
        <item x="2"/>
        <item t="default"/>
      </items>
    </pivotField>
    <pivotField axis="axisRow" showAll="0">
      <items count="6">
        <item x="3"/>
        <item x="1"/>
        <item x="2"/>
        <item x="0"/>
        <item x="4"/>
        <item t="default"/>
      </items>
    </pivotField>
    <pivotField showAll="0">
      <items count="5">
        <item x="0"/>
        <item x="1"/>
        <item x="2"/>
        <item x="3"/>
        <item t="default"/>
      </items>
    </pivotField>
    <pivotField dataField="1" showAll="0"/>
    <pivotField dataField="1" showAll="0"/>
    <pivotField dataField="1" showAll="0"/>
    <pivotField showAll="0"/>
    <pivotField showAll="0">
      <items count="3">
        <item x="0"/>
        <item x="1"/>
        <item t="default"/>
      </items>
    </pivotField>
    <pivotField showAll="0"/>
  </pivotFields>
  <rowFields count="1">
    <field x="7"/>
  </rowFields>
  <rowItems count="6">
    <i>
      <x/>
    </i>
    <i>
      <x v="1"/>
    </i>
    <i>
      <x v="2"/>
    </i>
    <i>
      <x v="3"/>
    </i>
    <i>
      <x v="4"/>
    </i>
    <i t="grand">
      <x/>
    </i>
  </rowItems>
  <colFields count="1">
    <field x="-2"/>
  </colFields>
  <colItems count="3">
    <i>
      <x/>
    </i>
    <i i="1">
      <x v="1"/>
    </i>
    <i i="2">
      <x v="2"/>
    </i>
  </colItems>
  <dataFields count="3">
    <dataField name="Sum of Unit Cost" fld="9" baseField="0" baseItem="0"/>
    <dataField name="Sum of Unit Price" fld="10" baseField="0" baseItem="0"/>
    <dataField name="Sum of Cost" fld="11" baseField="0" baseItem="0"/>
  </dataFields>
  <chartFormats count="27">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12" format="4">
      <pivotArea type="data" outline="0" fieldPosition="0">
        <references count="2">
          <reference field="4294967294" count="1" selected="0">
            <x v="0"/>
          </reference>
          <reference field="7" count="1" selected="0">
            <x v="1"/>
          </reference>
        </references>
      </pivotArea>
    </chartFormat>
    <chartFormat chart="12" format="5">
      <pivotArea type="data" outline="0" fieldPosition="0">
        <references count="2">
          <reference field="4294967294" count="1" selected="0">
            <x v="0"/>
          </reference>
          <reference field="7" count="1" selected="0">
            <x v="2"/>
          </reference>
        </references>
      </pivotArea>
    </chartFormat>
    <chartFormat chart="12" format="6">
      <pivotArea type="data" outline="0" fieldPosition="0">
        <references count="2">
          <reference field="4294967294" count="1" selected="0">
            <x v="0"/>
          </reference>
          <reference field="7" count="1" selected="0">
            <x v="3"/>
          </reference>
        </references>
      </pivotArea>
    </chartFormat>
    <chartFormat chart="12" format="7">
      <pivotArea type="data" outline="0" fieldPosition="0">
        <references count="2">
          <reference field="4294967294" count="1" selected="0">
            <x v="0"/>
          </reference>
          <reference field="7" count="1" selected="0">
            <x v="4"/>
          </reference>
        </references>
      </pivotArea>
    </chartFormat>
    <chartFormat chart="12" format="8">
      <pivotArea type="data" outline="0" fieldPosition="0">
        <references count="2">
          <reference field="4294967294" count="1" selected="0">
            <x v="1"/>
          </reference>
          <reference field="7" count="1" selected="0">
            <x v="0"/>
          </reference>
        </references>
      </pivotArea>
    </chartFormat>
    <chartFormat chart="12" format="9">
      <pivotArea type="data" outline="0" fieldPosition="0">
        <references count="2">
          <reference field="4294967294" count="1" selected="0">
            <x v="1"/>
          </reference>
          <reference field="7" count="1" selected="0">
            <x v="1"/>
          </reference>
        </references>
      </pivotArea>
    </chartFormat>
    <chartFormat chart="12" format="10">
      <pivotArea type="data" outline="0" fieldPosition="0">
        <references count="2">
          <reference field="4294967294" count="1" selected="0">
            <x v="1"/>
          </reference>
          <reference field="7" count="1" selected="0">
            <x v="2"/>
          </reference>
        </references>
      </pivotArea>
    </chartFormat>
    <chartFormat chart="12" format="11">
      <pivotArea type="data" outline="0" fieldPosition="0">
        <references count="2">
          <reference field="4294967294" count="1" selected="0">
            <x v="1"/>
          </reference>
          <reference field="7" count="1" selected="0">
            <x v="3"/>
          </reference>
        </references>
      </pivotArea>
    </chartFormat>
    <chartFormat chart="12" format="12">
      <pivotArea type="data" outline="0" fieldPosition="0">
        <references count="2">
          <reference field="4294967294" count="1" selected="0">
            <x v="1"/>
          </reference>
          <reference field="7" count="1" selected="0">
            <x v="4"/>
          </reference>
        </references>
      </pivotArea>
    </chartFormat>
    <chartFormat chart="12" format="13">
      <pivotArea type="data" outline="0" fieldPosition="0">
        <references count="2">
          <reference field="4294967294" count="1" selected="0">
            <x v="2"/>
          </reference>
          <reference field="7" count="1" selected="0">
            <x v="0"/>
          </reference>
        </references>
      </pivotArea>
    </chartFormat>
    <chartFormat chart="12" format="14">
      <pivotArea type="data" outline="0" fieldPosition="0">
        <references count="2">
          <reference field="4294967294" count="1" selected="0">
            <x v="2"/>
          </reference>
          <reference field="7" count="1" selected="0">
            <x v="1"/>
          </reference>
        </references>
      </pivotArea>
    </chartFormat>
    <chartFormat chart="12" format="15">
      <pivotArea type="data" outline="0" fieldPosition="0">
        <references count="2">
          <reference field="4294967294" count="1" selected="0">
            <x v="2"/>
          </reference>
          <reference field="7" count="1" selected="0">
            <x v="2"/>
          </reference>
        </references>
      </pivotArea>
    </chartFormat>
    <chartFormat chart="12" format="16">
      <pivotArea type="data" outline="0" fieldPosition="0">
        <references count="2">
          <reference field="4294967294" count="1" selected="0">
            <x v="2"/>
          </reference>
          <reference field="7" count="1" selected="0">
            <x v="3"/>
          </reference>
        </references>
      </pivotArea>
    </chartFormat>
    <chartFormat chart="12" format="17">
      <pivotArea type="data" outline="0" fieldPosition="0">
        <references count="2">
          <reference field="4294967294" count="1" selected="0">
            <x v="2"/>
          </reference>
          <reference field="7" count="1" selected="0">
            <x v="4"/>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BF4A53-FDD6-44B9-B78B-BB48E780BAC7}" autoFormatId="16" applyNumberFormats="0" applyBorderFormats="0" applyFontFormats="0" applyPatternFormats="0" applyAlignmentFormats="0" applyWidthHeightFormats="0">
  <queryTableRefresh nextId="16">
    <queryTableFields count="15">
      <queryTableField id="1" name="index" tableColumnId="1"/>
      <queryTableField id="2" name="date" tableColumnId="2"/>
      <queryTableField id="3" name="Customer Age" tableColumnId="3"/>
      <queryTableField id="4" name="Customer Gender" tableColumnId="4"/>
      <queryTableField id="5" name="Country" tableColumnId="5"/>
      <queryTableField id="6" name="State" tableColumnId="6"/>
      <queryTableField id="7" name="Product Category" tableColumnId="7"/>
      <queryTableField id="8" name="Sub Category" tableColumnId="8"/>
      <queryTableField id="9" name="Quantity" tableColumnId="9"/>
      <queryTableField id="10" name="Unit Cost" tableColumnId="10"/>
      <queryTableField id="11" name="Unit Price" tableColumnId="11"/>
      <queryTableField id="12" name="Cost" tableColumnId="12"/>
      <queryTableField id="13" name="Revenue" tableColumnId="13"/>
      <queryTableField id="14" name="Column1" tableColumnId="14"/>
      <queryTableField id="15" name="_1"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9811110-49E9-46FA-8F71-0A7ABC96B9C7}" sourceName="date">
  <pivotTables>
    <pivotTable tabId="7" name="PivotTable1"/>
  </pivotTables>
  <data>
    <tabular pivotCacheId="812821321">
      <items count="45">
        <i x="36" s="1"/>
        <i x="13" s="1"/>
        <i x="3" s="1"/>
        <i x="27" s="1"/>
        <i x="5" s="1"/>
        <i x="24" s="1"/>
        <i x="9" s="1"/>
        <i x="34" s="1"/>
        <i x="6" s="1"/>
        <i x="42" s="1"/>
        <i x="26" s="1"/>
        <i x="21" s="1"/>
        <i x="37" s="1"/>
        <i x="10" s="1"/>
        <i x="20" s="1"/>
        <i x="15" s="1"/>
        <i x="31" s="1"/>
        <i x="41" s="1"/>
        <i x="2" s="1"/>
        <i x="14" s="1"/>
        <i x="16" s="1"/>
        <i x="43" s="1"/>
        <i x="40" s="1"/>
        <i x="18" s="1"/>
        <i x="29" s="1"/>
        <i x="19" s="1"/>
        <i x="30" s="1"/>
        <i x="28" s="1"/>
        <i x="25" s="1"/>
        <i x="32" s="1"/>
        <i x="11" s="1"/>
        <i x="23" s="1"/>
        <i x="0" s="1"/>
        <i x="4" s="1"/>
        <i x="7" s="1"/>
        <i x="8" s="1"/>
        <i x="12" s="1"/>
        <i x="1" s="1"/>
        <i x="39" s="1"/>
        <i x="33" s="1"/>
        <i x="38" s="1"/>
        <i x="22" s="1"/>
        <i x="17" s="1"/>
        <i x="35" s="1"/>
        <i x="4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FB8D18C-4E1F-45E0-B897-7746931882E1}" sourceName="State">
  <pivotTables>
    <pivotTable tabId="7" name="PivotTable1"/>
  </pivotTables>
  <data>
    <tabular pivotCacheId="81282132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D92955E9-D5AD-4D68-BC59-7B2E2ABE0EE3}" sourceName="Quantity">
  <pivotTables>
    <pivotTable tabId="7" name="PivotTable1"/>
  </pivotTables>
  <data>
    <tabular pivotCacheId="81282132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7C835BD-332B-4784-B445-5F5A28320A68}" cache="Slicer_date" caption="date" rowHeight="234950"/>
  <slicer name="State" xr10:uid="{17C87D49-5DE9-4289-8563-A44CFCAE8D31}" cache="Slicer_State" caption="State" style="SlicerStyleDark6" rowHeight="234950"/>
  <slicer name="Quantity" xr10:uid="{005B8686-13B3-4C8E-9D69-21BC6D468776}" cache="Slicer_Quantity" caption="Quantity" style="SlicerStyleDark2"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748FA7-720E-4ED1-B614-EE28E1E7501C}" name="Table3" displayName="Table3" ref="A1:M102" totalsRowShown="0">
  <autoFilter ref="A1:M102" xr:uid="{C10C74CE-292D-498E-85F9-98A3855B9752}"/>
  <tableColumns count="13">
    <tableColumn id="1" xr3:uid="{0A8B683D-87C0-4103-92B5-13BE502FB3F6}" name="index"/>
    <tableColumn id="2" xr3:uid="{D08E0973-2783-4550-87BD-6614855306BE}" name="date" dataDxfId="8"/>
    <tableColumn id="3" xr3:uid="{9C8907AA-2622-4B46-8442-0ADAEC2DD232}" name="Customer Age"/>
    <tableColumn id="4" xr3:uid="{36EE4DE0-B582-4550-A56A-F35F1DE9CD2D}" name="Customer Gender"/>
    <tableColumn id="5" xr3:uid="{5BC695C6-A9B5-42D7-B884-15801D6256E6}" name="Country"/>
    <tableColumn id="6" xr3:uid="{066C7E83-FA7B-4369-810E-82A1AB6FAF12}" name="State"/>
    <tableColumn id="7" xr3:uid="{9852D728-4814-4481-B8D7-BED7C043FA62}" name="Product Category"/>
    <tableColumn id="8" xr3:uid="{CC3CEACC-F28C-484A-AA9D-E82877F346CA}" name="Sub Category"/>
    <tableColumn id="9" xr3:uid="{5AF9A056-C2EC-4670-8A4F-58D0240231DE}" name="Quantity"/>
    <tableColumn id="10" xr3:uid="{9E98B9D2-E537-43F0-BBAB-57E8B870D685}" name="Unit Cost"/>
    <tableColumn id="11" xr3:uid="{1D7DF921-6969-49E5-8EAE-7D159AA02DDA}" name="Unit Price"/>
    <tableColumn id="12" xr3:uid="{B4DA6621-7FC2-40C6-B966-114EF20359AC}" name="Cost"/>
    <tableColumn id="13" xr3:uid="{D0716F7F-DA2E-4B97-B46A-27D5719155F4}" name="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30AA13-979D-4CDD-92B8-763AEBD33ABD}" name="SalesForCourse_quizz_table1" displayName="SalesForCourse_quizz_table1" ref="A1:O204" tableType="queryTable" totalsRowShown="0">
  <autoFilter ref="A1:O204" xr:uid="{C04260FF-9EBD-4512-9914-878656FAA677}"/>
  <tableColumns count="15">
    <tableColumn id="1" xr3:uid="{69B81FE7-2409-48D5-B580-934AAE04365B}" uniqueName="1" name="index" queryTableFieldId="1"/>
    <tableColumn id="2" xr3:uid="{6347B5B7-D64B-448B-BD0B-B85F4F552DF4}" uniqueName="2" name="date" queryTableFieldId="2" dataDxfId="7"/>
    <tableColumn id="3" xr3:uid="{9644598F-8766-4234-90D2-1D5B9D389F70}" uniqueName="3" name="Customer Age" queryTableFieldId="3"/>
    <tableColumn id="4" xr3:uid="{32A3CDCF-93A0-48D2-B89C-342134058B34}" uniqueName="4" name="Customer Gender" queryTableFieldId="4" dataDxfId="6"/>
    <tableColumn id="5" xr3:uid="{4BC3AFD9-EFE0-455B-8DDA-0E5EC09790E6}" uniqueName="5" name="Country" queryTableFieldId="5" dataDxfId="5"/>
    <tableColumn id="6" xr3:uid="{7B08C17A-6039-4EB6-94EA-7CB00BDD7492}" uniqueName="6" name="State" queryTableFieldId="6" dataDxfId="4"/>
    <tableColumn id="7" xr3:uid="{5478C067-F529-479F-B3B2-267CEDDFF778}" uniqueName="7" name="Product Category" queryTableFieldId="7" dataDxfId="3"/>
    <tableColumn id="8" xr3:uid="{73857264-C14A-496A-9D3F-7F4C17A83632}" uniqueName="8" name="Sub Category" queryTableFieldId="8" dataDxfId="2"/>
    <tableColumn id="9" xr3:uid="{206FB27F-658D-4462-92C7-B3160C665339}" uniqueName="9" name="Quantity" queryTableFieldId="9"/>
    <tableColumn id="10" xr3:uid="{B1F6F497-C367-4323-B61E-3DEC2636D12A}" uniqueName="10" name="Unit Cost" queryTableFieldId="10"/>
    <tableColumn id="11" xr3:uid="{EAD8D363-C176-446E-AC12-13D8B50D1F1A}" uniqueName="11" name="Unit Price" queryTableFieldId="11"/>
    <tableColumn id="12" xr3:uid="{1DF84D3E-751B-4799-B096-8763B50C8E7D}" uniqueName="12" name="Cost" queryTableFieldId="12"/>
    <tableColumn id="13" xr3:uid="{62435E66-E72F-45D9-B866-98A513C91BAE}" uniqueName="13" name="Revenue" queryTableFieldId="13"/>
    <tableColumn id="14" xr3:uid="{EFC55388-5B51-4AA1-9BF9-1486361B2EF0}" uniqueName="14" name="Column1" queryTableFieldId="14" dataDxfId="1"/>
    <tableColumn id="15" xr3:uid="{FC3878BF-1AAA-45BB-819B-050E439CC710}" uniqueName="15" name="_1" queryTableFieldId="15"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854834-363C-450A-AE22-129B9305DF60}" name="Table4" displayName="Table4" ref="A4:C8" totalsRowShown="0">
  <autoFilter ref="A4:C8" xr:uid="{5B40ED78-5FE8-4B07-8EF9-9F720454EC25}"/>
  <tableColumns count="3">
    <tableColumn id="1" xr3:uid="{D6648947-463D-425D-9AA7-700EB325C9B1}" name="MEAN"/>
    <tableColumn id="2" xr3:uid="{269C54BE-489A-40E9-9394-F19252CFE10A}" name="MEDIAN"/>
    <tableColumn id="3" xr3:uid="{44C5D690-1972-4136-B3A6-0F73B310F200}" name="MO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E2834F-766C-4293-AB17-095DFDEBC964}" name="Table2" displayName="Table2" ref="A13:C17" totalsRowShown="0">
  <autoFilter ref="A13:C17" xr:uid="{E136E6E7-4F86-4F59-9A20-1A39DD3072DD}"/>
  <tableColumns count="3">
    <tableColumn id="1" xr3:uid="{5927907A-C660-44D6-9826-DE9001E749E5}" name="SUM"/>
    <tableColumn id="2" xr3:uid="{543C89EF-12C4-48CD-9F4B-F2A0E8796FD8}" name="SUMIF"/>
    <tableColumn id="3" xr3:uid="{D5D3890A-FD03-416A-A9ED-90D6A97A5A9C}" name="SUMIF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77E07-A747-49FD-A97B-3BB4AAE3A8C4}">
  <dimension ref="A1:AI110"/>
  <sheetViews>
    <sheetView tabSelected="1" topLeftCell="A87" zoomScaleNormal="100" workbookViewId="0">
      <selection activeCell="I108" sqref="I108:M110"/>
    </sheetView>
  </sheetViews>
  <sheetFormatPr defaultRowHeight="14.4" x14ac:dyDescent="0.3"/>
  <cols>
    <col min="1" max="1" width="8.88671875" style="16"/>
    <col min="2" max="2" width="11" style="16" customWidth="1"/>
    <col min="3" max="3" width="14.6640625" style="16" customWidth="1"/>
    <col min="4" max="4" width="17.5546875" style="16" customWidth="1"/>
    <col min="5" max="5" width="9.6640625" style="16" customWidth="1"/>
    <col min="6" max="6" width="8.88671875" style="16"/>
    <col min="7" max="7" width="17.5546875" style="16" customWidth="1"/>
    <col min="8" max="8" width="14.109375" style="16" customWidth="1"/>
    <col min="9" max="9" width="10.21875" style="16" customWidth="1"/>
    <col min="10" max="10" width="10.5546875" style="16" customWidth="1"/>
    <col min="11" max="11" width="11" style="16" customWidth="1"/>
    <col min="12" max="12" width="8.88671875" style="16"/>
    <col min="13" max="13" width="10.21875" style="16" customWidth="1"/>
    <col min="14" max="14" width="9.33203125" style="16" customWidth="1"/>
    <col min="15" max="17" width="10.44140625" style="16" customWidth="1"/>
    <col min="18" max="18" width="12.21875" style="16" customWidth="1"/>
    <col min="19" max="19" width="15.33203125" style="16" customWidth="1"/>
    <col min="20" max="21" width="10.44140625" style="16" customWidth="1"/>
    <col min="22" max="22" width="8.88671875" style="16"/>
    <col min="23" max="23" width="10" style="16" customWidth="1"/>
    <col min="24" max="24" width="10.33203125" style="16" bestFit="1" customWidth="1"/>
    <col min="25" max="16384" width="8.88671875" style="16"/>
  </cols>
  <sheetData>
    <row r="1" spans="1:35" ht="18" x14ac:dyDescent="0.35">
      <c r="A1" s="16" t="s">
        <v>0</v>
      </c>
      <c r="B1" s="16" t="s">
        <v>1</v>
      </c>
      <c r="C1" s="16" t="s">
        <v>2</v>
      </c>
      <c r="D1" s="16" t="s">
        <v>3</v>
      </c>
      <c r="E1" s="16" t="s">
        <v>4</v>
      </c>
      <c r="F1" s="16" t="s">
        <v>5</v>
      </c>
      <c r="G1" s="16" t="s">
        <v>6</v>
      </c>
      <c r="H1" s="16" t="s">
        <v>7</v>
      </c>
      <c r="I1" s="16" t="s">
        <v>8</v>
      </c>
      <c r="J1" s="16" t="s">
        <v>9</v>
      </c>
      <c r="K1" s="16" t="s">
        <v>10</v>
      </c>
      <c r="L1" s="16" t="s">
        <v>11</v>
      </c>
      <c r="M1" s="16" t="s">
        <v>12</v>
      </c>
      <c r="O1" s="2"/>
      <c r="P1" s="2"/>
      <c r="Q1" s="2"/>
      <c r="R1" s="2"/>
      <c r="S1" s="2"/>
      <c r="W1" s="14" t="s">
        <v>0</v>
      </c>
      <c r="X1" s="14" t="s">
        <v>1</v>
      </c>
      <c r="Y1" s="14" t="s">
        <v>2</v>
      </c>
      <c r="Z1" s="14" t="s">
        <v>3</v>
      </c>
      <c r="AA1" s="14" t="s">
        <v>4</v>
      </c>
      <c r="AB1" s="14" t="s">
        <v>5</v>
      </c>
      <c r="AC1" s="14" t="s">
        <v>6</v>
      </c>
      <c r="AD1" s="14" t="s">
        <v>7</v>
      </c>
      <c r="AE1" s="14" t="s">
        <v>8</v>
      </c>
      <c r="AF1" s="14" t="s">
        <v>9</v>
      </c>
      <c r="AG1" s="14" t="s">
        <v>10</v>
      </c>
      <c r="AH1" s="14" t="s">
        <v>11</v>
      </c>
      <c r="AI1" s="14" t="s">
        <v>12</v>
      </c>
    </row>
    <row r="2" spans="1:35" ht="18" x14ac:dyDescent="0.35">
      <c r="A2" s="16">
        <v>0</v>
      </c>
      <c r="B2" s="1">
        <v>42648</v>
      </c>
      <c r="C2" s="16">
        <v>29</v>
      </c>
      <c r="D2" s="16" t="s">
        <v>13</v>
      </c>
      <c r="E2" s="16" t="s">
        <v>14</v>
      </c>
      <c r="F2" s="16" t="s">
        <v>15</v>
      </c>
      <c r="G2" s="16" t="s">
        <v>16</v>
      </c>
      <c r="H2" s="16" t="s">
        <v>17</v>
      </c>
      <c r="I2" s="16">
        <v>1</v>
      </c>
      <c r="J2" s="16">
        <v>80</v>
      </c>
      <c r="K2" s="16">
        <v>109</v>
      </c>
      <c r="L2" s="16">
        <v>80</v>
      </c>
      <c r="M2" s="16">
        <v>109</v>
      </c>
      <c r="O2" s="17" t="s">
        <v>43</v>
      </c>
      <c r="P2" s="18"/>
      <c r="Q2" s="18"/>
      <c r="R2" s="18"/>
      <c r="S2" s="18"/>
      <c r="T2" s="18"/>
      <c r="U2" s="19"/>
      <c r="W2" s="14" t="str">
        <f>VLOOKUP(W1,A1:M102,1,0)</f>
        <v>index</v>
      </c>
      <c r="X2" s="15" t="str">
        <f>VLOOKUP(W1,A1:M102,2,0)</f>
        <v>date</v>
      </c>
      <c r="Y2" s="14" t="str">
        <f>VLOOKUP(W1,A1:M102,3,0)</f>
        <v>Customer Age</v>
      </c>
      <c r="Z2" s="14" t="str">
        <f>VLOOKUP(W1,A1:M102,4,0)</f>
        <v>Customer Gender</v>
      </c>
      <c r="AA2" s="14" t="str">
        <f>VLOOKUP(W1,A1:M102,5,0)</f>
        <v>Country</v>
      </c>
      <c r="AB2" s="14" t="str">
        <f>VLOOKUP(W1,A1:M102,6,0)</f>
        <v>State</v>
      </c>
      <c r="AC2" s="14" t="str">
        <f>VLOOKUP(W1,A1:M102,7,0)</f>
        <v>Product Category</v>
      </c>
      <c r="AD2" s="14" t="str">
        <f>VLOOKUP(W1,A1:M102,8,0)</f>
        <v>Sub Category</v>
      </c>
      <c r="AE2" s="14" t="str">
        <f>VLOOKUP(W1,A1:M102,9,0)</f>
        <v>Quantity</v>
      </c>
      <c r="AF2" s="14" t="str">
        <f>VLOOKUP(W1,A1:M102,10,0)</f>
        <v>Unit Cost</v>
      </c>
      <c r="AG2" s="14" t="str">
        <f>VLOOKUP(W1,A1:M102,11,0)</f>
        <v>Unit Price</v>
      </c>
      <c r="AH2" s="14" t="str">
        <f>VLOOKUP(W1,A1:M102,12,0)</f>
        <v>Cost</v>
      </c>
      <c r="AI2" s="14" t="str">
        <f>VLOOKUP(W1,A1:M102,13,0)</f>
        <v>Revenue</v>
      </c>
    </row>
    <row r="3" spans="1:35" x14ac:dyDescent="0.3">
      <c r="A3" s="16">
        <v>1</v>
      </c>
      <c r="B3" s="1">
        <v>42678</v>
      </c>
      <c r="C3" s="16">
        <v>29</v>
      </c>
      <c r="D3" s="16" t="s">
        <v>13</v>
      </c>
      <c r="E3" s="16" t="s">
        <v>14</v>
      </c>
      <c r="F3" s="16" t="s">
        <v>15</v>
      </c>
      <c r="G3" s="16" t="s">
        <v>18</v>
      </c>
      <c r="H3" s="16" t="s">
        <v>19</v>
      </c>
      <c r="I3" s="16">
        <v>2</v>
      </c>
      <c r="J3" s="16">
        <v>24.5</v>
      </c>
      <c r="K3" s="16">
        <v>28.5</v>
      </c>
      <c r="L3" s="16">
        <v>49</v>
      </c>
      <c r="M3" s="16">
        <v>57</v>
      </c>
      <c r="O3" s="4"/>
      <c r="P3" s="4"/>
      <c r="Q3" s="4"/>
      <c r="R3" s="4"/>
      <c r="S3" s="4"/>
      <c r="T3" s="4"/>
      <c r="U3" s="4"/>
    </row>
    <row r="4" spans="1:35" x14ac:dyDescent="0.3">
      <c r="A4" s="16">
        <v>2</v>
      </c>
      <c r="B4" s="1">
        <v>42540</v>
      </c>
      <c r="C4" s="16">
        <v>29</v>
      </c>
      <c r="D4" s="16" t="s">
        <v>13</v>
      </c>
      <c r="E4" s="16" t="s">
        <v>14</v>
      </c>
      <c r="F4" s="16" t="s">
        <v>15</v>
      </c>
      <c r="G4" s="16" t="s">
        <v>16</v>
      </c>
      <c r="H4" s="16" t="s">
        <v>17</v>
      </c>
      <c r="I4" s="16">
        <v>3</v>
      </c>
      <c r="J4" s="16">
        <v>3.67</v>
      </c>
      <c r="K4" s="16">
        <v>5</v>
      </c>
      <c r="L4" s="16">
        <v>11</v>
      </c>
      <c r="M4" s="16">
        <v>15</v>
      </c>
      <c r="P4" s="3" t="s">
        <v>38</v>
      </c>
      <c r="R4" s="3" t="s">
        <v>39</v>
      </c>
      <c r="S4" s="3"/>
      <c r="T4" s="3" t="s">
        <v>40</v>
      </c>
    </row>
    <row r="5" spans="1:35" x14ac:dyDescent="0.3">
      <c r="A5" s="16">
        <v>3</v>
      </c>
      <c r="B5" s="1">
        <v>42399</v>
      </c>
      <c r="C5" s="16">
        <v>29</v>
      </c>
      <c r="D5" s="16" t="s">
        <v>13</v>
      </c>
      <c r="E5" s="16" t="s">
        <v>14</v>
      </c>
      <c r="F5" s="16" t="s">
        <v>15</v>
      </c>
      <c r="G5" s="16" t="s">
        <v>16</v>
      </c>
      <c r="H5" s="16" t="s">
        <v>17</v>
      </c>
      <c r="I5" s="16">
        <v>2</v>
      </c>
      <c r="J5" s="16">
        <v>87.5</v>
      </c>
      <c r="K5" s="16">
        <v>116.5</v>
      </c>
      <c r="L5" s="16">
        <v>175</v>
      </c>
      <c r="M5" s="16">
        <v>233</v>
      </c>
      <c r="P5" s="16">
        <f>AVERAGE(L2:L102)</f>
        <v>581.58415841584156</v>
      </c>
      <c r="R5" s="16">
        <f>MEDIAN(L2:L102)</f>
        <v>300</v>
      </c>
      <c r="T5" s="16">
        <f>MODE(L2:L102)</f>
        <v>2320</v>
      </c>
    </row>
    <row r="6" spans="1:35" ht="18" x14ac:dyDescent="0.35">
      <c r="A6" s="16">
        <v>4</v>
      </c>
      <c r="B6" s="1">
        <v>42657</v>
      </c>
      <c r="C6" s="16">
        <v>29</v>
      </c>
      <c r="D6" s="16" t="s">
        <v>13</v>
      </c>
      <c r="E6" s="16" t="s">
        <v>14</v>
      </c>
      <c r="F6" s="16" t="s">
        <v>15</v>
      </c>
      <c r="G6" s="16" t="s">
        <v>16</v>
      </c>
      <c r="H6" s="16" t="s">
        <v>17</v>
      </c>
      <c r="I6" s="16">
        <v>3</v>
      </c>
      <c r="J6" s="16">
        <v>35</v>
      </c>
      <c r="K6" s="16">
        <v>41.666666999999997</v>
      </c>
      <c r="L6" s="16">
        <v>105</v>
      </c>
      <c r="M6" s="16">
        <v>125</v>
      </c>
      <c r="W6" s="2"/>
    </row>
    <row r="7" spans="1:35" ht="18" x14ac:dyDescent="0.35">
      <c r="A7" s="16">
        <v>5</v>
      </c>
      <c r="B7" s="1">
        <v>42406</v>
      </c>
      <c r="C7" s="16">
        <v>29</v>
      </c>
      <c r="D7" s="16" t="s">
        <v>13</v>
      </c>
      <c r="E7" s="16" t="s">
        <v>14</v>
      </c>
      <c r="F7" s="16" t="s">
        <v>15</v>
      </c>
      <c r="G7" s="16" t="s">
        <v>16</v>
      </c>
      <c r="H7" s="16" t="s">
        <v>17</v>
      </c>
      <c r="I7" s="16">
        <v>1</v>
      </c>
      <c r="J7" s="16">
        <v>66</v>
      </c>
      <c r="K7" s="16">
        <v>78</v>
      </c>
      <c r="L7" s="16">
        <v>66</v>
      </c>
      <c r="M7" s="16">
        <v>78</v>
      </c>
      <c r="O7" s="2"/>
      <c r="Q7" s="2"/>
      <c r="S7" s="2"/>
    </row>
    <row r="8" spans="1:35" ht="18" x14ac:dyDescent="0.35">
      <c r="A8" s="16">
        <v>6</v>
      </c>
      <c r="B8" s="1">
        <v>42431</v>
      </c>
      <c r="C8" s="16">
        <v>29</v>
      </c>
      <c r="D8" s="16" t="s">
        <v>13</v>
      </c>
      <c r="E8" s="16" t="s">
        <v>14</v>
      </c>
      <c r="F8" s="16" t="s">
        <v>15</v>
      </c>
      <c r="G8" s="16" t="s">
        <v>16</v>
      </c>
      <c r="H8" s="16" t="s">
        <v>17</v>
      </c>
      <c r="I8" s="16">
        <v>2</v>
      </c>
      <c r="J8" s="16">
        <v>52</v>
      </c>
      <c r="K8" s="16">
        <v>60</v>
      </c>
      <c r="L8" s="16">
        <v>104</v>
      </c>
      <c r="M8" s="16">
        <v>120</v>
      </c>
      <c r="O8" s="17" t="s">
        <v>44</v>
      </c>
      <c r="P8" s="18"/>
      <c r="Q8" s="18"/>
      <c r="R8" s="18"/>
      <c r="S8" s="18"/>
      <c r="T8" s="18"/>
      <c r="U8" s="19"/>
    </row>
    <row r="9" spans="1:35" x14ac:dyDescent="0.3">
      <c r="A9" s="16">
        <v>7</v>
      </c>
      <c r="B9" s="1">
        <v>42658</v>
      </c>
      <c r="C9" s="16">
        <v>29</v>
      </c>
      <c r="D9" s="16" t="s">
        <v>13</v>
      </c>
      <c r="E9" s="16" t="s">
        <v>14</v>
      </c>
      <c r="F9" s="16" t="s">
        <v>15</v>
      </c>
      <c r="G9" s="16" t="s">
        <v>16</v>
      </c>
      <c r="H9" s="16" t="s">
        <v>17</v>
      </c>
      <c r="I9" s="16">
        <v>1</v>
      </c>
      <c r="J9" s="16">
        <v>60</v>
      </c>
      <c r="K9" s="16">
        <v>68</v>
      </c>
      <c r="L9" s="16">
        <v>60</v>
      </c>
      <c r="M9" s="16">
        <v>68</v>
      </c>
      <c r="P9" s="9"/>
      <c r="Q9" s="3"/>
      <c r="R9" s="9"/>
      <c r="S9" s="3"/>
      <c r="T9" s="3"/>
    </row>
    <row r="10" spans="1:35" x14ac:dyDescent="0.3">
      <c r="A10" s="16">
        <v>8</v>
      </c>
      <c r="B10" s="1">
        <v>42666</v>
      </c>
      <c r="C10" s="16">
        <v>29</v>
      </c>
      <c r="D10" s="16" t="s">
        <v>13</v>
      </c>
      <c r="E10" s="16" t="s">
        <v>14</v>
      </c>
      <c r="F10" s="16" t="s">
        <v>15</v>
      </c>
      <c r="G10" s="16" t="s">
        <v>16</v>
      </c>
      <c r="H10" s="16" t="s">
        <v>17</v>
      </c>
      <c r="I10" s="16">
        <v>2</v>
      </c>
      <c r="J10" s="16">
        <v>8</v>
      </c>
      <c r="K10" s="16">
        <v>10</v>
      </c>
      <c r="L10" s="16">
        <v>16</v>
      </c>
      <c r="M10" s="16">
        <v>20</v>
      </c>
      <c r="P10" s="9" t="s">
        <v>35</v>
      </c>
      <c r="Q10" s="3"/>
      <c r="R10" s="9" t="s">
        <v>36</v>
      </c>
      <c r="S10" s="3"/>
      <c r="T10" s="3" t="s">
        <v>37</v>
      </c>
    </row>
    <row r="11" spans="1:35" ht="18" x14ac:dyDescent="0.35">
      <c r="A11" s="16">
        <v>9</v>
      </c>
      <c r="B11" s="1">
        <v>42416</v>
      </c>
      <c r="C11" s="16">
        <v>29</v>
      </c>
      <c r="D11" s="16" t="s">
        <v>13</v>
      </c>
      <c r="E11" s="16" t="s">
        <v>14</v>
      </c>
      <c r="F11" s="16" t="s">
        <v>15</v>
      </c>
      <c r="G11" s="16" t="s">
        <v>16</v>
      </c>
      <c r="H11" s="16" t="s">
        <v>17</v>
      </c>
      <c r="I11" s="16">
        <v>2</v>
      </c>
      <c r="J11" s="16">
        <v>2.5</v>
      </c>
      <c r="K11" s="16">
        <v>3</v>
      </c>
      <c r="L11" s="16">
        <v>1</v>
      </c>
      <c r="M11" s="16">
        <v>6</v>
      </c>
      <c r="P11" s="6">
        <f>SUM(L2:L102)</f>
        <v>58740</v>
      </c>
      <c r="R11" s="6">
        <f>SUMIF(D2:D102,D2,L2:L102)</f>
        <v>31772</v>
      </c>
      <c r="T11" s="5">
        <f>SUMIFS(L2:L102,D2:D102,D2,I2:I102,I2)</f>
        <v>13109</v>
      </c>
      <c r="U11" s="2"/>
    </row>
    <row r="12" spans="1:35" x14ac:dyDescent="0.3">
      <c r="A12" s="16">
        <v>10</v>
      </c>
      <c r="B12" s="1">
        <v>42489</v>
      </c>
      <c r="C12" s="16">
        <v>29</v>
      </c>
      <c r="D12" s="16" t="s">
        <v>13</v>
      </c>
      <c r="E12" s="16" t="s">
        <v>14</v>
      </c>
      <c r="F12" s="16" t="s">
        <v>15</v>
      </c>
      <c r="G12" s="16" t="s">
        <v>16</v>
      </c>
      <c r="H12" s="16" t="s">
        <v>20</v>
      </c>
      <c r="I12" s="16">
        <v>2</v>
      </c>
      <c r="J12" s="16">
        <v>17.5</v>
      </c>
      <c r="K12" s="16">
        <v>21</v>
      </c>
      <c r="L12" s="16">
        <v>35</v>
      </c>
      <c r="M12" s="16">
        <v>42</v>
      </c>
    </row>
    <row r="13" spans="1:35" ht="18" x14ac:dyDescent="0.35">
      <c r="A13" s="16">
        <v>11</v>
      </c>
      <c r="B13" s="1">
        <v>42638</v>
      </c>
      <c r="C13" s="16">
        <v>29</v>
      </c>
      <c r="D13" s="16" t="s">
        <v>13</v>
      </c>
      <c r="E13" s="16" t="s">
        <v>14</v>
      </c>
      <c r="F13" s="16" t="s">
        <v>15</v>
      </c>
      <c r="G13" s="16" t="s">
        <v>16</v>
      </c>
      <c r="H13" s="16" t="s">
        <v>17</v>
      </c>
      <c r="I13" s="16">
        <v>3</v>
      </c>
      <c r="J13" s="16">
        <v>40</v>
      </c>
      <c r="K13" s="16">
        <v>48.666666999999997</v>
      </c>
      <c r="L13" s="16">
        <v>120</v>
      </c>
      <c r="M13" s="16">
        <v>146</v>
      </c>
      <c r="O13" s="2"/>
      <c r="Q13" s="2"/>
      <c r="S13" s="2"/>
    </row>
    <row r="14" spans="1:35" ht="18" x14ac:dyDescent="0.35">
      <c r="A14" s="16">
        <v>12</v>
      </c>
      <c r="B14" s="1">
        <v>42670</v>
      </c>
      <c r="C14" s="16">
        <v>29</v>
      </c>
      <c r="D14" s="16" t="s">
        <v>13</v>
      </c>
      <c r="E14" s="16" t="s">
        <v>14</v>
      </c>
      <c r="F14" s="16" t="s">
        <v>15</v>
      </c>
      <c r="G14" s="16" t="s">
        <v>16</v>
      </c>
      <c r="H14" s="16" t="s">
        <v>17</v>
      </c>
      <c r="I14" s="16">
        <v>2</v>
      </c>
      <c r="J14" s="16">
        <v>46</v>
      </c>
      <c r="K14" s="16">
        <v>60</v>
      </c>
      <c r="L14" s="16">
        <v>92</v>
      </c>
      <c r="M14" s="16">
        <v>120</v>
      </c>
      <c r="O14" s="17" t="s">
        <v>45</v>
      </c>
      <c r="P14" s="18"/>
      <c r="Q14" s="18"/>
      <c r="R14" s="18"/>
      <c r="S14" s="18"/>
      <c r="T14" s="18"/>
      <c r="U14" s="19"/>
    </row>
    <row r="15" spans="1:35" x14ac:dyDescent="0.3">
      <c r="A15" s="16">
        <v>13</v>
      </c>
      <c r="B15" s="1">
        <v>42398</v>
      </c>
      <c r="C15" s="16">
        <v>29</v>
      </c>
      <c r="D15" s="16" t="s">
        <v>13</v>
      </c>
      <c r="E15" s="16" t="s">
        <v>14</v>
      </c>
      <c r="F15" s="16" t="s">
        <v>15</v>
      </c>
      <c r="G15" s="16" t="s">
        <v>16</v>
      </c>
      <c r="H15" s="16" t="s">
        <v>17</v>
      </c>
      <c r="I15" s="16">
        <v>1</v>
      </c>
      <c r="J15" s="16">
        <v>9</v>
      </c>
      <c r="K15" s="16">
        <v>10</v>
      </c>
      <c r="L15" s="16">
        <v>9</v>
      </c>
      <c r="M15" s="16">
        <v>10</v>
      </c>
      <c r="O15" s="6"/>
      <c r="P15" s="6"/>
      <c r="Q15" s="6"/>
      <c r="R15" s="6"/>
      <c r="S15" s="6"/>
      <c r="T15" s="6"/>
      <c r="U15" s="6"/>
    </row>
    <row r="16" spans="1:35" x14ac:dyDescent="0.3">
      <c r="A16" s="16">
        <v>14</v>
      </c>
      <c r="B16" s="1">
        <v>42545</v>
      </c>
      <c r="C16" s="16">
        <v>29</v>
      </c>
      <c r="D16" s="16" t="s">
        <v>13</v>
      </c>
      <c r="E16" s="16" t="s">
        <v>14</v>
      </c>
      <c r="F16" s="16" t="s">
        <v>15</v>
      </c>
      <c r="G16" s="16" t="s">
        <v>16</v>
      </c>
      <c r="H16" s="16" t="s">
        <v>20</v>
      </c>
      <c r="I16" s="16">
        <v>3</v>
      </c>
      <c r="J16" s="16">
        <v>151.66999999999999</v>
      </c>
      <c r="K16" s="16">
        <v>181.33333300000001</v>
      </c>
      <c r="L16" s="16">
        <v>455</v>
      </c>
      <c r="M16" s="16">
        <v>544</v>
      </c>
      <c r="O16" s="6"/>
      <c r="P16" s="9" t="s">
        <v>41</v>
      </c>
      <c r="Q16" s="9"/>
      <c r="R16" s="9" t="s">
        <v>42</v>
      </c>
      <c r="S16" s="9"/>
      <c r="T16" s="9" t="s">
        <v>46</v>
      </c>
      <c r="U16" s="6"/>
    </row>
    <row r="17" spans="1:21" x14ac:dyDescent="0.3">
      <c r="A17" s="16">
        <v>15</v>
      </c>
      <c r="B17" s="1">
        <v>42509</v>
      </c>
      <c r="C17" s="16">
        <v>29</v>
      </c>
      <c r="D17" s="16" t="s">
        <v>13</v>
      </c>
      <c r="E17" s="16" t="s">
        <v>14</v>
      </c>
      <c r="F17" s="16" t="s">
        <v>15</v>
      </c>
      <c r="G17" s="16" t="s">
        <v>16</v>
      </c>
      <c r="H17" s="16" t="s">
        <v>17</v>
      </c>
      <c r="I17" s="16">
        <v>3</v>
      </c>
      <c r="J17" s="16">
        <v>70</v>
      </c>
      <c r="K17" s="16">
        <v>72.666667000000004</v>
      </c>
      <c r="L17" s="16">
        <v>210</v>
      </c>
      <c r="M17" s="16">
        <v>218</v>
      </c>
      <c r="O17" s="6"/>
      <c r="P17" s="6">
        <f>COUNT(C2:D102)</f>
        <v>101</v>
      </c>
      <c r="Q17" s="6"/>
      <c r="R17" s="6">
        <f>COUNTA(C2:D102)</f>
        <v>202</v>
      </c>
      <c r="S17" s="6"/>
      <c r="T17" s="6">
        <f>COUNTIFS(D2:D102,D2,I2:I102,I2)</f>
        <v>27</v>
      </c>
      <c r="U17" s="6"/>
    </row>
    <row r="18" spans="1:21" x14ac:dyDescent="0.3">
      <c r="A18" s="16">
        <v>16</v>
      </c>
      <c r="B18" s="1">
        <v>42556</v>
      </c>
      <c r="C18" s="16">
        <v>29</v>
      </c>
      <c r="D18" s="16" t="s">
        <v>13</v>
      </c>
      <c r="E18" s="16" t="s">
        <v>14</v>
      </c>
      <c r="F18" s="16" t="s">
        <v>15</v>
      </c>
      <c r="G18" s="16" t="s">
        <v>16</v>
      </c>
      <c r="H18" s="16" t="s">
        <v>17</v>
      </c>
      <c r="I18" s="16">
        <v>1</v>
      </c>
      <c r="J18" s="16">
        <v>385</v>
      </c>
      <c r="K18" s="16">
        <v>439</v>
      </c>
      <c r="L18" s="16">
        <v>385</v>
      </c>
      <c r="M18" s="16">
        <v>439</v>
      </c>
    </row>
    <row r="19" spans="1:21" x14ac:dyDescent="0.3">
      <c r="A19" s="16">
        <v>17</v>
      </c>
      <c r="B19" s="1">
        <v>42715</v>
      </c>
      <c r="C19" s="16">
        <v>29</v>
      </c>
      <c r="D19" s="16" t="s">
        <v>13</v>
      </c>
      <c r="E19" s="16" t="s">
        <v>14</v>
      </c>
      <c r="F19" s="16" t="s">
        <v>15</v>
      </c>
      <c r="G19" s="16" t="s">
        <v>16</v>
      </c>
      <c r="H19" s="16" t="s">
        <v>17</v>
      </c>
      <c r="I19" s="16">
        <v>2</v>
      </c>
      <c r="J19" s="16">
        <v>72.5</v>
      </c>
      <c r="K19" s="16">
        <v>86.5</v>
      </c>
      <c r="L19" s="16">
        <v>145</v>
      </c>
      <c r="M19" s="16">
        <v>173</v>
      </c>
    </row>
    <row r="20" spans="1:21" ht="18" x14ac:dyDescent="0.35">
      <c r="A20" s="16">
        <v>18</v>
      </c>
      <c r="B20" s="1">
        <v>42666</v>
      </c>
      <c r="C20" s="16">
        <v>29</v>
      </c>
      <c r="D20" s="16" t="s">
        <v>13</v>
      </c>
      <c r="E20" s="16" t="s">
        <v>14</v>
      </c>
      <c r="F20" s="16" t="s">
        <v>15</v>
      </c>
      <c r="G20" s="16" t="s">
        <v>16</v>
      </c>
      <c r="H20" s="16" t="s">
        <v>20</v>
      </c>
      <c r="I20" s="16">
        <v>3</v>
      </c>
      <c r="J20" s="16">
        <v>210</v>
      </c>
      <c r="K20" s="16">
        <v>212.66666699999999</v>
      </c>
      <c r="L20" s="16">
        <v>630</v>
      </c>
      <c r="M20" s="16">
        <v>638</v>
      </c>
      <c r="O20" s="17" t="s">
        <v>55</v>
      </c>
      <c r="P20" s="18"/>
      <c r="Q20" s="18"/>
      <c r="R20" s="18"/>
      <c r="S20" s="18"/>
      <c r="T20" s="18"/>
      <c r="U20" s="19"/>
    </row>
    <row r="21" spans="1:21" x14ac:dyDescent="0.3">
      <c r="A21" s="16">
        <v>19</v>
      </c>
      <c r="B21" s="1">
        <v>42638</v>
      </c>
      <c r="C21" s="16">
        <v>29</v>
      </c>
      <c r="D21" s="16" t="s">
        <v>13</v>
      </c>
      <c r="E21" s="16" t="s">
        <v>14</v>
      </c>
      <c r="F21" s="16" t="s">
        <v>15</v>
      </c>
      <c r="G21" s="16" t="s">
        <v>16</v>
      </c>
      <c r="H21" s="16" t="s">
        <v>17</v>
      </c>
      <c r="I21" s="16">
        <v>1</v>
      </c>
      <c r="J21" s="16">
        <v>64</v>
      </c>
      <c r="K21" s="16">
        <v>74</v>
      </c>
      <c r="L21" s="16">
        <v>64</v>
      </c>
      <c r="M21" s="16">
        <v>74</v>
      </c>
    </row>
    <row r="22" spans="1:21" x14ac:dyDescent="0.3">
      <c r="A22" s="16">
        <v>20</v>
      </c>
      <c r="B22" s="1">
        <v>42561</v>
      </c>
      <c r="C22" s="16">
        <v>29</v>
      </c>
      <c r="D22" s="16" t="s">
        <v>13</v>
      </c>
      <c r="E22" s="16" t="s">
        <v>14</v>
      </c>
      <c r="F22" s="16" t="s">
        <v>15</v>
      </c>
      <c r="G22" s="16" t="s">
        <v>16</v>
      </c>
      <c r="H22" s="16" t="s">
        <v>20</v>
      </c>
      <c r="I22" s="16">
        <v>3</v>
      </c>
      <c r="J22" s="16">
        <v>326.67</v>
      </c>
      <c r="K22" s="16">
        <v>359.66666700000002</v>
      </c>
      <c r="L22" s="16">
        <v>980</v>
      </c>
      <c r="M22" s="16">
        <v>1079</v>
      </c>
      <c r="P22" s="8" t="s">
        <v>56</v>
      </c>
      <c r="Q22" s="8" t="s">
        <v>57</v>
      </c>
      <c r="R22" s="8" t="s">
        <v>58</v>
      </c>
      <c r="S22" s="8" t="s">
        <v>59</v>
      </c>
    </row>
    <row r="23" spans="1:21" x14ac:dyDescent="0.3">
      <c r="A23" s="16">
        <v>21</v>
      </c>
      <c r="B23" s="1">
        <v>42581</v>
      </c>
      <c r="C23" s="16">
        <v>29</v>
      </c>
      <c r="D23" s="16" t="s">
        <v>13</v>
      </c>
      <c r="E23" s="16" t="s">
        <v>14</v>
      </c>
      <c r="F23" s="16" t="s">
        <v>15</v>
      </c>
      <c r="G23" s="16" t="s">
        <v>16</v>
      </c>
      <c r="H23" s="16" t="s">
        <v>17</v>
      </c>
      <c r="I23" s="16">
        <v>1</v>
      </c>
      <c r="J23" s="16">
        <v>125</v>
      </c>
      <c r="K23" s="16">
        <v>136</v>
      </c>
      <c r="L23" s="16">
        <v>125</v>
      </c>
      <c r="M23" s="16">
        <v>136</v>
      </c>
      <c r="P23" s="7">
        <v>101</v>
      </c>
      <c r="Q23" s="7" t="s">
        <v>60</v>
      </c>
      <c r="R23" s="7" t="s">
        <v>64</v>
      </c>
      <c r="S23" s="7">
        <v>25000</v>
      </c>
    </row>
    <row r="24" spans="1:21" x14ac:dyDescent="0.3">
      <c r="A24" s="16">
        <v>22</v>
      </c>
      <c r="B24" s="1">
        <v>42503</v>
      </c>
      <c r="C24" s="16">
        <v>29</v>
      </c>
      <c r="D24" s="16" t="s">
        <v>13</v>
      </c>
      <c r="E24" s="16" t="s">
        <v>14</v>
      </c>
      <c r="F24" s="16" t="s">
        <v>15</v>
      </c>
      <c r="G24" s="16" t="s">
        <v>16</v>
      </c>
      <c r="H24" s="16" t="s">
        <v>20</v>
      </c>
      <c r="I24" s="16">
        <v>2</v>
      </c>
      <c r="J24" s="16">
        <v>17.5</v>
      </c>
      <c r="K24" s="16">
        <v>18</v>
      </c>
      <c r="L24" s="16">
        <v>35</v>
      </c>
      <c r="M24" s="16">
        <v>36</v>
      </c>
      <c r="P24" s="7">
        <v>102</v>
      </c>
      <c r="Q24" s="7" t="s">
        <v>61</v>
      </c>
      <c r="R24" s="7" t="s">
        <v>65</v>
      </c>
      <c r="S24" s="7">
        <v>45000</v>
      </c>
    </row>
    <row r="25" spans="1:21" x14ac:dyDescent="0.3">
      <c r="A25" s="16">
        <v>23</v>
      </c>
      <c r="B25" s="1">
        <v>42473</v>
      </c>
      <c r="C25" s="16">
        <v>29</v>
      </c>
      <c r="D25" s="16" t="s">
        <v>13</v>
      </c>
      <c r="E25" s="16" t="s">
        <v>14</v>
      </c>
      <c r="F25" s="16" t="s">
        <v>15</v>
      </c>
      <c r="G25" s="16" t="s">
        <v>16</v>
      </c>
      <c r="H25" s="16" t="s">
        <v>17</v>
      </c>
      <c r="I25" s="16">
        <v>2</v>
      </c>
      <c r="J25" s="16">
        <v>215</v>
      </c>
      <c r="K25" s="16">
        <v>226</v>
      </c>
      <c r="L25" s="16">
        <v>430</v>
      </c>
      <c r="M25" s="16">
        <v>452</v>
      </c>
      <c r="P25" s="7">
        <v>103</v>
      </c>
      <c r="Q25" s="7" t="s">
        <v>62</v>
      </c>
      <c r="R25" s="7" t="s">
        <v>66</v>
      </c>
      <c r="S25" s="7">
        <v>38000</v>
      </c>
    </row>
    <row r="26" spans="1:21" x14ac:dyDescent="0.3">
      <c r="A26" s="16">
        <v>24</v>
      </c>
      <c r="B26" s="1">
        <v>42713</v>
      </c>
      <c r="C26" s="16">
        <v>29</v>
      </c>
      <c r="D26" s="16" t="s">
        <v>13</v>
      </c>
      <c r="E26" s="16" t="s">
        <v>14</v>
      </c>
      <c r="F26" s="16" t="s">
        <v>15</v>
      </c>
      <c r="G26" s="16" t="s">
        <v>16</v>
      </c>
      <c r="H26" s="16" t="s">
        <v>17</v>
      </c>
      <c r="I26" s="16">
        <v>3</v>
      </c>
      <c r="J26" s="16">
        <v>22</v>
      </c>
      <c r="K26" s="16">
        <v>23</v>
      </c>
      <c r="L26" s="16">
        <v>66</v>
      </c>
      <c r="M26" s="16">
        <v>69</v>
      </c>
      <c r="P26" s="7">
        <v>104</v>
      </c>
      <c r="Q26" s="7" t="s">
        <v>63</v>
      </c>
      <c r="R26" s="7" t="s">
        <v>67</v>
      </c>
      <c r="S26" s="7">
        <v>24000</v>
      </c>
    </row>
    <row r="27" spans="1:21" x14ac:dyDescent="0.3">
      <c r="A27" s="16">
        <v>25</v>
      </c>
      <c r="B27" s="1">
        <v>42639</v>
      </c>
      <c r="C27" s="16">
        <v>29</v>
      </c>
      <c r="D27" s="16" t="s">
        <v>13</v>
      </c>
      <c r="E27" s="16" t="s">
        <v>14</v>
      </c>
      <c r="F27" s="16" t="s">
        <v>15</v>
      </c>
      <c r="G27" s="16" t="s">
        <v>16</v>
      </c>
      <c r="H27" s="16" t="s">
        <v>17</v>
      </c>
      <c r="I27" s="16">
        <v>1</v>
      </c>
      <c r="J27" s="16">
        <v>750</v>
      </c>
      <c r="K27" s="16">
        <v>820</v>
      </c>
      <c r="L27" s="16">
        <v>750</v>
      </c>
      <c r="M27" s="16">
        <v>820</v>
      </c>
    </row>
    <row r="28" spans="1:21" x14ac:dyDescent="0.3">
      <c r="A28" s="16">
        <v>26</v>
      </c>
      <c r="B28" s="1">
        <v>42412</v>
      </c>
      <c r="C28" s="16">
        <v>29</v>
      </c>
      <c r="D28" s="16" t="s">
        <v>13</v>
      </c>
      <c r="E28" s="16" t="s">
        <v>14</v>
      </c>
      <c r="F28" s="16" t="s">
        <v>15</v>
      </c>
      <c r="G28" s="16" t="s">
        <v>16</v>
      </c>
      <c r="H28" s="16" t="s">
        <v>17</v>
      </c>
      <c r="I28" s="16">
        <v>2</v>
      </c>
      <c r="J28" s="16">
        <v>60</v>
      </c>
      <c r="K28" s="16">
        <v>70.5</v>
      </c>
      <c r="L28" s="16">
        <v>120</v>
      </c>
      <c r="M28" s="16">
        <v>141</v>
      </c>
      <c r="P28" s="3" t="s">
        <v>68</v>
      </c>
      <c r="Q28" s="3"/>
      <c r="R28" s="3" t="s">
        <v>69</v>
      </c>
    </row>
    <row r="29" spans="1:21" x14ac:dyDescent="0.3">
      <c r="A29" s="16">
        <v>27</v>
      </c>
      <c r="B29" s="1">
        <v>42587</v>
      </c>
      <c r="C29" s="16">
        <v>29</v>
      </c>
      <c r="D29" s="16" t="s">
        <v>13</v>
      </c>
      <c r="E29" s="16" t="s">
        <v>14</v>
      </c>
      <c r="F29" s="16" t="s">
        <v>15</v>
      </c>
      <c r="G29" s="16" t="s">
        <v>16</v>
      </c>
      <c r="H29" s="16" t="s">
        <v>17</v>
      </c>
      <c r="I29" s="16">
        <v>1</v>
      </c>
      <c r="J29" s="16">
        <v>125</v>
      </c>
      <c r="K29" s="16">
        <v>130</v>
      </c>
      <c r="L29" s="16">
        <v>125</v>
      </c>
      <c r="M29" s="16">
        <v>130</v>
      </c>
      <c r="P29" s="16">
        <f>VLOOKUP(P24,P22:S26,4,0)</f>
        <v>45000</v>
      </c>
      <c r="R29" s="16" t="str">
        <f>HLOOKUP(R22,P22:S26,4,0)</f>
        <v>laptop</v>
      </c>
    </row>
    <row r="30" spans="1:21" x14ac:dyDescent="0.3">
      <c r="A30" s="16">
        <v>28</v>
      </c>
      <c r="B30" s="1">
        <v>42556</v>
      </c>
      <c r="C30" s="16">
        <v>29</v>
      </c>
      <c r="D30" s="16" t="s">
        <v>13</v>
      </c>
      <c r="E30" s="16" t="s">
        <v>14</v>
      </c>
      <c r="F30" s="16" t="s">
        <v>15</v>
      </c>
      <c r="G30" s="16" t="s">
        <v>16</v>
      </c>
      <c r="H30" s="16" t="s">
        <v>20</v>
      </c>
      <c r="I30" s="16">
        <v>1</v>
      </c>
      <c r="J30" s="16">
        <v>140</v>
      </c>
      <c r="K30" s="16">
        <v>143</v>
      </c>
      <c r="L30" s="16">
        <v>140</v>
      </c>
      <c r="M30" s="16">
        <v>143</v>
      </c>
    </row>
    <row r="31" spans="1:21" x14ac:dyDescent="0.3">
      <c r="A31" s="16">
        <v>29</v>
      </c>
      <c r="B31" s="1">
        <v>42459</v>
      </c>
      <c r="C31" s="16">
        <v>29</v>
      </c>
      <c r="D31" s="16" t="s">
        <v>13</v>
      </c>
      <c r="E31" s="16" t="s">
        <v>14</v>
      </c>
      <c r="F31" s="16" t="s">
        <v>15</v>
      </c>
      <c r="G31" s="16" t="s">
        <v>16</v>
      </c>
      <c r="H31" s="16" t="s">
        <v>17</v>
      </c>
      <c r="I31" s="16">
        <v>2</v>
      </c>
      <c r="J31" s="16">
        <v>192.5</v>
      </c>
      <c r="K31" s="16">
        <v>213.5</v>
      </c>
      <c r="L31" s="16">
        <v>385</v>
      </c>
      <c r="M31" s="16">
        <v>427</v>
      </c>
    </row>
    <row r="32" spans="1:21" x14ac:dyDescent="0.3">
      <c r="A32" s="16">
        <v>30</v>
      </c>
      <c r="B32" s="1">
        <v>42400</v>
      </c>
      <c r="C32" s="16">
        <v>29</v>
      </c>
      <c r="D32" s="16" t="s">
        <v>13</v>
      </c>
      <c r="E32" s="16" t="s">
        <v>14</v>
      </c>
      <c r="F32" s="16" t="s">
        <v>15</v>
      </c>
      <c r="G32" s="16" t="s">
        <v>16</v>
      </c>
      <c r="H32" s="16" t="s">
        <v>17</v>
      </c>
      <c r="I32" s="16">
        <v>3</v>
      </c>
      <c r="J32" s="16">
        <v>38.33</v>
      </c>
      <c r="K32" s="16">
        <v>43.333333000000003</v>
      </c>
      <c r="L32" s="16">
        <v>115</v>
      </c>
      <c r="M32" s="16">
        <v>130</v>
      </c>
    </row>
    <row r="33" spans="1:21" ht="18" x14ac:dyDescent="0.35">
      <c r="A33" s="16">
        <v>31</v>
      </c>
      <c r="B33" s="1">
        <v>42586</v>
      </c>
      <c r="C33" s="16">
        <v>29</v>
      </c>
      <c r="D33" s="16" t="s">
        <v>13</v>
      </c>
      <c r="E33" s="16" t="s">
        <v>14</v>
      </c>
      <c r="F33" s="16" t="s">
        <v>15</v>
      </c>
      <c r="G33" s="16" t="s">
        <v>16</v>
      </c>
      <c r="H33" s="16" t="s">
        <v>20</v>
      </c>
      <c r="I33" s="16">
        <v>3</v>
      </c>
      <c r="J33" s="16">
        <v>151.66999999999999</v>
      </c>
      <c r="K33" s="16">
        <v>170</v>
      </c>
      <c r="L33" s="16">
        <v>455</v>
      </c>
      <c r="M33" s="16">
        <v>510</v>
      </c>
      <c r="O33" s="17" t="s">
        <v>47</v>
      </c>
      <c r="P33" s="18"/>
      <c r="Q33" s="18"/>
      <c r="R33" s="18"/>
      <c r="S33" s="18"/>
      <c r="T33" s="18"/>
      <c r="U33" s="19"/>
    </row>
    <row r="34" spans="1:21" x14ac:dyDescent="0.3">
      <c r="A34" s="16">
        <v>32</v>
      </c>
      <c r="B34" s="1">
        <v>42570</v>
      </c>
      <c r="C34" s="16">
        <v>29</v>
      </c>
      <c r="D34" s="16" t="s">
        <v>13</v>
      </c>
      <c r="E34" s="16" t="s">
        <v>14</v>
      </c>
      <c r="F34" s="16" t="s">
        <v>15</v>
      </c>
      <c r="G34" s="16" t="s">
        <v>16</v>
      </c>
      <c r="H34" s="16" t="s">
        <v>17</v>
      </c>
      <c r="I34" s="16">
        <v>1</v>
      </c>
      <c r="J34" s="16">
        <v>56</v>
      </c>
      <c r="K34" s="16">
        <v>65</v>
      </c>
      <c r="L34" s="16">
        <v>56</v>
      </c>
      <c r="M34" s="16">
        <v>65</v>
      </c>
      <c r="O34" s="6"/>
      <c r="P34" s="6"/>
      <c r="Q34" s="6"/>
      <c r="R34" s="6"/>
      <c r="S34" s="6"/>
      <c r="T34" s="6"/>
      <c r="U34" s="6"/>
    </row>
    <row r="35" spans="1:21" x14ac:dyDescent="0.3">
      <c r="A35" s="16">
        <v>33</v>
      </c>
      <c r="B35" s="1">
        <v>42666</v>
      </c>
      <c r="C35" s="16">
        <v>29</v>
      </c>
      <c r="D35" s="16" t="s">
        <v>13</v>
      </c>
      <c r="E35" s="16" t="s">
        <v>14</v>
      </c>
      <c r="F35" s="16" t="s">
        <v>15</v>
      </c>
      <c r="G35" s="16" t="s">
        <v>16</v>
      </c>
      <c r="H35" s="16" t="s">
        <v>17</v>
      </c>
      <c r="I35" s="16">
        <v>3</v>
      </c>
      <c r="J35" s="16">
        <v>108.67</v>
      </c>
      <c r="K35" s="16">
        <v>123.666667</v>
      </c>
      <c r="L35" s="16">
        <v>326</v>
      </c>
      <c r="M35" s="16">
        <v>371</v>
      </c>
      <c r="O35" s="9" t="s">
        <v>48</v>
      </c>
      <c r="P35" s="9"/>
      <c r="Q35" s="9" t="s">
        <v>49</v>
      </c>
      <c r="R35" s="9"/>
      <c r="S35" s="9" t="s">
        <v>50</v>
      </c>
      <c r="T35" s="9"/>
      <c r="U35" s="9" t="s">
        <v>51</v>
      </c>
    </row>
    <row r="36" spans="1:21" x14ac:dyDescent="0.3">
      <c r="A36" s="16">
        <v>34</v>
      </c>
      <c r="B36" s="1">
        <v>42584</v>
      </c>
      <c r="C36" s="16">
        <v>29</v>
      </c>
      <c r="D36" s="16" t="s">
        <v>13</v>
      </c>
      <c r="E36" s="16" t="s">
        <v>14</v>
      </c>
      <c r="F36" s="16" t="s">
        <v>15</v>
      </c>
      <c r="G36" s="16" t="s">
        <v>16</v>
      </c>
      <c r="H36" s="16" t="s">
        <v>17</v>
      </c>
      <c r="I36" s="16">
        <v>3</v>
      </c>
      <c r="J36" s="16">
        <v>14.67</v>
      </c>
      <c r="K36" s="16">
        <v>15</v>
      </c>
      <c r="L36" s="16">
        <v>44</v>
      </c>
      <c r="M36" s="16">
        <v>45</v>
      </c>
      <c r="O36" s="6" t="str">
        <f>IF(D12 = "F","TRUE","FALSE")</f>
        <v>TRUE</v>
      </c>
      <c r="P36" s="6"/>
      <c r="Q36" s="6" t="e">
        <f>_xlfn.IFS(L11 = 5, "TRUE",L11 = 4, "TRUE")</f>
        <v>#N/A</v>
      </c>
      <c r="R36" s="6"/>
      <c r="S36" s="6" t="str">
        <f>_xlfn.IFNA(_xlfn.IFS(L11 = 5, "TRUE",L11 = 4, "TRUE"),"FALSE")</f>
        <v>FALSE</v>
      </c>
      <c r="T36" s="6"/>
      <c r="U36" s="6">
        <f>INDEX(A1:M22,10,12)</f>
        <v>16</v>
      </c>
    </row>
    <row r="37" spans="1:21" x14ac:dyDescent="0.3">
      <c r="A37" s="16">
        <v>35</v>
      </c>
      <c r="B37" s="1">
        <v>42516</v>
      </c>
      <c r="C37" s="16">
        <v>29</v>
      </c>
      <c r="D37" s="16" t="s">
        <v>13</v>
      </c>
      <c r="E37" s="16" t="s">
        <v>14</v>
      </c>
      <c r="F37" s="16" t="s">
        <v>15</v>
      </c>
      <c r="G37" s="16" t="s">
        <v>16</v>
      </c>
      <c r="H37" s="16" t="s">
        <v>20</v>
      </c>
      <c r="I37" s="16">
        <v>2</v>
      </c>
      <c r="J37" s="16">
        <v>280</v>
      </c>
      <c r="K37" s="16">
        <v>269</v>
      </c>
      <c r="L37" s="16">
        <v>560</v>
      </c>
      <c r="M37" s="16">
        <v>538</v>
      </c>
    </row>
    <row r="38" spans="1:21" x14ac:dyDescent="0.3">
      <c r="A38" s="16">
        <v>36</v>
      </c>
      <c r="B38" s="1">
        <v>42630</v>
      </c>
      <c r="C38" s="16">
        <v>29</v>
      </c>
      <c r="D38" s="16" t="s">
        <v>13</v>
      </c>
      <c r="E38" s="16" t="s">
        <v>14</v>
      </c>
      <c r="F38" s="16" t="s">
        <v>15</v>
      </c>
      <c r="G38" s="16" t="s">
        <v>16</v>
      </c>
      <c r="H38" s="16" t="s">
        <v>17</v>
      </c>
      <c r="I38" s="16">
        <v>2</v>
      </c>
      <c r="J38" s="16">
        <v>293.5</v>
      </c>
      <c r="K38" s="16">
        <v>320.5</v>
      </c>
      <c r="L38" s="16">
        <v>587</v>
      </c>
      <c r="M38" s="16">
        <v>641</v>
      </c>
    </row>
    <row r="39" spans="1:21" x14ac:dyDescent="0.3">
      <c r="A39" s="16">
        <v>37</v>
      </c>
      <c r="B39" s="1">
        <v>42685</v>
      </c>
      <c r="C39" s="16">
        <v>29</v>
      </c>
      <c r="D39" s="16" t="s">
        <v>13</v>
      </c>
      <c r="E39" s="16" t="s">
        <v>14</v>
      </c>
      <c r="F39" s="16" t="s">
        <v>15</v>
      </c>
      <c r="G39" s="16" t="s">
        <v>16</v>
      </c>
      <c r="H39" s="16" t="s">
        <v>17</v>
      </c>
      <c r="I39" s="16">
        <v>2</v>
      </c>
      <c r="J39" s="16">
        <v>2</v>
      </c>
      <c r="K39" s="16">
        <v>2</v>
      </c>
      <c r="L39" s="16">
        <v>4</v>
      </c>
      <c r="M39" s="16">
        <v>4</v>
      </c>
    </row>
    <row r="40" spans="1:21" ht="18" x14ac:dyDescent="0.35">
      <c r="A40" s="16">
        <v>38</v>
      </c>
      <c r="B40" s="1">
        <v>42421</v>
      </c>
      <c r="C40" s="16">
        <v>29</v>
      </c>
      <c r="D40" s="16" t="s">
        <v>13</v>
      </c>
      <c r="E40" s="16" t="s">
        <v>14</v>
      </c>
      <c r="F40" s="16" t="s">
        <v>15</v>
      </c>
      <c r="G40" s="16" t="s">
        <v>16</v>
      </c>
      <c r="H40" s="16" t="s">
        <v>20</v>
      </c>
      <c r="I40" s="16">
        <v>1</v>
      </c>
      <c r="J40" s="16">
        <v>420</v>
      </c>
      <c r="K40" s="16">
        <v>472</v>
      </c>
      <c r="L40" s="16">
        <v>420</v>
      </c>
      <c r="M40" s="16">
        <v>472</v>
      </c>
      <c r="O40" s="17" t="s">
        <v>52</v>
      </c>
      <c r="P40" s="18"/>
      <c r="Q40" s="18"/>
      <c r="R40" s="18"/>
      <c r="S40" s="18"/>
      <c r="T40" s="18"/>
      <c r="U40" s="19"/>
    </row>
    <row r="41" spans="1:21" x14ac:dyDescent="0.3">
      <c r="A41" s="16">
        <v>39</v>
      </c>
      <c r="B41" s="1">
        <v>42716</v>
      </c>
      <c r="C41" s="16">
        <v>29</v>
      </c>
      <c r="D41" s="16" t="s">
        <v>13</v>
      </c>
      <c r="E41" s="16" t="s">
        <v>14</v>
      </c>
      <c r="F41" s="16" t="s">
        <v>15</v>
      </c>
      <c r="G41" s="16" t="s">
        <v>16</v>
      </c>
      <c r="H41" s="16" t="s">
        <v>17</v>
      </c>
      <c r="I41" s="16">
        <v>2</v>
      </c>
      <c r="J41" s="16">
        <v>275.5</v>
      </c>
      <c r="K41" s="16">
        <v>303</v>
      </c>
      <c r="L41" s="16">
        <v>551</v>
      </c>
      <c r="M41" s="16">
        <v>606</v>
      </c>
      <c r="P41" s="3"/>
      <c r="Q41" s="3"/>
      <c r="R41" s="3"/>
      <c r="S41" s="3"/>
    </row>
    <row r="42" spans="1:21" x14ac:dyDescent="0.3">
      <c r="A42" s="16">
        <v>40</v>
      </c>
      <c r="B42" s="1">
        <v>42394</v>
      </c>
      <c r="C42" s="16">
        <v>29</v>
      </c>
      <c r="D42" s="16" t="s">
        <v>13</v>
      </c>
      <c r="E42" s="16" t="s">
        <v>14</v>
      </c>
      <c r="F42" s="16" t="s">
        <v>15</v>
      </c>
      <c r="G42" s="16" t="s">
        <v>16</v>
      </c>
      <c r="H42" s="16" t="s">
        <v>17</v>
      </c>
      <c r="I42" s="16">
        <v>1</v>
      </c>
      <c r="J42" s="16">
        <v>120</v>
      </c>
      <c r="K42" s="16">
        <v>120</v>
      </c>
      <c r="L42" s="16">
        <v>120</v>
      </c>
      <c r="M42" s="16">
        <v>120</v>
      </c>
      <c r="P42" s="3" t="s">
        <v>53</v>
      </c>
      <c r="Q42" s="3"/>
      <c r="R42" s="3"/>
      <c r="S42" s="3" t="s">
        <v>54</v>
      </c>
    </row>
    <row r="43" spans="1:21" x14ac:dyDescent="0.3">
      <c r="A43" s="16">
        <v>41</v>
      </c>
      <c r="B43" s="1">
        <v>42481</v>
      </c>
      <c r="C43" s="16">
        <v>29</v>
      </c>
      <c r="D43" s="16" t="s">
        <v>13</v>
      </c>
      <c r="E43" s="16" t="s">
        <v>14</v>
      </c>
      <c r="F43" s="16" t="s">
        <v>15</v>
      </c>
      <c r="G43" s="16" t="s">
        <v>16</v>
      </c>
      <c r="H43" s="16" t="s">
        <v>20</v>
      </c>
      <c r="I43" s="16">
        <v>1</v>
      </c>
      <c r="J43" s="16">
        <v>630</v>
      </c>
      <c r="K43" s="16">
        <v>624</v>
      </c>
      <c r="L43" s="16">
        <v>630</v>
      </c>
      <c r="M43" s="16">
        <v>624</v>
      </c>
      <c r="P43" s="1">
        <f ca="1">TODAY()</f>
        <v>44914</v>
      </c>
      <c r="S43" s="10">
        <f ca="1">NOW()</f>
        <v>44914.705190393521</v>
      </c>
    </row>
    <row r="44" spans="1:21" x14ac:dyDescent="0.3">
      <c r="A44" s="16">
        <v>42</v>
      </c>
      <c r="B44" s="1">
        <v>42697</v>
      </c>
      <c r="C44" s="16">
        <v>29</v>
      </c>
      <c r="D44" s="16" t="s">
        <v>13</v>
      </c>
      <c r="E44" s="16" t="s">
        <v>14</v>
      </c>
      <c r="F44" s="16" t="s">
        <v>15</v>
      </c>
      <c r="G44" s="16" t="s">
        <v>16</v>
      </c>
      <c r="H44" s="16" t="s">
        <v>17</v>
      </c>
      <c r="I44" s="16">
        <v>2</v>
      </c>
      <c r="J44" s="16">
        <v>32.5</v>
      </c>
      <c r="K44" s="16">
        <v>36</v>
      </c>
      <c r="L44" s="16">
        <v>65</v>
      </c>
      <c r="M44" s="16">
        <v>72</v>
      </c>
    </row>
    <row r="45" spans="1:21" x14ac:dyDescent="0.3">
      <c r="A45" s="16">
        <v>43</v>
      </c>
      <c r="B45" s="1">
        <v>42679</v>
      </c>
      <c r="C45" s="16">
        <v>29</v>
      </c>
      <c r="D45" s="16" t="s">
        <v>13</v>
      </c>
      <c r="E45" s="16" t="s">
        <v>14</v>
      </c>
      <c r="F45" s="16" t="s">
        <v>15</v>
      </c>
      <c r="G45" s="16" t="s">
        <v>16</v>
      </c>
      <c r="H45" s="16" t="s">
        <v>17</v>
      </c>
      <c r="I45" s="16">
        <v>3</v>
      </c>
      <c r="J45" s="16">
        <v>338.33</v>
      </c>
      <c r="K45" s="16">
        <v>389.33333299999998</v>
      </c>
      <c r="L45" s="16">
        <v>1015</v>
      </c>
      <c r="M45" s="16">
        <v>1168</v>
      </c>
    </row>
    <row r="46" spans="1:21" x14ac:dyDescent="0.3">
      <c r="A46" s="16">
        <v>44</v>
      </c>
      <c r="B46" s="1">
        <v>42697</v>
      </c>
      <c r="C46" s="16">
        <v>29</v>
      </c>
      <c r="D46" s="16" t="s">
        <v>13</v>
      </c>
      <c r="E46" s="16" t="s">
        <v>14</v>
      </c>
      <c r="F46" s="16" t="s">
        <v>15</v>
      </c>
      <c r="G46" s="16" t="s">
        <v>16</v>
      </c>
      <c r="H46" s="16" t="s">
        <v>17</v>
      </c>
      <c r="I46" s="16">
        <v>3</v>
      </c>
      <c r="J46" s="16">
        <v>10.67</v>
      </c>
      <c r="K46" s="16">
        <v>11</v>
      </c>
      <c r="L46" s="16">
        <v>32</v>
      </c>
      <c r="M46" s="16">
        <v>33</v>
      </c>
    </row>
    <row r="47" spans="1:21" x14ac:dyDescent="0.3">
      <c r="A47" s="16">
        <v>45</v>
      </c>
      <c r="B47" s="1">
        <v>42559</v>
      </c>
      <c r="C47" s="16">
        <v>29</v>
      </c>
      <c r="D47" s="16" t="s">
        <v>13</v>
      </c>
      <c r="E47" s="16" t="s">
        <v>14</v>
      </c>
      <c r="F47" s="16" t="s">
        <v>15</v>
      </c>
      <c r="G47" s="16" t="s">
        <v>16</v>
      </c>
      <c r="H47" s="16" t="s">
        <v>17</v>
      </c>
      <c r="I47" s="16">
        <v>3</v>
      </c>
      <c r="J47" s="16">
        <v>36.67</v>
      </c>
      <c r="K47" s="16">
        <v>41.666666999999997</v>
      </c>
      <c r="L47" s="16">
        <v>110</v>
      </c>
      <c r="M47" s="16">
        <v>125</v>
      </c>
    </row>
    <row r="48" spans="1:21" x14ac:dyDescent="0.3">
      <c r="A48" s="16">
        <v>46</v>
      </c>
      <c r="B48" s="1">
        <v>42524</v>
      </c>
      <c r="C48" s="16">
        <v>29</v>
      </c>
      <c r="D48" s="16" t="s">
        <v>13</v>
      </c>
      <c r="E48" s="16" t="s">
        <v>14</v>
      </c>
      <c r="F48" s="16" t="s">
        <v>15</v>
      </c>
      <c r="G48" s="16" t="s">
        <v>16</v>
      </c>
      <c r="H48" s="16" t="s">
        <v>20</v>
      </c>
      <c r="I48" s="16">
        <v>2</v>
      </c>
      <c r="J48" s="16">
        <v>245</v>
      </c>
      <c r="K48" s="16">
        <v>249.5</v>
      </c>
      <c r="L48" s="16">
        <v>490</v>
      </c>
      <c r="M48" s="16">
        <v>499</v>
      </c>
    </row>
    <row r="49" spans="1:13" x14ac:dyDescent="0.3">
      <c r="A49" s="16">
        <v>47</v>
      </c>
      <c r="B49" s="1">
        <v>42439</v>
      </c>
      <c r="C49" s="16">
        <v>18</v>
      </c>
      <c r="D49" s="16" t="s">
        <v>13</v>
      </c>
      <c r="E49" s="16" t="s">
        <v>14</v>
      </c>
      <c r="F49" s="16" t="s">
        <v>21</v>
      </c>
      <c r="G49" s="16" t="s">
        <v>16</v>
      </c>
      <c r="H49" s="16" t="s">
        <v>22</v>
      </c>
      <c r="I49" s="16">
        <v>1</v>
      </c>
      <c r="J49" s="16">
        <v>636</v>
      </c>
      <c r="K49" s="16">
        <v>677</v>
      </c>
      <c r="L49" s="16">
        <v>636</v>
      </c>
      <c r="M49" s="16">
        <v>677</v>
      </c>
    </row>
    <row r="50" spans="1:13" x14ac:dyDescent="0.3">
      <c r="A50" s="16">
        <v>48</v>
      </c>
      <c r="B50" s="1">
        <v>42558</v>
      </c>
      <c r="C50" s="16">
        <v>18</v>
      </c>
      <c r="D50" s="16" t="s">
        <v>13</v>
      </c>
      <c r="E50" s="16" t="s">
        <v>14</v>
      </c>
      <c r="F50" s="16" t="s">
        <v>21</v>
      </c>
      <c r="G50" s="16" t="s">
        <v>16</v>
      </c>
      <c r="H50" s="16" t="s">
        <v>22</v>
      </c>
      <c r="I50" s="16">
        <v>3</v>
      </c>
      <c r="J50" s="16">
        <v>159</v>
      </c>
      <c r="K50" s="16">
        <v>170.66666699999999</v>
      </c>
      <c r="L50" s="16">
        <v>477</v>
      </c>
      <c r="M50" s="16">
        <v>512</v>
      </c>
    </row>
    <row r="51" spans="1:13" x14ac:dyDescent="0.3">
      <c r="A51" s="16">
        <v>49</v>
      </c>
      <c r="B51" s="1">
        <v>42600</v>
      </c>
      <c r="C51" s="16">
        <v>18</v>
      </c>
      <c r="D51" s="16" t="s">
        <v>23</v>
      </c>
      <c r="E51" s="16" t="s">
        <v>14</v>
      </c>
      <c r="F51" s="16" t="s">
        <v>21</v>
      </c>
      <c r="G51" s="16" t="s">
        <v>24</v>
      </c>
      <c r="H51" s="16" t="s">
        <v>25</v>
      </c>
      <c r="I51" s="16">
        <v>1</v>
      </c>
      <c r="J51" s="16">
        <v>769</v>
      </c>
      <c r="K51" s="16">
        <v>875</v>
      </c>
      <c r="L51" s="16">
        <v>769</v>
      </c>
      <c r="M51" s="16">
        <v>875</v>
      </c>
    </row>
    <row r="52" spans="1:13" x14ac:dyDescent="0.3">
      <c r="A52" s="16">
        <v>50</v>
      </c>
      <c r="B52" s="1">
        <v>42395</v>
      </c>
      <c r="C52" s="16">
        <v>18</v>
      </c>
      <c r="D52" s="16" t="s">
        <v>23</v>
      </c>
      <c r="E52" s="16" t="s">
        <v>14</v>
      </c>
      <c r="F52" s="16" t="s">
        <v>21</v>
      </c>
      <c r="G52" s="16" t="s">
        <v>24</v>
      </c>
      <c r="H52" s="16" t="s">
        <v>25</v>
      </c>
      <c r="I52" s="16">
        <v>1</v>
      </c>
      <c r="J52" s="16">
        <v>2295</v>
      </c>
      <c r="K52" s="16">
        <v>2242</v>
      </c>
      <c r="L52" s="16">
        <v>2295</v>
      </c>
      <c r="M52" s="16">
        <v>2242</v>
      </c>
    </row>
    <row r="53" spans="1:13" x14ac:dyDescent="0.3">
      <c r="A53" s="16">
        <v>51</v>
      </c>
      <c r="B53" s="1">
        <v>42529</v>
      </c>
      <c r="C53" s="16">
        <v>18</v>
      </c>
      <c r="D53" s="16" t="s">
        <v>23</v>
      </c>
      <c r="E53" s="16" t="s">
        <v>14</v>
      </c>
      <c r="F53" s="16" t="s">
        <v>21</v>
      </c>
      <c r="G53" s="16" t="s">
        <v>24</v>
      </c>
      <c r="H53" s="16" t="s">
        <v>25</v>
      </c>
      <c r="I53" s="16">
        <v>1</v>
      </c>
      <c r="J53" s="16">
        <v>769</v>
      </c>
      <c r="K53" s="16">
        <v>776</v>
      </c>
      <c r="L53" s="16">
        <v>769</v>
      </c>
      <c r="M53" s="16">
        <v>776</v>
      </c>
    </row>
    <row r="54" spans="1:13" x14ac:dyDescent="0.3">
      <c r="A54" s="16">
        <v>52</v>
      </c>
      <c r="B54" s="1">
        <v>42388</v>
      </c>
      <c r="C54" s="16">
        <v>18</v>
      </c>
      <c r="D54" s="16" t="s">
        <v>23</v>
      </c>
      <c r="E54" s="16" t="s">
        <v>14</v>
      </c>
      <c r="F54" s="16" t="s">
        <v>21</v>
      </c>
      <c r="G54" s="16" t="s">
        <v>24</v>
      </c>
      <c r="H54" s="16" t="s">
        <v>25</v>
      </c>
      <c r="I54" s="16">
        <v>2</v>
      </c>
      <c r="J54" s="16">
        <v>1160</v>
      </c>
      <c r="K54" s="16">
        <v>1005</v>
      </c>
      <c r="L54" s="16">
        <v>2320</v>
      </c>
      <c r="M54" s="16">
        <v>2010</v>
      </c>
    </row>
    <row r="55" spans="1:13" x14ac:dyDescent="0.3">
      <c r="A55" s="16">
        <v>53</v>
      </c>
      <c r="B55" s="1">
        <v>42558</v>
      </c>
      <c r="C55" s="16">
        <v>18</v>
      </c>
      <c r="D55" s="16" t="s">
        <v>23</v>
      </c>
      <c r="E55" s="16" t="s">
        <v>14</v>
      </c>
      <c r="F55" s="16" t="s">
        <v>21</v>
      </c>
      <c r="G55" s="16" t="s">
        <v>24</v>
      </c>
      <c r="H55" s="16" t="s">
        <v>25</v>
      </c>
      <c r="I55" s="16">
        <v>1</v>
      </c>
      <c r="J55" s="16">
        <v>2295</v>
      </c>
      <c r="K55" s="16">
        <v>2303</v>
      </c>
      <c r="L55" s="16">
        <v>2295</v>
      </c>
      <c r="M55" s="16">
        <v>2303</v>
      </c>
    </row>
    <row r="56" spans="1:13" x14ac:dyDescent="0.3">
      <c r="A56" s="16">
        <v>54</v>
      </c>
      <c r="B56" s="1">
        <v>42564</v>
      </c>
      <c r="C56" s="16">
        <v>19</v>
      </c>
      <c r="D56" s="16" t="s">
        <v>13</v>
      </c>
      <c r="E56" s="16" t="s">
        <v>14</v>
      </c>
      <c r="F56" s="16" t="s">
        <v>26</v>
      </c>
      <c r="G56" s="16" t="s">
        <v>16</v>
      </c>
      <c r="H56" s="16" t="s">
        <v>27</v>
      </c>
      <c r="I56" s="16">
        <v>2</v>
      </c>
      <c r="J56" s="16">
        <v>797.5</v>
      </c>
      <c r="K56" s="16">
        <v>813</v>
      </c>
      <c r="L56" s="16">
        <v>1595</v>
      </c>
      <c r="M56" s="16">
        <v>1626</v>
      </c>
    </row>
    <row r="57" spans="1:13" x14ac:dyDescent="0.3">
      <c r="A57" s="16">
        <v>55</v>
      </c>
      <c r="B57" s="1">
        <v>42571</v>
      </c>
      <c r="C57" s="16">
        <v>19</v>
      </c>
      <c r="D57" s="16" t="s">
        <v>23</v>
      </c>
      <c r="E57" s="16" t="s">
        <v>14</v>
      </c>
      <c r="F57" s="16" t="s">
        <v>15</v>
      </c>
      <c r="G57" s="16" t="s">
        <v>24</v>
      </c>
      <c r="H57" s="16" t="s">
        <v>25</v>
      </c>
      <c r="I57" s="16">
        <v>3</v>
      </c>
      <c r="J57" s="16">
        <v>180</v>
      </c>
      <c r="K57" s="16">
        <v>188.33333300000001</v>
      </c>
      <c r="L57" s="16">
        <v>540</v>
      </c>
      <c r="M57" s="16">
        <v>565</v>
      </c>
    </row>
    <row r="58" spans="1:13" x14ac:dyDescent="0.3">
      <c r="A58" s="16">
        <v>56</v>
      </c>
      <c r="B58" s="1">
        <v>42554</v>
      </c>
      <c r="C58" s="16">
        <v>19</v>
      </c>
      <c r="D58" s="16" t="s">
        <v>23</v>
      </c>
      <c r="E58" s="16" t="s">
        <v>14</v>
      </c>
      <c r="F58" s="16" t="s">
        <v>15</v>
      </c>
      <c r="G58" s="16" t="s">
        <v>24</v>
      </c>
      <c r="H58" s="16" t="s">
        <v>25</v>
      </c>
      <c r="I58" s="16">
        <v>1</v>
      </c>
      <c r="J58" s="16">
        <v>2320</v>
      </c>
      <c r="K58" s="16">
        <v>2160</v>
      </c>
      <c r="L58" s="16">
        <v>2320</v>
      </c>
      <c r="M58" s="16">
        <v>2160</v>
      </c>
    </row>
    <row r="59" spans="1:13" x14ac:dyDescent="0.3">
      <c r="A59" s="16">
        <v>57</v>
      </c>
      <c r="B59" s="1">
        <v>42421</v>
      </c>
      <c r="C59" s="16">
        <v>19</v>
      </c>
      <c r="D59" s="16" t="s">
        <v>23</v>
      </c>
      <c r="E59" s="16" t="s">
        <v>14</v>
      </c>
      <c r="F59" s="16" t="s">
        <v>21</v>
      </c>
      <c r="G59" s="16" t="s">
        <v>18</v>
      </c>
      <c r="H59" s="16" t="s">
        <v>28</v>
      </c>
      <c r="I59" s="16">
        <v>3</v>
      </c>
      <c r="J59" s="16">
        <v>100</v>
      </c>
      <c r="K59" s="16">
        <v>117.666667</v>
      </c>
      <c r="L59" s="16">
        <v>300</v>
      </c>
      <c r="M59" s="16">
        <v>353</v>
      </c>
    </row>
    <row r="60" spans="1:13" x14ac:dyDescent="0.3">
      <c r="A60" s="16">
        <v>58</v>
      </c>
      <c r="B60" s="1">
        <v>42577</v>
      </c>
      <c r="C60" s="16">
        <v>19</v>
      </c>
      <c r="D60" s="16" t="s">
        <v>23</v>
      </c>
      <c r="E60" s="16" t="s">
        <v>14</v>
      </c>
      <c r="F60" s="16" t="s">
        <v>21</v>
      </c>
      <c r="G60" s="16" t="s">
        <v>18</v>
      </c>
      <c r="H60" s="16" t="s">
        <v>28</v>
      </c>
      <c r="I60" s="16">
        <v>1</v>
      </c>
      <c r="J60" s="16">
        <v>750</v>
      </c>
      <c r="K60" s="16">
        <v>985</v>
      </c>
      <c r="L60" s="16">
        <v>750</v>
      </c>
      <c r="M60" s="16">
        <v>985</v>
      </c>
    </row>
    <row r="61" spans="1:13" x14ac:dyDescent="0.3">
      <c r="A61" s="16">
        <v>59</v>
      </c>
      <c r="B61" s="1">
        <v>42509</v>
      </c>
      <c r="C61" s="16">
        <v>19</v>
      </c>
      <c r="D61" s="16" t="s">
        <v>23</v>
      </c>
      <c r="E61" s="16" t="s">
        <v>14</v>
      </c>
      <c r="F61" s="16" t="s">
        <v>21</v>
      </c>
      <c r="G61" s="16" t="s">
        <v>18</v>
      </c>
      <c r="H61" s="16" t="s">
        <v>28</v>
      </c>
      <c r="I61" s="16">
        <v>3</v>
      </c>
      <c r="J61" s="16">
        <v>133.33000000000001</v>
      </c>
      <c r="K61" s="16">
        <v>164.33333300000001</v>
      </c>
      <c r="L61" s="16">
        <v>400</v>
      </c>
      <c r="M61" s="16">
        <v>493</v>
      </c>
    </row>
    <row r="62" spans="1:13" x14ac:dyDescent="0.3">
      <c r="A62" s="16">
        <v>60</v>
      </c>
      <c r="B62" s="1">
        <v>42378</v>
      </c>
      <c r="C62" s="16">
        <v>19</v>
      </c>
      <c r="D62" s="16" t="s">
        <v>23</v>
      </c>
      <c r="E62" s="16" t="s">
        <v>14</v>
      </c>
      <c r="F62" s="16" t="s">
        <v>21</v>
      </c>
      <c r="G62" s="16" t="s">
        <v>16</v>
      </c>
      <c r="H62" s="16" t="s">
        <v>29</v>
      </c>
      <c r="I62" s="16">
        <v>3</v>
      </c>
      <c r="J62" s="16">
        <v>88</v>
      </c>
      <c r="K62" s="16">
        <v>95.333332999999996</v>
      </c>
      <c r="L62" s="16">
        <v>264</v>
      </c>
      <c r="M62" s="16">
        <v>286</v>
      </c>
    </row>
    <row r="63" spans="1:13" x14ac:dyDescent="0.3">
      <c r="A63" s="16">
        <v>61</v>
      </c>
      <c r="B63" s="1">
        <v>42431</v>
      </c>
      <c r="C63" s="16">
        <v>19</v>
      </c>
      <c r="D63" s="16" t="s">
        <v>23</v>
      </c>
      <c r="E63" s="16" t="s">
        <v>14</v>
      </c>
      <c r="F63" s="16" t="s">
        <v>21</v>
      </c>
      <c r="G63" s="16" t="s">
        <v>18</v>
      </c>
      <c r="H63" s="16" t="s">
        <v>28</v>
      </c>
      <c r="I63" s="16">
        <v>2</v>
      </c>
      <c r="J63" s="16">
        <v>300</v>
      </c>
      <c r="K63" s="16">
        <v>384</v>
      </c>
      <c r="L63" s="16">
        <v>600</v>
      </c>
      <c r="M63" s="16">
        <v>768</v>
      </c>
    </row>
    <row r="64" spans="1:13" x14ac:dyDescent="0.3">
      <c r="A64" s="16">
        <v>62</v>
      </c>
      <c r="B64" s="1">
        <v>42431</v>
      </c>
      <c r="C64" s="16">
        <v>19</v>
      </c>
      <c r="D64" s="16" t="s">
        <v>23</v>
      </c>
      <c r="E64" s="16" t="s">
        <v>14</v>
      </c>
      <c r="F64" s="16" t="s">
        <v>21</v>
      </c>
      <c r="G64" s="16" t="s">
        <v>18</v>
      </c>
      <c r="H64" s="16" t="s">
        <v>28</v>
      </c>
      <c r="I64" s="16">
        <v>3</v>
      </c>
      <c r="J64" s="16">
        <v>133.33000000000001</v>
      </c>
      <c r="K64" s="16">
        <v>161</v>
      </c>
      <c r="L64" s="16">
        <v>400</v>
      </c>
      <c r="M64" s="16">
        <v>483</v>
      </c>
    </row>
    <row r="65" spans="1:13" x14ac:dyDescent="0.3">
      <c r="A65" s="16">
        <v>63</v>
      </c>
      <c r="B65" s="1">
        <v>42571</v>
      </c>
      <c r="C65" s="16">
        <v>19</v>
      </c>
      <c r="D65" s="16" t="s">
        <v>23</v>
      </c>
      <c r="E65" s="16" t="s">
        <v>14</v>
      </c>
      <c r="F65" s="16" t="s">
        <v>21</v>
      </c>
      <c r="G65" s="16" t="s">
        <v>18</v>
      </c>
      <c r="H65" s="16" t="s">
        <v>28</v>
      </c>
      <c r="I65" s="16">
        <v>2</v>
      </c>
      <c r="J65" s="16">
        <v>594</v>
      </c>
      <c r="K65" s="16">
        <v>569.5</v>
      </c>
      <c r="L65" s="16">
        <v>1188</v>
      </c>
      <c r="M65" s="16">
        <v>1139</v>
      </c>
    </row>
    <row r="66" spans="1:13" x14ac:dyDescent="0.3">
      <c r="A66" s="16">
        <v>64</v>
      </c>
      <c r="B66" s="1">
        <v>42633</v>
      </c>
      <c r="C66" s="16">
        <v>19</v>
      </c>
      <c r="D66" s="16" t="s">
        <v>23</v>
      </c>
      <c r="E66" s="16" t="s">
        <v>14</v>
      </c>
      <c r="F66" s="16" t="s">
        <v>21</v>
      </c>
      <c r="G66" s="16" t="s">
        <v>18</v>
      </c>
      <c r="H66" s="16" t="s">
        <v>28</v>
      </c>
      <c r="I66" s="16">
        <v>2</v>
      </c>
      <c r="J66" s="16">
        <v>75</v>
      </c>
      <c r="K66" s="16">
        <v>79.5</v>
      </c>
      <c r="L66" s="16">
        <v>150</v>
      </c>
      <c r="M66" s="16">
        <v>159</v>
      </c>
    </row>
    <row r="67" spans="1:13" x14ac:dyDescent="0.3">
      <c r="A67" s="16">
        <v>65</v>
      </c>
      <c r="B67" s="1">
        <v>42616</v>
      </c>
      <c r="C67" s="16">
        <v>19</v>
      </c>
      <c r="D67" s="16" t="s">
        <v>23</v>
      </c>
      <c r="E67" s="16" t="s">
        <v>14</v>
      </c>
      <c r="F67" s="16" t="s">
        <v>21</v>
      </c>
      <c r="G67" s="16" t="s">
        <v>16</v>
      </c>
      <c r="H67" s="16" t="s">
        <v>30</v>
      </c>
      <c r="I67" s="16">
        <v>2</v>
      </c>
      <c r="J67" s="16">
        <v>99.5</v>
      </c>
      <c r="K67" s="16">
        <v>126</v>
      </c>
      <c r="L67" s="16">
        <v>199</v>
      </c>
      <c r="M67" s="16">
        <v>252</v>
      </c>
    </row>
    <row r="68" spans="1:13" x14ac:dyDescent="0.3">
      <c r="A68" s="16">
        <v>66</v>
      </c>
      <c r="B68" s="1">
        <v>42555</v>
      </c>
      <c r="C68" s="16">
        <v>19</v>
      </c>
      <c r="D68" s="16" t="s">
        <v>13</v>
      </c>
      <c r="E68" s="16" t="s">
        <v>14</v>
      </c>
      <c r="F68" s="16" t="s">
        <v>21</v>
      </c>
      <c r="G68" s="16" t="s">
        <v>16</v>
      </c>
      <c r="H68" s="16" t="s">
        <v>20</v>
      </c>
      <c r="I68" s="16">
        <v>3</v>
      </c>
      <c r="J68" s="16">
        <v>46.67</v>
      </c>
      <c r="K68" s="16">
        <v>51.666666999999997</v>
      </c>
      <c r="L68" s="16">
        <v>140</v>
      </c>
      <c r="M68" s="16">
        <v>155</v>
      </c>
    </row>
    <row r="69" spans="1:13" x14ac:dyDescent="0.3">
      <c r="A69" s="16">
        <v>67</v>
      </c>
      <c r="B69" s="1">
        <v>42602</v>
      </c>
      <c r="C69" s="16">
        <v>19</v>
      </c>
      <c r="D69" s="16" t="s">
        <v>13</v>
      </c>
      <c r="E69" s="16" t="s">
        <v>14</v>
      </c>
      <c r="F69" s="16" t="s">
        <v>21</v>
      </c>
      <c r="G69" s="16" t="s">
        <v>16</v>
      </c>
      <c r="H69" s="16" t="s">
        <v>20</v>
      </c>
      <c r="I69" s="16">
        <v>1</v>
      </c>
      <c r="J69" s="16">
        <v>175</v>
      </c>
      <c r="K69" s="16">
        <v>218</v>
      </c>
      <c r="L69" s="16">
        <v>175</v>
      </c>
      <c r="M69" s="16">
        <v>218</v>
      </c>
    </row>
    <row r="70" spans="1:13" x14ac:dyDescent="0.3">
      <c r="A70" s="16">
        <v>68</v>
      </c>
      <c r="B70" s="1">
        <v>42508</v>
      </c>
      <c r="C70" s="16">
        <v>19</v>
      </c>
      <c r="D70" s="16" t="s">
        <v>13</v>
      </c>
      <c r="E70" s="16" t="s">
        <v>14</v>
      </c>
      <c r="F70" s="16" t="s">
        <v>21</v>
      </c>
      <c r="G70" s="16" t="s">
        <v>16</v>
      </c>
      <c r="H70" s="16" t="s">
        <v>20</v>
      </c>
      <c r="I70" s="16">
        <v>2</v>
      </c>
      <c r="J70" s="16">
        <v>52.5</v>
      </c>
      <c r="K70" s="16">
        <v>60</v>
      </c>
      <c r="L70" s="16">
        <v>105</v>
      </c>
      <c r="M70" s="16">
        <v>120</v>
      </c>
    </row>
    <row r="71" spans="1:13" x14ac:dyDescent="0.3">
      <c r="A71" s="16">
        <v>69</v>
      </c>
      <c r="B71" s="1">
        <v>42422</v>
      </c>
      <c r="C71" s="16">
        <v>19</v>
      </c>
      <c r="D71" s="16" t="s">
        <v>13</v>
      </c>
      <c r="E71" s="16" t="s">
        <v>14</v>
      </c>
      <c r="F71" s="16" t="s">
        <v>21</v>
      </c>
      <c r="G71" s="16" t="s">
        <v>16</v>
      </c>
      <c r="H71" s="16" t="s">
        <v>20</v>
      </c>
      <c r="I71" s="16">
        <v>2</v>
      </c>
      <c r="J71" s="16">
        <v>122.5</v>
      </c>
      <c r="K71" s="16">
        <v>139.5</v>
      </c>
      <c r="L71" s="16">
        <v>245</v>
      </c>
      <c r="M71" s="16">
        <v>279</v>
      </c>
    </row>
    <row r="72" spans="1:13" x14ac:dyDescent="0.3">
      <c r="A72" s="16">
        <v>70</v>
      </c>
      <c r="B72" s="1">
        <v>42446</v>
      </c>
      <c r="C72" s="16">
        <v>19</v>
      </c>
      <c r="D72" s="16" t="s">
        <v>13</v>
      </c>
      <c r="E72" s="16" t="s">
        <v>14</v>
      </c>
      <c r="F72" s="16" t="s">
        <v>21</v>
      </c>
      <c r="G72" s="16" t="s">
        <v>16</v>
      </c>
      <c r="H72" s="16" t="s">
        <v>20</v>
      </c>
      <c r="I72" s="16">
        <v>1</v>
      </c>
      <c r="J72" s="16">
        <v>420</v>
      </c>
      <c r="K72" s="16">
        <v>458</v>
      </c>
      <c r="L72" s="16">
        <v>420</v>
      </c>
      <c r="M72" s="16">
        <v>458</v>
      </c>
    </row>
    <row r="73" spans="1:13" x14ac:dyDescent="0.3">
      <c r="A73" s="16">
        <v>71</v>
      </c>
      <c r="B73" s="1">
        <v>42707</v>
      </c>
      <c r="C73" s="16">
        <v>20</v>
      </c>
      <c r="D73" s="16" t="s">
        <v>23</v>
      </c>
      <c r="E73" s="16" t="s">
        <v>14</v>
      </c>
      <c r="F73" s="16" t="s">
        <v>15</v>
      </c>
      <c r="G73" s="16" t="s">
        <v>18</v>
      </c>
      <c r="H73" s="16" t="s">
        <v>31</v>
      </c>
      <c r="I73" s="16">
        <v>3</v>
      </c>
      <c r="J73" s="16">
        <v>45</v>
      </c>
      <c r="K73" s="16">
        <v>52.666666999999997</v>
      </c>
      <c r="L73" s="16">
        <v>135</v>
      </c>
      <c r="M73" s="16">
        <v>158</v>
      </c>
    </row>
    <row r="74" spans="1:13" x14ac:dyDescent="0.3">
      <c r="A74" s="16">
        <v>72</v>
      </c>
      <c r="B74" s="1">
        <v>42569</v>
      </c>
      <c r="C74" s="16">
        <v>20</v>
      </c>
      <c r="D74" s="16" t="s">
        <v>23</v>
      </c>
      <c r="E74" s="16" t="s">
        <v>14</v>
      </c>
      <c r="F74" s="16" t="s">
        <v>15</v>
      </c>
      <c r="G74" s="16" t="s">
        <v>18</v>
      </c>
      <c r="H74" s="16" t="s">
        <v>31</v>
      </c>
      <c r="I74" s="16">
        <v>2</v>
      </c>
      <c r="J74" s="16">
        <v>27</v>
      </c>
      <c r="K74" s="16">
        <v>30.5</v>
      </c>
      <c r="L74" s="16">
        <v>54</v>
      </c>
      <c r="M74" s="16">
        <v>61</v>
      </c>
    </row>
    <row r="75" spans="1:13" x14ac:dyDescent="0.3">
      <c r="A75" s="16">
        <v>73</v>
      </c>
      <c r="B75" s="1">
        <v>42438</v>
      </c>
      <c r="C75" s="16">
        <v>20</v>
      </c>
      <c r="D75" s="16" t="s">
        <v>13</v>
      </c>
      <c r="E75" s="16" t="s">
        <v>14</v>
      </c>
      <c r="F75" s="16" t="s">
        <v>21</v>
      </c>
      <c r="G75" s="16" t="s">
        <v>24</v>
      </c>
      <c r="H75" s="16" t="s">
        <v>25</v>
      </c>
      <c r="I75" s="16">
        <v>1</v>
      </c>
      <c r="J75" s="16">
        <v>2295</v>
      </c>
      <c r="K75" s="16">
        <v>2146</v>
      </c>
      <c r="L75" s="16">
        <v>2295</v>
      </c>
      <c r="M75" s="16">
        <v>2146</v>
      </c>
    </row>
    <row r="76" spans="1:13" x14ac:dyDescent="0.3">
      <c r="A76" s="16">
        <v>74</v>
      </c>
      <c r="B76" s="1">
        <v>42395</v>
      </c>
      <c r="C76" s="16">
        <v>20</v>
      </c>
      <c r="D76" s="16" t="s">
        <v>13</v>
      </c>
      <c r="E76" s="16" t="s">
        <v>14</v>
      </c>
      <c r="F76" s="16" t="s">
        <v>21</v>
      </c>
      <c r="G76" s="16" t="s">
        <v>24</v>
      </c>
      <c r="H76" s="16" t="s">
        <v>25</v>
      </c>
      <c r="I76" s="16">
        <v>1</v>
      </c>
      <c r="J76" s="16">
        <v>2320</v>
      </c>
      <c r="K76" s="16">
        <v>2030</v>
      </c>
      <c r="L76" s="16">
        <v>2320</v>
      </c>
      <c r="M76" s="16">
        <v>2030</v>
      </c>
    </row>
    <row r="77" spans="1:13" x14ac:dyDescent="0.3">
      <c r="A77" s="16">
        <v>75</v>
      </c>
      <c r="B77" s="1">
        <v>42679</v>
      </c>
      <c r="C77" s="16">
        <v>20</v>
      </c>
      <c r="D77" s="16" t="s">
        <v>13</v>
      </c>
      <c r="E77" s="16" t="s">
        <v>14</v>
      </c>
      <c r="F77" s="16" t="s">
        <v>21</v>
      </c>
      <c r="G77" s="16" t="s">
        <v>24</v>
      </c>
      <c r="H77" s="16" t="s">
        <v>25</v>
      </c>
      <c r="I77" s="16">
        <v>1</v>
      </c>
      <c r="J77" s="16">
        <v>2295</v>
      </c>
      <c r="K77" s="16">
        <v>1884</v>
      </c>
      <c r="L77" s="16">
        <v>2295</v>
      </c>
      <c r="M77" s="16">
        <v>1884</v>
      </c>
    </row>
    <row r="78" spans="1:13" x14ac:dyDescent="0.3">
      <c r="A78" s="16">
        <v>76</v>
      </c>
      <c r="B78" s="1">
        <v>42485</v>
      </c>
      <c r="C78" s="16">
        <v>22</v>
      </c>
      <c r="D78" s="16" t="s">
        <v>13</v>
      </c>
      <c r="E78" s="16" t="s">
        <v>14</v>
      </c>
      <c r="F78" s="16" t="s">
        <v>15</v>
      </c>
      <c r="G78" s="16" t="s">
        <v>18</v>
      </c>
      <c r="H78" s="16" t="s">
        <v>32</v>
      </c>
      <c r="I78" s="16">
        <v>1</v>
      </c>
      <c r="J78" s="16">
        <v>216</v>
      </c>
      <c r="K78" s="16">
        <v>228</v>
      </c>
      <c r="L78" s="16">
        <v>216</v>
      </c>
      <c r="M78" s="16">
        <v>228</v>
      </c>
    </row>
    <row r="79" spans="1:13" x14ac:dyDescent="0.3">
      <c r="A79" s="16">
        <v>77</v>
      </c>
      <c r="B79" s="1">
        <v>42414</v>
      </c>
      <c r="C79" s="16">
        <v>24</v>
      </c>
      <c r="D79" s="16" t="s">
        <v>13</v>
      </c>
      <c r="E79" s="16" t="s">
        <v>14</v>
      </c>
      <c r="F79" s="16" t="s">
        <v>21</v>
      </c>
      <c r="G79" s="16" t="s">
        <v>16</v>
      </c>
      <c r="H79" s="16" t="s">
        <v>22</v>
      </c>
      <c r="I79" s="16">
        <v>3</v>
      </c>
      <c r="J79" s="16">
        <v>530</v>
      </c>
      <c r="K79" s="16">
        <v>529.33333300000004</v>
      </c>
      <c r="L79" s="16">
        <v>1590</v>
      </c>
      <c r="M79" s="16">
        <v>1588</v>
      </c>
    </row>
    <row r="80" spans="1:13" x14ac:dyDescent="0.3">
      <c r="A80" s="16">
        <v>78</v>
      </c>
      <c r="B80" s="1">
        <v>42456</v>
      </c>
      <c r="C80" s="16">
        <v>24</v>
      </c>
      <c r="D80" s="16" t="s">
        <v>13</v>
      </c>
      <c r="E80" s="16" t="s">
        <v>14</v>
      </c>
      <c r="F80" s="16" t="s">
        <v>21</v>
      </c>
      <c r="G80" s="16" t="s">
        <v>16</v>
      </c>
      <c r="H80" s="16" t="s">
        <v>22</v>
      </c>
      <c r="I80" s="16">
        <v>1</v>
      </c>
      <c r="J80" s="16">
        <v>1113</v>
      </c>
      <c r="K80" s="16">
        <v>1297</v>
      </c>
      <c r="L80" s="16">
        <v>1113</v>
      </c>
      <c r="M80" s="16">
        <v>1297</v>
      </c>
    </row>
    <row r="81" spans="1:13" x14ac:dyDescent="0.3">
      <c r="A81" s="16">
        <v>79</v>
      </c>
      <c r="B81" s="1">
        <v>42669</v>
      </c>
      <c r="C81" s="16">
        <v>40</v>
      </c>
      <c r="D81" s="16" t="s">
        <v>23</v>
      </c>
      <c r="E81" s="16" t="s">
        <v>14</v>
      </c>
      <c r="F81" s="16" t="s">
        <v>26</v>
      </c>
      <c r="G81" s="16" t="s">
        <v>24</v>
      </c>
      <c r="H81" s="16" t="s">
        <v>25</v>
      </c>
      <c r="I81" s="16">
        <v>1</v>
      </c>
      <c r="J81" s="16">
        <v>769</v>
      </c>
      <c r="K81" s="16">
        <v>873</v>
      </c>
      <c r="L81" s="16">
        <v>769</v>
      </c>
      <c r="M81" s="16">
        <v>873</v>
      </c>
    </row>
    <row r="82" spans="1:13" x14ac:dyDescent="0.3">
      <c r="A82" s="16">
        <v>80</v>
      </c>
      <c r="B82" s="1">
        <v>42384</v>
      </c>
      <c r="C82" s="16">
        <v>40</v>
      </c>
      <c r="D82" s="16" t="s">
        <v>23</v>
      </c>
      <c r="E82" s="16" t="s">
        <v>14</v>
      </c>
      <c r="F82" s="16" t="s">
        <v>26</v>
      </c>
      <c r="G82" s="16" t="s">
        <v>24</v>
      </c>
      <c r="H82" s="16" t="s">
        <v>33</v>
      </c>
      <c r="I82" s="16">
        <v>3</v>
      </c>
      <c r="J82" s="16">
        <v>247.33</v>
      </c>
      <c r="K82" s="16">
        <v>250.33333300000001</v>
      </c>
      <c r="L82" s="16">
        <v>742</v>
      </c>
      <c r="M82" s="16">
        <v>751</v>
      </c>
    </row>
    <row r="83" spans="1:13" x14ac:dyDescent="0.3">
      <c r="A83" s="16">
        <v>81</v>
      </c>
      <c r="B83" s="1">
        <v>42515</v>
      </c>
      <c r="C83" s="16">
        <v>40</v>
      </c>
      <c r="D83" s="16" t="s">
        <v>23</v>
      </c>
      <c r="E83" s="16" t="s">
        <v>14</v>
      </c>
      <c r="F83" s="16" t="s">
        <v>26</v>
      </c>
      <c r="G83" s="16" t="s">
        <v>24</v>
      </c>
      <c r="H83" s="16" t="s">
        <v>25</v>
      </c>
      <c r="I83" s="16">
        <v>1</v>
      </c>
      <c r="J83" s="16">
        <v>2320</v>
      </c>
      <c r="K83" s="16">
        <v>2340</v>
      </c>
      <c r="L83" s="16">
        <v>2320</v>
      </c>
      <c r="M83" s="16">
        <v>2340</v>
      </c>
    </row>
    <row r="84" spans="1:13" x14ac:dyDescent="0.3">
      <c r="A84" s="16">
        <v>82</v>
      </c>
      <c r="B84" s="1">
        <v>42682</v>
      </c>
      <c r="C84" s="16">
        <v>40</v>
      </c>
      <c r="D84" s="16" t="s">
        <v>23</v>
      </c>
      <c r="E84" s="16" t="s">
        <v>14</v>
      </c>
      <c r="F84" s="16" t="s">
        <v>26</v>
      </c>
      <c r="G84" s="16" t="s">
        <v>24</v>
      </c>
      <c r="H84" s="16" t="s">
        <v>25</v>
      </c>
      <c r="I84" s="16">
        <v>2</v>
      </c>
      <c r="J84" s="16">
        <v>384.5</v>
      </c>
      <c r="K84" s="16">
        <v>353.5</v>
      </c>
      <c r="L84" s="16">
        <v>769</v>
      </c>
      <c r="M84" s="16">
        <v>707</v>
      </c>
    </row>
    <row r="85" spans="1:13" x14ac:dyDescent="0.3">
      <c r="A85" s="16">
        <v>83</v>
      </c>
      <c r="B85" s="1">
        <v>42690</v>
      </c>
      <c r="C85" s="16">
        <v>40</v>
      </c>
      <c r="D85" s="16" t="s">
        <v>23</v>
      </c>
      <c r="E85" s="16" t="s">
        <v>14</v>
      </c>
      <c r="F85" s="16" t="s">
        <v>26</v>
      </c>
      <c r="G85" s="16" t="s">
        <v>24</v>
      </c>
      <c r="H85" s="16" t="s">
        <v>25</v>
      </c>
      <c r="I85" s="16">
        <v>1</v>
      </c>
      <c r="J85" s="16">
        <v>2320</v>
      </c>
      <c r="K85" s="16">
        <v>2340</v>
      </c>
      <c r="L85" s="16">
        <v>2320</v>
      </c>
      <c r="M85" s="16">
        <v>2340</v>
      </c>
    </row>
    <row r="86" spans="1:13" x14ac:dyDescent="0.3">
      <c r="A86" s="16">
        <v>84</v>
      </c>
      <c r="B86" s="1">
        <v>42721</v>
      </c>
      <c r="C86" s="16">
        <v>40</v>
      </c>
      <c r="D86" s="16" t="s">
        <v>23</v>
      </c>
      <c r="E86" s="16" t="s">
        <v>14</v>
      </c>
      <c r="F86" s="16" t="s">
        <v>26</v>
      </c>
      <c r="G86" s="16" t="s">
        <v>24</v>
      </c>
      <c r="H86" s="16" t="s">
        <v>25</v>
      </c>
      <c r="I86" s="16">
        <v>1</v>
      </c>
      <c r="J86" s="16">
        <v>2320</v>
      </c>
      <c r="K86" s="16">
        <v>2095</v>
      </c>
      <c r="L86" s="16">
        <v>2320</v>
      </c>
      <c r="M86" s="16">
        <v>2095</v>
      </c>
    </row>
    <row r="87" spans="1:13" x14ac:dyDescent="0.3">
      <c r="A87" s="16">
        <v>85</v>
      </c>
      <c r="B87" s="1">
        <v>42410</v>
      </c>
      <c r="C87" s="16">
        <v>40</v>
      </c>
      <c r="D87" s="16" t="s">
        <v>13</v>
      </c>
      <c r="E87" s="16" t="s">
        <v>14</v>
      </c>
      <c r="F87" s="16" t="s">
        <v>21</v>
      </c>
      <c r="G87" s="16" t="s">
        <v>16</v>
      </c>
      <c r="H87" s="16" t="s">
        <v>22</v>
      </c>
      <c r="I87" s="16">
        <v>2</v>
      </c>
      <c r="J87" s="16">
        <v>477</v>
      </c>
      <c r="K87" s="16">
        <v>524.5</v>
      </c>
      <c r="L87" s="16">
        <v>954</v>
      </c>
      <c r="M87" s="16">
        <v>1049</v>
      </c>
    </row>
    <row r="88" spans="1:13" x14ac:dyDescent="0.3">
      <c r="A88" s="16">
        <v>86</v>
      </c>
      <c r="B88" s="1">
        <v>42371</v>
      </c>
      <c r="C88" s="16">
        <v>40</v>
      </c>
      <c r="D88" s="16" t="s">
        <v>23</v>
      </c>
      <c r="E88" s="16" t="s">
        <v>14</v>
      </c>
      <c r="F88" s="16" t="s">
        <v>21</v>
      </c>
      <c r="G88" s="16" t="s">
        <v>16</v>
      </c>
      <c r="H88" s="16" t="s">
        <v>27</v>
      </c>
      <c r="I88" s="16">
        <v>3</v>
      </c>
      <c r="J88" s="16">
        <v>165</v>
      </c>
      <c r="K88" s="16">
        <v>186.33333300000001</v>
      </c>
      <c r="L88" s="16">
        <v>495</v>
      </c>
      <c r="M88" s="16">
        <v>559</v>
      </c>
    </row>
    <row r="89" spans="1:13" x14ac:dyDescent="0.3">
      <c r="A89" s="16">
        <v>87</v>
      </c>
      <c r="B89" s="1">
        <v>42536</v>
      </c>
      <c r="C89" s="16">
        <v>40</v>
      </c>
      <c r="D89" s="16" t="s">
        <v>23</v>
      </c>
      <c r="E89" s="16" t="s">
        <v>14</v>
      </c>
      <c r="F89" s="16" t="s">
        <v>21</v>
      </c>
      <c r="G89" s="16" t="s">
        <v>16</v>
      </c>
      <c r="H89" s="16" t="s">
        <v>27</v>
      </c>
      <c r="I89" s="16">
        <v>3</v>
      </c>
      <c r="J89" s="16">
        <v>256.67</v>
      </c>
      <c r="K89" s="16">
        <v>334.33333299999998</v>
      </c>
      <c r="L89" s="16">
        <v>770</v>
      </c>
      <c r="M89" s="16">
        <v>1003</v>
      </c>
    </row>
    <row r="90" spans="1:13" x14ac:dyDescent="0.3">
      <c r="A90" s="16">
        <v>88</v>
      </c>
      <c r="B90" s="1">
        <v>42602</v>
      </c>
      <c r="C90" s="16">
        <v>40</v>
      </c>
      <c r="D90" s="16" t="s">
        <v>23</v>
      </c>
      <c r="E90" s="16" t="s">
        <v>14</v>
      </c>
      <c r="F90" s="16" t="s">
        <v>21</v>
      </c>
      <c r="G90" s="16" t="s">
        <v>16</v>
      </c>
      <c r="H90" s="16" t="s">
        <v>27</v>
      </c>
      <c r="I90" s="16">
        <v>1</v>
      </c>
      <c r="J90" s="16">
        <v>715</v>
      </c>
      <c r="K90" s="16">
        <v>752</v>
      </c>
      <c r="L90" s="16">
        <v>715</v>
      </c>
      <c r="M90" s="16">
        <v>752</v>
      </c>
    </row>
    <row r="91" spans="1:13" x14ac:dyDescent="0.3">
      <c r="A91" s="16">
        <v>89</v>
      </c>
      <c r="B91" s="1">
        <v>42530</v>
      </c>
      <c r="C91" s="16">
        <v>22</v>
      </c>
      <c r="D91" s="16" t="s">
        <v>13</v>
      </c>
      <c r="E91" s="16" t="s">
        <v>14</v>
      </c>
      <c r="F91" s="16" t="s">
        <v>15</v>
      </c>
      <c r="G91" s="16" t="s">
        <v>16</v>
      </c>
      <c r="H91" s="16" t="s">
        <v>34</v>
      </c>
      <c r="I91" s="16">
        <v>1</v>
      </c>
      <c r="J91" s="16">
        <v>120</v>
      </c>
      <c r="K91" s="16">
        <v>156</v>
      </c>
      <c r="L91" s="16">
        <v>120</v>
      </c>
      <c r="M91" s="16">
        <v>156</v>
      </c>
    </row>
    <row r="92" spans="1:13" x14ac:dyDescent="0.3">
      <c r="A92" s="16">
        <v>90</v>
      </c>
      <c r="B92" s="1">
        <v>42472</v>
      </c>
      <c r="C92" s="16">
        <v>22</v>
      </c>
      <c r="D92" s="16" t="s">
        <v>13</v>
      </c>
      <c r="E92" s="16" t="s">
        <v>14</v>
      </c>
      <c r="F92" s="16" t="s">
        <v>15</v>
      </c>
      <c r="G92" s="16" t="s">
        <v>16</v>
      </c>
      <c r="H92" s="16" t="s">
        <v>34</v>
      </c>
      <c r="I92" s="16">
        <v>1</v>
      </c>
      <c r="J92" s="16">
        <v>85</v>
      </c>
      <c r="K92" s="16">
        <v>108</v>
      </c>
      <c r="L92" s="16">
        <v>85</v>
      </c>
      <c r="M92" s="16">
        <v>108</v>
      </c>
    </row>
    <row r="93" spans="1:13" x14ac:dyDescent="0.3">
      <c r="A93" s="16">
        <v>91</v>
      </c>
      <c r="B93" s="1">
        <v>42490</v>
      </c>
      <c r="C93" s="16">
        <v>22</v>
      </c>
      <c r="D93" s="16" t="s">
        <v>13</v>
      </c>
      <c r="E93" s="16" t="s">
        <v>14</v>
      </c>
      <c r="F93" s="16" t="s">
        <v>15</v>
      </c>
      <c r="G93" s="16" t="s">
        <v>16</v>
      </c>
      <c r="H93" s="16" t="s">
        <v>34</v>
      </c>
      <c r="I93" s="16">
        <v>2</v>
      </c>
      <c r="J93" s="16">
        <v>105</v>
      </c>
      <c r="K93" s="16">
        <v>136</v>
      </c>
      <c r="L93" s="16">
        <v>210</v>
      </c>
      <c r="M93" s="16">
        <v>272</v>
      </c>
    </row>
    <row r="94" spans="1:13" x14ac:dyDescent="0.3">
      <c r="A94" s="16">
        <v>92</v>
      </c>
      <c r="B94" s="1">
        <v>42613</v>
      </c>
      <c r="C94" s="16">
        <v>22</v>
      </c>
      <c r="D94" s="16" t="s">
        <v>13</v>
      </c>
      <c r="E94" s="16" t="s">
        <v>14</v>
      </c>
      <c r="F94" s="16" t="s">
        <v>15</v>
      </c>
      <c r="G94" s="16" t="s">
        <v>16</v>
      </c>
      <c r="H94" s="16" t="s">
        <v>34</v>
      </c>
      <c r="I94" s="16">
        <v>1</v>
      </c>
      <c r="J94" s="16">
        <v>65</v>
      </c>
      <c r="K94" s="16">
        <v>67</v>
      </c>
      <c r="L94" s="16">
        <v>65</v>
      </c>
      <c r="M94" s="16">
        <v>67</v>
      </c>
    </row>
    <row r="95" spans="1:13" x14ac:dyDescent="0.3">
      <c r="A95" s="16">
        <v>93</v>
      </c>
      <c r="B95" s="1">
        <v>42386</v>
      </c>
      <c r="C95" s="16">
        <v>22</v>
      </c>
      <c r="D95" s="16" t="s">
        <v>13</v>
      </c>
      <c r="E95" s="16" t="s">
        <v>14</v>
      </c>
      <c r="F95" s="16" t="s">
        <v>15</v>
      </c>
      <c r="G95" s="16" t="s">
        <v>16</v>
      </c>
      <c r="H95" s="16" t="s">
        <v>34</v>
      </c>
      <c r="I95" s="16">
        <v>2</v>
      </c>
      <c r="J95" s="16">
        <v>125</v>
      </c>
      <c r="K95" s="16">
        <v>143.5</v>
      </c>
      <c r="L95" s="16">
        <v>250</v>
      </c>
      <c r="M95" s="16">
        <v>287</v>
      </c>
    </row>
    <row r="96" spans="1:13" x14ac:dyDescent="0.3">
      <c r="A96" s="16">
        <v>94</v>
      </c>
      <c r="B96" s="1">
        <v>42427</v>
      </c>
      <c r="C96" s="16">
        <v>22</v>
      </c>
      <c r="D96" s="16" t="s">
        <v>13</v>
      </c>
      <c r="E96" s="16" t="s">
        <v>14</v>
      </c>
      <c r="F96" s="16" t="s">
        <v>15</v>
      </c>
      <c r="G96" s="16" t="s">
        <v>18</v>
      </c>
      <c r="H96" s="16" t="s">
        <v>28</v>
      </c>
      <c r="I96" s="16">
        <v>3</v>
      </c>
      <c r="J96" s="16">
        <v>414</v>
      </c>
      <c r="K96" s="16">
        <v>437.66666700000002</v>
      </c>
      <c r="L96" s="16">
        <v>1242</v>
      </c>
      <c r="M96" s="16">
        <v>1313</v>
      </c>
    </row>
    <row r="97" spans="1:13" x14ac:dyDescent="0.3">
      <c r="A97" s="16">
        <v>95</v>
      </c>
      <c r="B97" s="1">
        <v>42425</v>
      </c>
      <c r="C97" s="16">
        <v>22</v>
      </c>
      <c r="D97" s="16" t="s">
        <v>13</v>
      </c>
      <c r="E97" s="16" t="s">
        <v>14</v>
      </c>
      <c r="F97" s="16" t="s">
        <v>15</v>
      </c>
      <c r="G97" s="16" t="s">
        <v>18</v>
      </c>
      <c r="H97" s="16" t="s">
        <v>28</v>
      </c>
      <c r="I97" s="16">
        <v>2</v>
      </c>
      <c r="J97" s="16">
        <v>486</v>
      </c>
      <c r="K97" s="16">
        <v>535.5</v>
      </c>
      <c r="L97" s="16">
        <v>972</v>
      </c>
      <c r="M97" s="16">
        <v>1071</v>
      </c>
    </row>
    <row r="98" spans="1:13" x14ac:dyDescent="0.3">
      <c r="A98" s="16">
        <v>96</v>
      </c>
      <c r="B98" s="1">
        <v>42543</v>
      </c>
      <c r="C98" s="16">
        <v>22</v>
      </c>
      <c r="D98" s="16" t="s">
        <v>13</v>
      </c>
      <c r="E98" s="16" t="s">
        <v>14</v>
      </c>
      <c r="F98" s="16" t="s">
        <v>15</v>
      </c>
      <c r="G98" s="16" t="s">
        <v>16</v>
      </c>
      <c r="H98" s="16" t="s">
        <v>34</v>
      </c>
      <c r="I98" s="16">
        <v>2</v>
      </c>
      <c r="J98" s="16">
        <v>25</v>
      </c>
      <c r="K98" s="16">
        <v>26.5</v>
      </c>
      <c r="L98" s="16">
        <v>50</v>
      </c>
      <c r="M98" s="16">
        <v>53</v>
      </c>
    </row>
    <row r="99" spans="1:13" x14ac:dyDescent="0.3">
      <c r="A99" s="16">
        <v>97</v>
      </c>
      <c r="B99" s="1">
        <v>42573</v>
      </c>
      <c r="C99" s="16">
        <v>22</v>
      </c>
      <c r="D99" s="16" t="s">
        <v>13</v>
      </c>
      <c r="E99" s="16" t="s">
        <v>14</v>
      </c>
      <c r="F99" s="16" t="s">
        <v>15</v>
      </c>
      <c r="G99" s="16" t="s">
        <v>16</v>
      </c>
      <c r="H99" s="16" t="s">
        <v>34</v>
      </c>
      <c r="I99" s="16">
        <v>1</v>
      </c>
      <c r="J99" s="16">
        <v>189</v>
      </c>
      <c r="K99" s="16">
        <v>179</v>
      </c>
      <c r="L99" s="16">
        <v>189</v>
      </c>
      <c r="M99" s="16">
        <v>179</v>
      </c>
    </row>
    <row r="100" spans="1:13" x14ac:dyDescent="0.3">
      <c r="A100" s="16">
        <v>98</v>
      </c>
      <c r="B100" s="1">
        <v>42609</v>
      </c>
      <c r="C100" s="16">
        <v>22</v>
      </c>
      <c r="D100" s="16" t="s">
        <v>13</v>
      </c>
      <c r="E100" s="16" t="s">
        <v>14</v>
      </c>
      <c r="F100" s="16" t="s">
        <v>15</v>
      </c>
      <c r="G100" s="16" t="s">
        <v>16</v>
      </c>
      <c r="H100" s="16" t="s">
        <v>34</v>
      </c>
      <c r="I100" s="16">
        <v>3</v>
      </c>
      <c r="J100" s="16">
        <v>6.67</v>
      </c>
      <c r="K100" s="16">
        <v>7</v>
      </c>
      <c r="L100" s="16">
        <v>20</v>
      </c>
      <c r="M100" s="16">
        <v>21</v>
      </c>
    </row>
    <row r="101" spans="1:13" x14ac:dyDescent="0.3">
      <c r="A101" s="16">
        <v>99</v>
      </c>
      <c r="B101" s="1">
        <v>42468</v>
      </c>
      <c r="C101" s="16">
        <v>22</v>
      </c>
      <c r="D101" s="16" t="s">
        <v>13</v>
      </c>
      <c r="E101" s="16" t="s">
        <v>14</v>
      </c>
      <c r="F101" s="16" t="s">
        <v>15</v>
      </c>
      <c r="G101" s="16" t="s">
        <v>18</v>
      </c>
      <c r="H101" s="16" t="s">
        <v>28</v>
      </c>
      <c r="I101" s="16">
        <v>1</v>
      </c>
      <c r="J101" s="16">
        <v>150</v>
      </c>
      <c r="K101" s="16">
        <v>159</v>
      </c>
      <c r="L101" s="16">
        <v>150</v>
      </c>
      <c r="M101" s="16">
        <v>159</v>
      </c>
    </row>
    <row r="102" spans="1:13" x14ac:dyDescent="0.3">
      <c r="A102" s="16">
        <v>100</v>
      </c>
      <c r="B102" s="1">
        <v>42465</v>
      </c>
      <c r="C102" s="16">
        <v>22</v>
      </c>
      <c r="D102" s="16" t="s">
        <v>13</v>
      </c>
      <c r="E102" s="16" t="s">
        <v>14</v>
      </c>
      <c r="F102" s="16" t="s">
        <v>15</v>
      </c>
      <c r="G102" s="16" t="s">
        <v>24</v>
      </c>
      <c r="H102" s="16" t="s">
        <v>25</v>
      </c>
      <c r="I102" s="16">
        <v>2</v>
      </c>
      <c r="J102" s="16">
        <v>1147.5</v>
      </c>
      <c r="K102" s="16">
        <v>1077</v>
      </c>
      <c r="L102" s="16">
        <v>2295</v>
      </c>
      <c r="M102" s="16">
        <v>2154</v>
      </c>
    </row>
    <row r="104" spans="1:13" x14ac:dyDescent="0.3">
      <c r="I104" s="16" t="s">
        <v>38</v>
      </c>
      <c r="J104" s="16">
        <f>AVERAGE(Table3[Unit Cost])</f>
        <v>422.93089108910897</v>
      </c>
      <c r="K104" s="16">
        <f>AVERAGE(Table3[Unit Price])</f>
        <v>427.90429043564359</v>
      </c>
      <c r="L104" s="16">
        <f>AVERAGE(Table3[Cost])</f>
        <v>581.58415841584156</v>
      </c>
      <c r="M104" s="16">
        <f>AVERAGE(Table3[Revenue])</f>
        <v>596.89108910891093</v>
      </c>
    </row>
    <row r="105" spans="1:13" x14ac:dyDescent="0.3">
      <c r="I105" s="16" t="s">
        <v>39</v>
      </c>
      <c r="J105" s="16">
        <f>MEDIAN(Table3[Unit Cost])</f>
        <v>150</v>
      </c>
      <c r="K105" s="16">
        <f>MEDIAN(Table3[Unit Price])</f>
        <v>164.33333300000001</v>
      </c>
      <c r="L105" s="16">
        <f>MEDIAN(Table3[Cost])</f>
        <v>300</v>
      </c>
      <c r="M105" s="16">
        <f>MEDIAN(Table3[Revenue])</f>
        <v>353</v>
      </c>
    </row>
    <row r="106" spans="1:13" x14ac:dyDescent="0.3">
      <c r="I106" s="16" t="s">
        <v>40</v>
      </c>
      <c r="J106" s="16">
        <f>_xlfn.MODE.MULT(Table3[Unit Cost])</f>
        <v>2320</v>
      </c>
      <c r="K106" s="16">
        <f>_xlfn.MODE.MULT(Table3[Unit Price])</f>
        <v>60</v>
      </c>
      <c r="L106" s="16">
        <f>_xlfn.MODE.MULT(Table3[Cost])</f>
        <v>2320</v>
      </c>
      <c r="M106" s="16">
        <f>_xlfn.MODE.MULT(Table3[Revenue])</f>
        <v>120</v>
      </c>
    </row>
    <row r="108" spans="1:13" x14ac:dyDescent="0.3">
      <c r="I108" s="16" t="s">
        <v>35</v>
      </c>
      <c r="J108" s="16">
        <f>SUM(Table3[Unit Cost])</f>
        <v>42716.020000000004</v>
      </c>
      <c r="K108" s="16">
        <f>SUM(Table3[Unit Price])</f>
        <v>43218.333334000003</v>
      </c>
      <c r="L108" s="16">
        <f>SUM(Table3[Cost])</f>
        <v>58740</v>
      </c>
      <c r="M108" s="16">
        <f>SUM(Table3[Revenue])</f>
        <v>60286</v>
      </c>
    </row>
    <row r="109" spans="1:13" x14ac:dyDescent="0.3">
      <c r="I109" s="16" t="s">
        <v>36</v>
      </c>
      <c r="J109" s="16">
        <f>SUMIF(Table3[Customer Gender],"F",Table3[Unit Cost])</f>
        <v>21085.360000000001</v>
      </c>
      <c r="K109" s="16">
        <f>SUMIF(Table3[Customer Gender],"F",Table3[Unit Price])</f>
        <v>21379.000002000001</v>
      </c>
      <c r="L109" s="16">
        <f>SUMIF(Table3[Customer Gender],"F",Table3[Cost])</f>
        <v>31772</v>
      </c>
      <c r="M109" s="16">
        <f>SUMIF(Table3[Customer Gender],"F",Table3[Revenue])</f>
        <v>32798</v>
      </c>
    </row>
    <row r="110" spans="1:13" x14ac:dyDescent="0.3">
      <c r="I110" s="16" t="s">
        <v>37</v>
      </c>
      <c r="J110" s="16">
        <f>SUMIFS(Table3[Unit Cost],Table3[Customer Gender],"F",Table3[Quantity],1)</f>
        <v>13109</v>
      </c>
      <c r="K110" s="16">
        <f>SUMIFS(Table3[Unit Price],Table3[Customer Gender],"F",Table3[Quantity],1)</f>
        <v>12895</v>
      </c>
      <c r="L110" s="16">
        <f>SUMIFS(Table3[Cost],Table3[Customer Gender],"F",Table3[Quantity],1)</f>
        <v>13109</v>
      </c>
      <c r="M110" s="16">
        <f>SUMIFS(Table3[Revenue],Table3[Customer Gender],"F",Table3[Quantity],1)</f>
        <v>12895</v>
      </c>
    </row>
  </sheetData>
  <mergeCells count="6">
    <mergeCell ref="O33:U33"/>
    <mergeCell ref="O20:U20"/>
    <mergeCell ref="O40:U40"/>
    <mergeCell ref="O2:U2"/>
    <mergeCell ref="O8:U8"/>
    <mergeCell ref="O14:U14"/>
  </mergeCells>
  <dataValidations count="1">
    <dataValidation type="list" allowBlank="1" showInputMessage="1" showErrorMessage="1" sqref="W1" xr:uid="{0DB6C623-9979-4C0E-821F-4350BE7D6D7E}">
      <formula1>$A$1:$A$102</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94157-86A2-4154-9B6E-AE79B42A8BDB}">
  <dimension ref="A1:O204"/>
  <sheetViews>
    <sheetView workbookViewId="0">
      <selection activeCell="Q43" sqref="A1:XFD1048576"/>
    </sheetView>
  </sheetViews>
  <sheetFormatPr defaultRowHeight="14.4" x14ac:dyDescent="0.3"/>
  <cols>
    <col min="1" max="1" width="7.77734375" bestFit="1" customWidth="1"/>
    <col min="2" max="2" width="10.33203125" bestFit="1" customWidth="1"/>
    <col min="3" max="3" width="15" bestFit="1" customWidth="1"/>
    <col min="4" max="4" width="18" bestFit="1" customWidth="1"/>
    <col min="5" max="5" width="11.88671875" bestFit="1" customWidth="1"/>
    <col min="6" max="6" width="10.6640625" bestFit="1" customWidth="1"/>
    <col min="7" max="7" width="18" bestFit="1" customWidth="1"/>
    <col min="8" max="8" width="15.5546875" bestFit="1" customWidth="1"/>
    <col min="9" max="9" width="10.5546875" bestFit="1" customWidth="1"/>
    <col min="10" max="10" width="10.88671875" bestFit="1" customWidth="1"/>
    <col min="11" max="11" width="11.33203125" bestFit="1" customWidth="1"/>
    <col min="12" max="12" width="6.88671875" bestFit="1" customWidth="1"/>
    <col min="13" max="13" width="10.5546875" bestFit="1" customWidth="1"/>
    <col min="14" max="14" width="10.77734375" bestFit="1" customWidth="1"/>
    <col min="15" max="15" width="5.218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70</v>
      </c>
      <c r="O1" t="s">
        <v>71</v>
      </c>
    </row>
    <row r="2" spans="1:15" x14ac:dyDescent="0.3">
      <c r="A2">
        <v>0</v>
      </c>
      <c r="B2" s="1">
        <v>42648</v>
      </c>
      <c r="C2">
        <v>29</v>
      </c>
      <c r="D2" s="11" t="s">
        <v>13</v>
      </c>
      <c r="E2" s="11" t="s">
        <v>14</v>
      </c>
      <c r="F2" s="11" t="s">
        <v>15</v>
      </c>
      <c r="G2" s="11" t="s">
        <v>16</v>
      </c>
      <c r="H2" s="11" t="s">
        <v>17</v>
      </c>
      <c r="I2">
        <v>1</v>
      </c>
      <c r="J2">
        <v>80</v>
      </c>
      <c r="K2">
        <v>109</v>
      </c>
      <c r="L2">
        <v>80</v>
      </c>
      <c r="M2">
        <v>109</v>
      </c>
      <c r="N2" s="11" t="s">
        <v>72</v>
      </c>
      <c r="O2" s="11" t="s">
        <v>72</v>
      </c>
    </row>
    <row r="3" spans="1:15" x14ac:dyDescent="0.3">
      <c r="A3">
        <v>1</v>
      </c>
      <c r="B3" s="1">
        <v>42678</v>
      </c>
      <c r="C3">
        <v>29</v>
      </c>
      <c r="D3" s="11" t="s">
        <v>13</v>
      </c>
      <c r="E3" s="11" t="s">
        <v>14</v>
      </c>
      <c r="F3" s="11" t="s">
        <v>15</v>
      </c>
      <c r="G3" s="11" t="s">
        <v>18</v>
      </c>
      <c r="H3" s="11" t="s">
        <v>19</v>
      </c>
      <c r="I3">
        <v>2</v>
      </c>
      <c r="J3">
        <v>24.5</v>
      </c>
      <c r="K3">
        <v>28.5</v>
      </c>
      <c r="L3">
        <v>49</v>
      </c>
      <c r="M3">
        <v>57</v>
      </c>
      <c r="N3" s="11" t="s">
        <v>72</v>
      </c>
      <c r="O3" s="11"/>
    </row>
    <row r="4" spans="1:15" x14ac:dyDescent="0.3">
      <c r="A4">
        <v>2</v>
      </c>
      <c r="B4" s="1">
        <v>42540</v>
      </c>
      <c r="C4">
        <v>29</v>
      </c>
      <c r="D4" s="11" t="s">
        <v>13</v>
      </c>
      <c r="E4" s="11" t="s">
        <v>14</v>
      </c>
      <c r="F4" s="11" t="s">
        <v>15</v>
      </c>
      <c r="G4" s="11" t="s">
        <v>16</v>
      </c>
      <c r="H4" s="11" t="s">
        <v>17</v>
      </c>
      <c r="I4">
        <v>3</v>
      </c>
      <c r="J4">
        <v>3.67</v>
      </c>
      <c r="K4">
        <v>5</v>
      </c>
      <c r="L4">
        <v>11</v>
      </c>
      <c r="M4">
        <v>15</v>
      </c>
      <c r="N4" s="11" t="s">
        <v>72</v>
      </c>
      <c r="O4" s="11" t="s">
        <v>72</v>
      </c>
    </row>
    <row r="5" spans="1:15" x14ac:dyDescent="0.3">
      <c r="A5">
        <v>3</v>
      </c>
      <c r="B5" s="1">
        <v>42399</v>
      </c>
      <c r="C5">
        <v>29</v>
      </c>
      <c r="D5" s="11" t="s">
        <v>13</v>
      </c>
      <c r="E5" s="11" t="s">
        <v>14</v>
      </c>
      <c r="F5" s="11" t="s">
        <v>15</v>
      </c>
      <c r="G5" s="11" t="s">
        <v>16</v>
      </c>
      <c r="H5" s="11" t="s">
        <v>17</v>
      </c>
      <c r="I5">
        <v>2</v>
      </c>
      <c r="J5">
        <v>87.5</v>
      </c>
      <c r="K5">
        <v>116.5</v>
      </c>
      <c r="L5">
        <v>175</v>
      </c>
      <c r="M5">
        <v>233</v>
      </c>
      <c r="N5" s="11" t="s">
        <v>72</v>
      </c>
      <c r="O5" s="11" t="s">
        <v>72</v>
      </c>
    </row>
    <row r="6" spans="1:15" x14ac:dyDescent="0.3">
      <c r="A6">
        <v>4</v>
      </c>
      <c r="B6" s="1">
        <v>42657</v>
      </c>
      <c r="C6">
        <v>29</v>
      </c>
      <c r="D6" s="11" t="s">
        <v>13</v>
      </c>
      <c r="E6" s="11" t="s">
        <v>14</v>
      </c>
      <c r="F6" s="11" t="s">
        <v>15</v>
      </c>
      <c r="G6" s="11" t="s">
        <v>16</v>
      </c>
      <c r="H6" s="11" t="s">
        <v>17</v>
      </c>
      <c r="I6">
        <v>3</v>
      </c>
      <c r="J6">
        <v>35</v>
      </c>
      <c r="K6">
        <v>41.666666999999997</v>
      </c>
      <c r="L6">
        <v>105</v>
      </c>
      <c r="M6">
        <v>125</v>
      </c>
      <c r="N6" s="11" t="s">
        <v>72</v>
      </c>
      <c r="O6" s="11" t="s">
        <v>72</v>
      </c>
    </row>
    <row r="7" spans="1:15" x14ac:dyDescent="0.3">
      <c r="A7">
        <v>5</v>
      </c>
      <c r="B7" s="1">
        <v>42406</v>
      </c>
      <c r="C7">
        <v>29</v>
      </c>
      <c r="D7" s="11" t="s">
        <v>13</v>
      </c>
      <c r="E7" s="11" t="s">
        <v>14</v>
      </c>
      <c r="F7" s="11" t="s">
        <v>15</v>
      </c>
      <c r="G7" s="11" t="s">
        <v>16</v>
      </c>
      <c r="H7" s="11" t="s">
        <v>17</v>
      </c>
      <c r="I7">
        <v>1</v>
      </c>
      <c r="J7">
        <v>66</v>
      </c>
      <c r="K7">
        <v>78</v>
      </c>
      <c r="L7">
        <v>66</v>
      </c>
      <c r="M7">
        <v>78</v>
      </c>
      <c r="N7" s="11" t="s">
        <v>72</v>
      </c>
      <c r="O7" s="11" t="s">
        <v>72</v>
      </c>
    </row>
    <row r="8" spans="1:15" x14ac:dyDescent="0.3">
      <c r="A8">
        <v>6</v>
      </c>
      <c r="B8" s="1">
        <v>42431</v>
      </c>
      <c r="C8">
        <v>29</v>
      </c>
      <c r="D8" s="11" t="s">
        <v>13</v>
      </c>
      <c r="E8" s="11" t="s">
        <v>14</v>
      </c>
      <c r="F8" s="11" t="s">
        <v>15</v>
      </c>
      <c r="G8" s="11" t="s">
        <v>16</v>
      </c>
      <c r="H8" s="11" t="s">
        <v>17</v>
      </c>
      <c r="I8">
        <v>2</v>
      </c>
      <c r="J8">
        <v>52</v>
      </c>
      <c r="K8">
        <v>60</v>
      </c>
      <c r="L8">
        <v>104</v>
      </c>
      <c r="M8">
        <v>120</v>
      </c>
      <c r="N8" s="11" t="s">
        <v>72</v>
      </c>
      <c r="O8" s="11" t="s">
        <v>72</v>
      </c>
    </row>
    <row r="9" spans="1:15" x14ac:dyDescent="0.3">
      <c r="A9">
        <v>7</v>
      </c>
      <c r="B9" s="1">
        <v>42658</v>
      </c>
      <c r="C9">
        <v>29</v>
      </c>
      <c r="D9" s="11" t="s">
        <v>13</v>
      </c>
      <c r="E9" s="11" t="s">
        <v>14</v>
      </c>
      <c r="F9" s="11" t="s">
        <v>15</v>
      </c>
      <c r="G9" s="11" t="s">
        <v>16</v>
      </c>
      <c r="H9" s="11" t="s">
        <v>17</v>
      </c>
      <c r="I9">
        <v>1</v>
      </c>
      <c r="J9">
        <v>60</v>
      </c>
      <c r="K9">
        <v>68</v>
      </c>
      <c r="L9">
        <v>60</v>
      </c>
      <c r="M9">
        <v>68</v>
      </c>
      <c r="N9" s="11" t="s">
        <v>72</v>
      </c>
      <c r="O9" s="11" t="s">
        <v>72</v>
      </c>
    </row>
    <row r="10" spans="1:15" x14ac:dyDescent="0.3">
      <c r="A10">
        <v>8</v>
      </c>
      <c r="B10" s="1">
        <v>42666</v>
      </c>
      <c r="C10">
        <v>29</v>
      </c>
      <c r="D10" s="11" t="s">
        <v>13</v>
      </c>
      <c r="E10" s="11" t="s">
        <v>14</v>
      </c>
      <c r="F10" s="11" t="s">
        <v>15</v>
      </c>
      <c r="G10" s="11" t="s">
        <v>16</v>
      </c>
      <c r="H10" s="11" t="s">
        <v>17</v>
      </c>
      <c r="I10">
        <v>2</v>
      </c>
      <c r="J10">
        <v>8</v>
      </c>
      <c r="K10">
        <v>10</v>
      </c>
      <c r="L10">
        <v>16</v>
      </c>
      <c r="M10">
        <v>20</v>
      </c>
      <c r="N10" s="11" t="s">
        <v>72</v>
      </c>
      <c r="O10" s="11" t="s">
        <v>72</v>
      </c>
    </row>
    <row r="11" spans="1:15" x14ac:dyDescent="0.3">
      <c r="A11">
        <v>9</v>
      </c>
      <c r="B11" s="1">
        <v>42416</v>
      </c>
      <c r="C11">
        <v>29</v>
      </c>
      <c r="D11" s="11" t="s">
        <v>13</v>
      </c>
      <c r="E11" s="11" t="s">
        <v>14</v>
      </c>
      <c r="F11" s="11" t="s">
        <v>15</v>
      </c>
      <c r="G11" s="11" t="s">
        <v>16</v>
      </c>
      <c r="H11" s="11" t="s">
        <v>17</v>
      </c>
      <c r="I11">
        <v>2</v>
      </c>
      <c r="J11">
        <v>2.5</v>
      </c>
      <c r="K11">
        <v>3</v>
      </c>
      <c r="L11">
        <v>5</v>
      </c>
      <c r="M11">
        <v>6</v>
      </c>
      <c r="N11" s="11" t="s">
        <v>72</v>
      </c>
      <c r="O11" s="11" t="s">
        <v>72</v>
      </c>
    </row>
    <row r="12" spans="1:15" x14ac:dyDescent="0.3">
      <c r="A12">
        <v>10</v>
      </c>
      <c r="B12" s="1">
        <v>42489</v>
      </c>
      <c r="C12">
        <v>29</v>
      </c>
      <c r="D12" s="11" t="s">
        <v>13</v>
      </c>
      <c r="E12" s="11" t="s">
        <v>14</v>
      </c>
      <c r="F12" s="11" t="s">
        <v>15</v>
      </c>
      <c r="G12" s="11" t="s">
        <v>16</v>
      </c>
      <c r="H12" s="11" t="s">
        <v>20</v>
      </c>
      <c r="I12">
        <v>2</v>
      </c>
      <c r="J12">
        <v>17.5</v>
      </c>
      <c r="K12">
        <v>21</v>
      </c>
      <c r="L12">
        <v>35</v>
      </c>
      <c r="M12">
        <v>42</v>
      </c>
      <c r="N12" s="11" t="s">
        <v>72</v>
      </c>
      <c r="O12" s="11" t="s">
        <v>72</v>
      </c>
    </row>
    <row r="13" spans="1:15" x14ac:dyDescent="0.3">
      <c r="A13">
        <v>11</v>
      </c>
      <c r="B13" s="1">
        <v>42638</v>
      </c>
      <c r="C13">
        <v>29</v>
      </c>
      <c r="D13" s="11" t="s">
        <v>13</v>
      </c>
      <c r="E13" s="11" t="s">
        <v>14</v>
      </c>
      <c r="F13" s="11" t="s">
        <v>15</v>
      </c>
      <c r="G13" s="11" t="s">
        <v>16</v>
      </c>
      <c r="H13" s="11" t="s">
        <v>17</v>
      </c>
      <c r="I13">
        <v>3</v>
      </c>
      <c r="J13">
        <v>40</v>
      </c>
      <c r="K13">
        <v>48.666666999999997</v>
      </c>
      <c r="L13">
        <v>120</v>
      </c>
      <c r="M13">
        <v>146</v>
      </c>
      <c r="N13" s="11" t="s">
        <v>72</v>
      </c>
      <c r="O13" s="11" t="s">
        <v>72</v>
      </c>
    </row>
    <row r="14" spans="1:15" x14ac:dyDescent="0.3">
      <c r="A14">
        <v>12</v>
      </c>
      <c r="B14" s="1">
        <v>42670</v>
      </c>
      <c r="C14">
        <v>29</v>
      </c>
      <c r="D14" s="11" t="s">
        <v>13</v>
      </c>
      <c r="E14" s="11" t="s">
        <v>14</v>
      </c>
      <c r="F14" s="11" t="s">
        <v>15</v>
      </c>
      <c r="G14" s="11" t="s">
        <v>16</v>
      </c>
      <c r="H14" s="11" t="s">
        <v>17</v>
      </c>
      <c r="I14">
        <v>2</v>
      </c>
      <c r="J14">
        <v>46</v>
      </c>
      <c r="K14">
        <v>60</v>
      </c>
      <c r="L14">
        <v>92</v>
      </c>
      <c r="M14">
        <v>120</v>
      </c>
      <c r="N14" s="11" t="s">
        <v>72</v>
      </c>
      <c r="O14" s="11" t="s">
        <v>72</v>
      </c>
    </row>
    <row r="15" spans="1:15" x14ac:dyDescent="0.3">
      <c r="A15">
        <v>13</v>
      </c>
      <c r="B15" s="1">
        <v>42398</v>
      </c>
      <c r="C15">
        <v>29</v>
      </c>
      <c r="D15" s="11" t="s">
        <v>13</v>
      </c>
      <c r="E15" s="11" t="s">
        <v>14</v>
      </c>
      <c r="F15" s="11" t="s">
        <v>15</v>
      </c>
      <c r="G15" s="11" t="s">
        <v>16</v>
      </c>
      <c r="H15" s="11" t="s">
        <v>17</v>
      </c>
      <c r="I15">
        <v>1</v>
      </c>
      <c r="J15">
        <v>9</v>
      </c>
      <c r="K15">
        <v>10</v>
      </c>
      <c r="L15">
        <v>9</v>
      </c>
      <c r="M15">
        <v>10</v>
      </c>
      <c r="N15" s="11" t="s">
        <v>72</v>
      </c>
      <c r="O15" s="11" t="s">
        <v>72</v>
      </c>
    </row>
    <row r="16" spans="1:15" x14ac:dyDescent="0.3">
      <c r="A16">
        <v>14</v>
      </c>
      <c r="B16" s="1">
        <v>42545</v>
      </c>
      <c r="C16">
        <v>29</v>
      </c>
      <c r="D16" s="11" t="s">
        <v>13</v>
      </c>
      <c r="E16" s="11" t="s">
        <v>14</v>
      </c>
      <c r="F16" s="11" t="s">
        <v>15</v>
      </c>
      <c r="G16" s="11" t="s">
        <v>16</v>
      </c>
      <c r="H16" s="11" t="s">
        <v>20</v>
      </c>
      <c r="I16">
        <v>3</v>
      </c>
      <c r="J16">
        <v>151.66999999999999</v>
      </c>
      <c r="K16">
        <v>181.33333300000001</v>
      </c>
      <c r="L16">
        <v>455</v>
      </c>
      <c r="M16">
        <v>544</v>
      </c>
      <c r="N16" s="11" t="s">
        <v>72</v>
      </c>
      <c r="O16" s="11" t="s">
        <v>72</v>
      </c>
    </row>
    <row r="17" spans="1:15" x14ac:dyDescent="0.3">
      <c r="A17">
        <v>15</v>
      </c>
      <c r="B17" s="1">
        <v>42509</v>
      </c>
      <c r="C17">
        <v>29</v>
      </c>
      <c r="D17" s="11" t="s">
        <v>13</v>
      </c>
      <c r="E17" s="11" t="s">
        <v>14</v>
      </c>
      <c r="F17" s="11" t="s">
        <v>15</v>
      </c>
      <c r="G17" s="11" t="s">
        <v>16</v>
      </c>
      <c r="H17" s="11" t="s">
        <v>17</v>
      </c>
      <c r="I17">
        <v>3</v>
      </c>
      <c r="J17">
        <v>70</v>
      </c>
      <c r="K17">
        <v>72.666667000000004</v>
      </c>
      <c r="L17">
        <v>210</v>
      </c>
      <c r="M17">
        <v>218</v>
      </c>
      <c r="N17" s="11" t="s">
        <v>72</v>
      </c>
      <c r="O17" s="11" t="s">
        <v>72</v>
      </c>
    </row>
    <row r="18" spans="1:15" x14ac:dyDescent="0.3">
      <c r="A18">
        <v>16</v>
      </c>
      <c r="B18" s="1">
        <v>42556</v>
      </c>
      <c r="C18">
        <v>29</v>
      </c>
      <c r="D18" s="11" t="s">
        <v>13</v>
      </c>
      <c r="E18" s="11" t="s">
        <v>14</v>
      </c>
      <c r="F18" s="11" t="s">
        <v>15</v>
      </c>
      <c r="G18" s="11" t="s">
        <v>16</v>
      </c>
      <c r="H18" s="11" t="s">
        <v>17</v>
      </c>
      <c r="I18">
        <v>1</v>
      </c>
      <c r="J18">
        <v>385</v>
      </c>
      <c r="K18">
        <v>439</v>
      </c>
      <c r="L18">
        <v>385</v>
      </c>
      <c r="M18">
        <v>439</v>
      </c>
      <c r="N18" s="11" t="s">
        <v>72</v>
      </c>
      <c r="O18" s="11" t="s">
        <v>72</v>
      </c>
    </row>
    <row r="19" spans="1:15" x14ac:dyDescent="0.3">
      <c r="A19">
        <v>17</v>
      </c>
      <c r="B19" s="1">
        <v>42715</v>
      </c>
      <c r="C19">
        <v>29</v>
      </c>
      <c r="D19" s="11" t="s">
        <v>13</v>
      </c>
      <c r="E19" s="11" t="s">
        <v>14</v>
      </c>
      <c r="F19" s="11" t="s">
        <v>15</v>
      </c>
      <c r="G19" s="11" t="s">
        <v>16</v>
      </c>
      <c r="H19" s="11" t="s">
        <v>17</v>
      </c>
      <c r="I19">
        <v>2</v>
      </c>
      <c r="J19">
        <v>72.5</v>
      </c>
      <c r="K19">
        <v>86.5</v>
      </c>
      <c r="L19">
        <v>145</v>
      </c>
      <c r="M19">
        <v>173</v>
      </c>
      <c r="N19" s="11" t="s">
        <v>72</v>
      </c>
      <c r="O19" s="11" t="s">
        <v>72</v>
      </c>
    </row>
    <row r="20" spans="1:15" x14ac:dyDescent="0.3">
      <c r="A20">
        <v>18</v>
      </c>
      <c r="B20" s="1">
        <v>42666</v>
      </c>
      <c r="C20">
        <v>29</v>
      </c>
      <c r="D20" s="11" t="s">
        <v>13</v>
      </c>
      <c r="E20" s="11" t="s">
        <v>14</v>
      </c>
      <c r="F20" s="11" t="s">
        <v>15</v>
      </c>
      <c r="G20" s="11" t="s">
        <v>16</v>
      </c>
      <c r="H20" s="11" t="s">
        <v>20</v>
      </c>
      <c r="I20">
        <v>3</v>
      </c>
      <c r="J20">
        <v>210</v>
      </c>
      <c r="K20">
        <v>212.66666699999999</v>
      </c>
      <c r="L20">
        <v>630</v>
      </c>
      <c r="M20">
        <v>638</v>
      </c>
      <c r="N20" s="11" t="s">
        <v>72</v>
      </c>
      <c r="O20" s="11" t="s">
        <v>72</v>
      </c>
    </row>
    <row r="21" spans="1:15" x14ac:dyDescent="0.3">
      <c r="A21">
        <v>19</v>
      </c>
      <c r="B21" s="1">
        <v>42638</v>
      </c>
      <c r="C21">
        <v>29</v>
      </c>
      <c r="D21" s="11" t="s">
        <v>13</v>
      </c>
      <c r="E21" s="11" t="s">
        <v>14</v>
      </c>
      <c r="F21" s="11" t="s">
        <v>15</v>
      </c>
      <c r="G21" s="11" t="s">
        <v>16</v>
      </c>
      <c r="H21" s="11" t="s">
        <v>17</v>
      </c>
      <c r="I21">
        <v>1</v>
      </c>
      <c r="J21">
        <v>64</v>
      </c>
      <c r="K21">
        <v>74</v>
      </c>
      <c r="L21">
        <v>64</v>
      </c>
      <c r="M21">
        <v>74</v>
      </c>
      <c r="N21" s="11" t="s">
        <v>72</v>
      </c>
      <c r="O21" s="11" t="s">
        <v>72</v>
      </c>
    </row>
    <row r="22" spans="1:15" x14ac:dyDescent="0.3">
      <c r="A22">
        <v>20</v>
      </c>
      <c r="B22" s="1">
        <v>42561</v>
      </c>
      <c r="C22">
        <v>29</v>
      </c>
      <c r="D22" s="11" t="s">
        <v>13</v>
      </c>
      <c r="E22" s="11" t="s">
        <v>14</v>
      </c>
      <c r="F22" s="11" t="s">
        <v>15</v>
      </c>
      <c r="G22" s="11" t="s">
        <v>16</v>
      </c>
      <c r="H22" s="11" t="s">
        <v>20</v>
      </c>
      <c r="I22">
        <v>3</v>
      </c>
      <c r="J22">
        <v>326.67</v>
      </c>
      <c r="K22">
        <v>359.66666700000002</v>
      </c>
      <c r="L22">
        <v>980</v>
      </c>
      <c r="M22">
        <v>1079</v>
      </c>
      <c r="N22" s="11" t="s">
        <v>72</v>
      </c>
      <c r="O22" s="11" t="s">
        <v>72</v>
      </c>
    </row>
    <row r="23" spans="1:15" x14ac:dyDescent="0.3">
      <c r="A23">
        <v>21</v>
      </c>
      <c r="B23" s="1">
        <v>42581</v>
      </c>
      <c r="C23">
        <v>29</v>
      </c>
      <c r="D23" s="11" t="s">
        <v>13</v>
      </c>
      <c r="E23" s="11" t="s">
        <v>14</v>
      </c>
      <c r="F23" s="11" t="s">
        <v>15</v>
      </c>
      <c r="G23" s="11" t="s">
        <v>16</v>
      </c>
      <c r="H23" s="11" t="s">
        <v>17</v>
      </c>
      <c r="I23">
        <v>1</v>
      </c>
      <c r="J23">
        <v>125</v>
      </c>
      <c r="K23">
        <v>136</v>
      </c>
      <c r="L23">
        <v>125</v>
      </c>
      <c r="M23">
        <v>136</v>
      </c>
      <c r="N23" s="11" t="s">
        <v>72</v>
      </c>
      <c r="O23" s="11" t="s">
        <v>72</v>
      </c>
    </row>
    <row r="24" spans="1:15" x14ac:dyDescent="0.3">
      <c r="A24">
        <v>22</v>
      </c>
      <c r="B24" s="1">
        <v>42503</v>
      </c>
      <c r="C24">
        <v>29</v>
      </c>
      <c r="D24" s="11" t="s">
        <v>13</v>
      </c>
      <c r="E24" s="11" t="s">
        <v>14</v>
      </c>
      <c r="F24" s="11" t="s">
        <v>15</v>
      </c>
      <c r="G24" s="11" t="s">
        <v>16</v>
      </c>
      <c r="H24" s="11" t="s">
        <v>20</v>
      </c>
      <c r="I24">
        <v>2</v>
      </c>
      <c r="J24">
        <v>17.5</v>
      </c>
      <c r="K24">
        <v>18</v>
      </c>
      <c r="L24">
        <v>35</v>
      </c>
      <c r="M24">
        <v>36</v>
      </c>
      <c r="N24" s="11" t="s">
        <v>72</v>
      </c>
      <c r="O24" s="11" t="s">
        <v>72</v>
      </c>
    </row>
    <row r="25" spans="1:15" x14ac:dyDescent="0.3">
      <c r="A25">
        <v>23</v>
      </c>
      <c r="B25" s="1">
        <v>42473</v>
      </c>
      <c r="C25">
        <v>29</v>
      </c>
      <c r="D25" s="11" t="s">
        <v>13</v>
      </c>
      <c r="E25" s="11" t="s">
        <v>14</v>
      </c>
      <c r="F25" s="11" t="s">
        <v>15</v>
      </c>
      <c r="G25" s="11" t="s">
        <v>16</v>
      </c>
      <c r="H25" s="11" t="s">
        <v>17</v>
      </c>
      <c r="I25">
        <v>2</v>
      </c>
      <c r="J25">
        <v>215</v>
      </c>
      <c r="K25">
        <v>226</v>
      </c>
      <c r="L25">
        <v>430</v>
      </c>
      <c r="M25">
        <v>452</v>
      </c>
      <c r="N25" s="11" t="s">
        <v>72</v>
      </c>
      <c r="O25" s="11" t="s">
        <v>72</v>
      </c>
    </row>
    <row r="26" spans="1:15" x14ac:dyDescent="0.3">
      <c r="A26">
        <v>24</v>
      </c>
      <c r="B26" s="1">
        <v>42713</v>
      </c>
      <c r="C26">
        <v>29</v>
      </c>
      <c r="D26" s="11" t="s">
        <v>13</v>
      </c>
      <c r="E26" s="11" t="s">
        <v>14</v>
      </c>
      <c r="F26" s="11" t="s">
        <v>15</v>
      </c>
      <c r="G26" s="11" t="s">
        <v>16</v>
      </c>
      <c r="H26" s="11" t="s">
        <v>17</v>
      </c>
      <c r="I26">
        <v>3</v>
      </c>
      <c r="J26">
        <v>22</v>
      </c>
      <c r="K26">
        <v>23</v>
      </c>
      <c r="L26">
        <v>66</v>
      </c>
      <c r="M26">
        <v>69</v>
      </c>
      <c r="N26" s="11" t="s">
        <v>72</v>
      </c>
      <c r="O26" s="11" t="s">
        <v>72</v>
      </c>
    </row>
    <row r="27" spans="1:15" x14ac:dyDescent="0.3">
      <c r="A27">
        <v>25</v>
      </c>
      <c r="B27" s="1">
        <v>42639</v>
      </c>
      <c r="C27">
        <v>29</v>
      </c>
      <c r="D27" s="11" t="s">
        <v>13</v>
      </c>
      <c r="E27" s="11" t="s">
        <v>14</v>
      </c>
      <c r="F27" s="11" t="s">
        <v>15</v>
      </c>
      <c r="G27" s="11" t="s">
        <v>16</v>
      </c>
      <c r="H27" s="11" t="s">
        <v>17</v>
      </c>
      <c r="I27">
        <v>1</v>
      </c>
      <c r="J27">
        <v>750</v>
      </c>
      <c r="K27">
        <v>820</v>
      </c>
      <c r="L27">
        <v>750</v>
      </c>
      <c r="M27">
        <v>820</v>
      </c>
      <c r="N27" s="11" t="s">
        <v>72</v>
      </c>
      <c r="O27" s="11" t="s">
        <v>72</v>
      </c>
    </row>
    <row r="28" spans="1:15" x14ac:dyDescent="0.3">
      <c r="A28">
        <v>26</v>
      </c>
      <c r="B28" s="1">
        <v>42412</v>
      </c>
      <c r="C28">
        <v>29</v>
      </c>
      <c r="D28" s="11" t="s">
        <v>13</v>
      </c>
      <c r="E28" s="11" t="s">
        <v>14</v>
      </c>
      <c r="F28" s="11" t="s">
        <v>15</v>
      </c>
      <c r="G28" s="11" t="s">
        <v>16</v>
      </c>
      <c r="H28" s="11" t="s">
        <v>17</v>
      </c>
      <c r="I28">
        <v>2</v>
      </c>
      <c r="J28">
        <v>60</v>
      </c>
      <c r="K28">
        <v>70.5</v>
      </c>
      <c r="L28">
        <v>120</v>
      </c>
      <c r="M28">
        <v>141</v>
      </c>
      <c r="N28" s="11" t="s">
        <v>72</v>
      </c>
      <c r="O28" s="11" t="s">
        <v>72</v>
      </c>
    </row>
    <row r="29" spans="1:15" x14ac:dyDescent="0.3">
      <c r="A29">
        <v>27</v>
      </c>
      <c r="B29" s="1">
        <v>42587</v>
      </c>
      <c r="C29">
        <v>29</v>
      </c>
      <c r="D29" s="11" t="s">
        <v>13</v>
      </c>
      <c r="E29" s="11" t="s">
        <v>14</v>
      </c>
      <c r="F29" s="11" t="s">
        <v>15</v>
      </c>
      <c r="G29" s="11" t="s">
        <v>16</v>
      </c>
      <c r="H29" s="11" t="s">
        <v>17</v>
      </c>
      <c r="I29">
        <v>1</v>
      </c>
      <c r="J29">
        <v>125</v>
      </c>
      <c r="K29">
        <v>130</v>
      </c>
      <c r="L29">
        <v>125</v>
      </c>
      <c r="M29">
        <v>130</v>
      </c>
      <c r="N29" s="11" t="s">
        <v>72</v>
      </c>
      <c r="O29" s="11" t="s">
        <v>72</v>
      </c>
    </row>
    <row r="30" spans="1:15" x14ac:dyDescent="0.3">
      <c r="A30">
        <v>28</v>
      </c>
      <c r="B30" s="1">
        <v>42556</v>
      </c>
      <c r="C30">
        <v>29</v>
      </c>
      <c r="D30" s="11" t="s">
        <v>13</v>
      </c>
      <c r="E30" s="11" t="s">
        <v>14</v>
      </c>
      <c r="F30" s="11" t="s">
        <v>15</v>
      </c>
      <c r="G30" s="11" t="s">
        <v>16</v>
      </c>
      <c r="H30" s="11" t="s">
        <v>20</v>
      </c>
      <c r="I30">
        <v>1</v>
      </c>
      <c r="J30">
        <v>140</v>
      </c>
      <c r="K30">
        <v>143</v>
      </c>
      <c r="L30">
        <v>140</v>
      </c>
      <c r="M30">
        <v>143</v>
      </c>
      <c r="N30" s="11" t="s">
        <v>72</v>
      </c>
      <c r="O30" s="11" t="s">
        <v>72</v>
      </c>
    </row>
    <row r="31" spans="1:15" x14ac:dyDescent="0.3">
      <c r="A31">
        <v>29</v>
      </c>
      <c r="B31" s="1">
        <v>42459</v>
      </c>
      <c r="C31">
        <v>29</v>
      </c>
      <c r="D31" s="11" t="s">
        <v>13</v>
      </c>
      <c r="E31" s="11" t="s">
        <v>14</v>
      </c>
      <c r="F31" s="11" t="s">
        <v>15</v>
      </c>
      <c r="G31" s="11" t="s">
        <v>16</v>
      </c>
      <c r="H31" s="11" t="s">
        <v>17</v>
      </c>
      <c r="I31">
        <v>2</v>
      </c>
      <c r="J31">
        <v>192.5</v>
      </c>
      <c r="K31">
        <v>213.5</v>
      </c>
      <c r="L31">
        <v>385</v>
      </c>
      <c r="M31">
        <v>427</v>
      </c>
      <c r="N31" s="11" t="s">
        <v>72</v>
      </c>
      <c r="O31" s="11" t="s">
        <v>72</v>
      </c>
    </row>
    <row r="32" spans="1:15" x14ac:dyDescent="0.3">
      <c r="A32">
        <v>30</v>
      </c>
      <c r="B32" s="1">
        <v>42400</v>
      </c>
      <c r="C32">
        <v>29</v>
      </c>
      <c r="D32" s="11" t="s">
        <v>13</v>
      </c>
      <c r="E32" s="11" t="s">
        <v>14</v>
      </c>
      <c r="F32" s="11" t="s">
        <v>15</v>
      </c>
      <c r="G32" s="11" t="s">
        <v>16</v>
      </c>
      <c r="H32" s="11" t="s">
        <v>17</v>
      </c>
      <c r="I32">
        <v>3</v>
      </c>
      <c r="J32">
        <v>38.33</v>
      </c>
      <c r="K32">
        <v>43.333333000000003</v>
      </c>
      <c r="L32">
        <v>115</v>
      </c>
      <c r="M32">
        <v>130</v>
      </c>
      <c r="N32" s="11" t="s">
        <v>72</v>
      </c>
      <c r="O32" s="11" t="s">
        <v>72</v>
      </c>
    </row>
    <row r="33" spans="1:15" x14ac:dyDescent="0.3">
      <c r="A33">
        <v>31</v>
      </c>
      <c r="B33" s="1">
        <v>42586</v>
      </c>
      <c r="C33">
        <v>29</v>
      </c>
      <c r="D33" s="11" t="s">
        <v>13</v>
      </c>
      <c r="E33" s="11" t="s">
        <v>14</v>
      </c>
      <c r="F33" s="11" t="s">
        <v>15</v>
      </c>
      <c r="G33" s="11" t="s">
        <v>16</v>
      </c>
      <c r="H33" s="11" t="s">
        <v>20</v>
      </c>
      <c r="I33">
        <v>3</v>
      </c>
      <c r="J33">
        <v>151.66999999999999</v>
      </c>
      <c r="K33">
        <v>170</v>
      </c>
      <c r="L33">
        <v>455</v>
      </c>
      <c r="M33">
        <v>510</v>
      </c>
      <c r="N33" s="11" t="s">
        <v>72</v>
      </c>
      <c r="O33" s="11" t="s">
        <v>72</v>
      </c>
    </row>
    <row r="34" spans="1:15" x14ac:dyDescent="0.3">
      <c r="A34">
        <v>32</v>
      </c>
      <c r="B34" s="1">
        <v>42570</v>
      </c>
      <c r="C34">
        <v>29</v>
      </c>
      <c r="D34" s="11" t="s">
        <v>13</v>
      </c>
      <c r="E34" s="11" t="s">
        <v>14</v>
      </c>
      <c r="F34" s="11" t="s">
        <v>15</v>
      </c>
      <c r="G34" s="11" t="s">
        <v>16</v>
      </c>
      <c r="H34" s="11" t="s">
        <v>17</v>
      </c>
      <c r="I34">
        <v>1</v>
      </c>
      <c r="J34">
        <v>56</v>
      </c>
      <c r="K34">
        <v>65</v>
      </c>
      <c r="L34">
        <v>56</v>
      </c>
      <c r="M34">
        <v>65</v>
      </c>
      <c r="N34" s="11" t="s">
        <v>72</v>
      </c>
      <c r="O34" s="11" t="s">
        <v>72</v>
      </c>
    </row>
    <row r="35" spans="1:15" x14ac:dyDescent="0.3">
      <c r="A35">
        <v>33</v>
      </c>
      <c r="B35" s="1">
        <v>42666</v>
      </c>
      <c r="C35">
        <v>29</v>
      </c>
      <c r="D35" s="11" t="s">
        <v>13</v>
      </c>
      <c r="E35" s="11" t="s">
        <v>14</v>
      </c>
      <c r="F35" s="11" t="s">
        <v>15</v>
      </c>
      <c r="G35" s="11" t="s">
        <v>16</v>
      </c>
      <c r="H35" s="11" t="s">
        <v>17</v>
      </c>
      <c r="I35">
        <v>3</v>
      </c>
      <c r="J35">
        <v>108.67</v>
      </c>
      <c r="K35">
        <v>123.666667</v>
      </c>
      <c r="L35">
        <v>326</v>
      </c>
      <c r="M35">
        <v>371</v>
      </c>
      <c r="N35" s="11" t="s">
        <v>72</v>
      </c>
      <c r="O35" s="11" t="s">
        <v>72</v>
      </c>
    </row>
    <row r="36" spans="1:15" x14ac:dyDescent="0.3">
      <c r="A36">
        <v>34</v>
      </c>
      <c r="B36" s="1">
        <v>42584</v>
      </c>
      <c r="C36">
        <v>29</v>
      </c>
      <c r="D36" s="11" t="s">
        <v>13</v>
      </c>
      <c r="E36" s="11" t="s">
        <v>14</v>
      </c>
      <c r="F36" s="11" t="s">
        <v>15</v>
      </c>
      <c r="G36" s="11" t="s">
        <v>16</v>
      </c>
      <c r="H36" s="11" t="s">
        <v>17</v>
      </c>
      <c r="I36">
        <v>3</v>
      </c>
      <c r="J36">
        <v>14.67</v>
      </c>
      <c r="K36">
        <v>15</v>
      </c>
      <c r="L36">
        <v>44</v>
      </c>
      <c r="M36">
        <v>45</v>
      </c>
      <c r="N36" s="11" t="s">
        <v>72</v>
      </c>
      <c r="O36" s="11" t="s">
        <v>72</v>
      </c>
    </row>
    <row r="37" spans="1:15" x14ac:dyDescent="0.3">
      <c r="A37">
        <v>35</v>
      </c>
      <c r="B37" s="1">
        <v>42516</v>
      </c>
      <c r="C37">
        <v>29</v>
      </c>
      <c r="D37" s="11" t="s">
        <v>13</v>
      </c>
      <c r="E37" s="11" t="s">
        <v>14</v>
      </c>
      <c r="F37" s="11" t="s">
        <v>15</v>
      </c>
      <c r="G37" s="11" t="s">
        <v>16</v>
      </c>
      <c r="H37" s="11" t="s">
        <v>20</v>
      </c>
      <c r="I37">
        <v>2</v>
      </c>
      <c r="J37">
        <v>280</v>
      </c>
      <c r="K37">
        <v>269</v>
      </c>
      <c r="L37">
        <v>560</v>
      </c>
      <c r="M37">
        <v>538</v>
      </c>
      <c r="N37" s="11" t="s">
        <v>72</v>
      </c>
      <c r="O37" s="11" t="s">
        <v>72</v>
      </c>
    </row>
    <row r="38" spans="1:15" x14ac:dyDescent="0.3">
      <c r="A38">
        <v>36</v>
      </c>
      <c r="B38" s="1">
        <v>42630</v>
      </c>
      <c r="C38">
        <v>29</v>
      </c>
      <c r="D38" s="11" t="s">
        <v>13</v>
      </c>
      <c r="E38" s="11" t="s">
        <v>14</v>
      </c>
      <c r="F38" s="11" t="s">
        <v>15</v>
      </c>
      <c r="G38" s="11" t="s">
        <v>16</v>
      </c>
      <c r="H38" s="11" t="s">
        <v>17</v>
      </c>
      <c r="I38">
        <v>2</v>
      </c>
      <c r="J38">
        <v>293.5</v>
      </c>
      <c r="K38">
        <v>320.5</v>
      </c>
      <c r="L38">
        <v>587</v>
      </c>
      <c r="M38">
        <v>641</v>
      </c>
      <c r="N38" s="11" t="s">
        <v>72</v>
      </c>
      <c r="O38" s="11" t="s">
        <v>72</v>
      </c>
    </row>
    <row r="39" spans="1:15" x14ac:dyDescent="0.3">
      <c r="A39">
        <v>37</v>
      </c>
      <c r="B39" s="1">
        <v>42685</v>
      </c>
      <c r="C39">
        <v>29</v>
      </c>
      <c r="D39" s="11" t="s">
        <v>13</v>
      </c>
      <c r="E39" s="11" t="s">
        <v>14</v>
      </c>
      <c r="F39" s="11" t="s">
        <v>15</v>
      </c>
      <c r="G39" s="11" t="s">
        <v>16</v>
      </c>
      <c r="H39" s="11" t="s">
        <v>17</v>
      </c>
      <c r="I39">
        <v>2</v>
      </c>
      <c r="J39">
        <v>2</v>
      </c>
      <c r="K39">
        <v>2</v>
      </c>
      <c r="L39">
        <v>4</v>
      </c>
      <c r="M39">
        <v>4</v>
      </c>
      <c r="N39" s="11" t="s">
        <v>72</v>
      </c>
      <c r="O39" s="11" t="s">
        <v>72</v>
      </c>
    </row>
    <row r="40" spans="1:15" x14ac:dyDescent="0.3">
      <c r="A40">
        <v>38</v>
      </c>
      <c r="B40" s="1">
        <v>42421</v>
      </c>
      <c r="C40">
        <v>29</v>
      </c>
      <c r="D40" s="11" t="s">
        <v>13</v>
      </c>
      <c r="E40" s="11" t="s">
        <v>14</v>
      </c>
      <c r="F40" s="11" t="s">
        <v>15</v>
      </c>
      <c r="G40" s="11" t="s">
        <v>16</v>
      </c>
      <c r="H40" s="11" t="s">
        <v>20</v>
      </c>
      <c r="I40">
        <v>1</v>
      </c>
      <c r="J40">
        <v>420</v>
      </c>
      <c r="K40">
        <v>472</v>
      </c>
      <c r="L40">
        <v>420</v>
      </c>
      <c r="M40">
        <v>472</v>
      </c>
      <c r="N40" s="11" t="s">
        <v>72</v>
      </c>
      <c r="O40" s="11" t="s">
        <v>72</v>
      </c>
    </row>
    <row r="41" spans="1:15" x14ac:dyDescent="0.3">
      <c r="A41">
        <v>39</v>
      </c>
      <c r="B41" s="1">
        <v>42716</v>
      </c>
      <c r="C41">
        <v>29</v>
      </c>
      <c r="D41" s="11" t="s">
        <v>13</v>
      </c>
      <c r="E41" s="11" t="s">
        <v>14</v>
      </c>
      <c r="F41" s="11" t="s">
        <v>15</v>
      </c>
      <c r="G41" s="11" t="s">
        <v>16</v>
      </c>
      <c r="H41" s="11" t="s">
        <v>17</v>
      </c>
      <c r="I41">
        <v>2</v>
      </c>
      <c r="J41">
        <v>275.5</v>
      </c>
      <c r="K41">
        <v>303</v>
      </c>
      <c r="L41">
        <v>551</v>
      </c>
      <c r="M41">
        <v>606</v>
      </c>
      <c r="N41" s="11" t="s">
        <v>72</v>
      </c>
      <c r="O41" s="11" t="s">
        <v>72</v>
      </c>
    </row>
    <row r="42" spans="1:15" x14ac:dyDescent="0.3">
      <c r="A42">
        <v>40</v>
      </c>
      <c r="B42" s="1">
        <v>42394</v>
      </c>
      <c r="C42">
        <v>29</v>
      </c>
      <c r="D42" s="11" t="s">
        <v>13</v>
      </c>
      <c r="E42" s="11" t="s">
        <v>14</v>
      </c>
      <c r="F42" s="11" t="s">
        <v>15</v>
      </c>
      <c r="G42" s="11" t="s">
        <v>16</v>
      </c>
      <c r="H42" s="11" t="s">
        <v>17</v>
      </c>
      <c r="I42">
        <v>1</v>
      </c>
      <c r="J42">
        <v>120</v>
      </c>
      <c r="K42">
        <v>120</v>
      </c>
      <c r="L42">
        <v>120</v>
      </c>
      <c r="M42">
        <v>120</v>
      </c>
      <c r="N42" s="11" t="s">
        <v>72</v>
      </c>
      <c r="O42" s="11" t="s">
        <v>72</v>
      </c>
    </row>
    <row r="43" spans="1:15" x14ac:dyDescent="0.3">
      <c r="A43">
        <v>41</v>
      </c>
      <c r="B43" s="1">
        <v>42481</v>
      </c>
      <c r="C43">
        <v>29</v>
      </c>
      <c r="D43" s="11" t="s">
        <v>13</v>
      </c>
      <c r="E43" s="11" t="s">
        <v>14</v>
      </c>
      <c r="F43" s="11" t="s">
        <v>15</v>
      </c>
      <c r="G43" s="11" t="s">
        <v>16</v>
      </c>
      <c r="H43" s="11" t="s">
        <v>20</v>
      </c>
      <c r="I43">
        <v>1</v>
      </c>
      <c r="J43">
        <v>630</v>
      </c>
      <c r="K43">
        <v>624</v>
      </c>
      <c r="L43">
        <v>630</v>
      </c>
      <c r="M43">
        <v>624</v>
      </c>
      <c r="N43" s="11" t="s">
        <v>72</v>
      </c>
      <c r="O43" s="11" t="s">
        <v>72</v>
      </c>
    </row>
    <row r="44" spans="1:15" x14ac:dyDescent="0.3">
      <c r="A44">
        <v>42</v>
      </c>
      <c r="B44" s="1">
        <v>42697</v>
      </c>
      <c r="C44">
        <v>29</v>
      </c>
      <c r="D44" s="11" t="s">
        <v>13</v>
      </c>
      <c r="E44" s="11" t="s">
        <v>14</v>
      </c>
      <c r="F44" s="11" t="s">
        <v>15</v>
      </c>
      <c r="G44" s="11" t="s">
        <v>16</v>
      </c>
      <c r="H44" s="11" t="s">
        <v>17</v>
      </c>
      <c r="I44">
        <v>2</v>
      </c>
      <c r="J44">
        <v>32.5</v>
      </c>
      <c r="K44">
        <v>36</v>
      </c>
      <c r="L44">
        <v>65</v>
      </c>
      <c r="M44">
        <v>72</v>
      </c>
      <c r="N44" s="11" t="s">
        <v>72</v>
      </c>
      <c r="O44" s="11" t="s">
        <v>72</v>
      </c>
    </row>
    <row r="45" spans="1:15" x14ac:dyDescent="0.3">
      <c r="A45">
        <v>43</v>
      </c>
      <c r="B45" s="1">
        <v>42679</v>
      </c>
      <c r="C45">
        <v>29</v>
      </c>
      <c r="D45" s="11" t="s">
        <v>13</v>
      </c>
      <c r="E45" s="11" t="s">
        <v>14</v>
      </c>
      <c r="F45" s="11" t="s">
        <v>15</v>
      </c>
      <c r="G45" s="11" t="s">
        <v>16</v>
      </c>
      <c r="H45" s="11" t="s">
        <v>17</v>
      </c>
      <c r="I45">
        <v>3</v>
      </c>
      <c r="J45">
        <v>338.33</v>
      </c>
      <c r="K45">
        <v>389.33333299999998</v>
      </c>
      <c r="L45">
        <v>1015</v>
      </c>
      <c r="M45">
        <v>1168</v>
      </c>
      <c r="N45" s="11" t="s">
        <v>72</v>
      </c>
      <c r="O45" s="11" t="s">
        <v>72</v>
      </c>
    </row>
    <row r="46" spans="1:15" x14ac:dyDescent="0.3">
      <c r="A46">
        <v>44</v>
      </c>
      <c r="B46" s="1">
        <v>42697</v>
      </c>
      <c r="C46">
        <v>29</v>
      </c>
      <c r="D46" s="11" t="s">
        <v>13</v>
      </c>
      <c r="E46" s="11" t="s">
        <v>14</v>
      </c>
      <c r="F46" s="11" t="s">
        <v>15</v>
      </c>
      <c r="G46" s="11" t="s">
        <v>16</v>
      </c>
      <c r="H46" s="11" t="s">
        <v>17</v>
      </c>
      <c r="I46">
        <v>3</v>
      </c>
      <c r="J46">
        <v>10.67</v>
      </c>
      <c r="K46">
        <v>11</v>
      </c>
      <c r="L46">
        <v>32</v>
      </c>
      <c r="M46">
        <v>33</v>
      </c>
      <c r="N46" s="11" t="s">
        <v>72</v>
      </c>
      <c r="O46" s="11" t="s">
        <v>72</v>
      </c>
    </row>
    <row r="47" spans="1:15" x14ac:dyDescent="0.3">
      <c r="A47">
        <v>45</v>
      </c>
      <c r="B47" s="1">
        <v>42559</v>
      </c>
      <c r="C47">
        <v>29</v>
      </c>
      <c r="D47" s="11" t="s">
        <v>13</v>
      </c>
      <c r="E47" s="11" t="s">
        <v>14</v>
      </c>
      <c r="F47" s="11" t="s">
        <v>15</v>
      </c>
      <c r="G47" s="11" t="s">
        <v>16</v>
      </c>
      <c r="H47" s="11" t="s">
        <v>17</v>
      </c>
      <c r="I47">
        <v>3</v>
      </c>
      <c r="J47">
        <v>36.67</v>
      </c>
      <c r="K47">
        <v>41.666666999999997</v>
      </c>
      <c r="L47">
        <v>110</v>
      </c>
      <c r="M47">
        <v>125</v>
      </c>
      <c r="N47" s="11" t="s">
        <v>72</v>
      </c>
      <c r="O47" s="11" t="s">
        <v>72</v>
      </c>
    </row>
    <row r="48" spans="1:15" x14ac:dyDescent="0.3">
      <c r="A48">
        <v>46</v>
      </c>
      <c r="B48" s="1">
        <v>42524</v>
      </c>
      <c r="C48">
        <v>29</v>
      </c>
      <c r="D48" s="11" t="s">
        <v>13</v>
      </c>
      <c r="E48" s="11" t="s">
        <v>14</v>
      </c>
      <c r="F48" s="11" t="s">
        <v>15</v>
      </c>
      <c r="G48" s="11" t="s">
        <v>16</v>
      </c>
      <c r="H48" s="11" t="s">
        <v>20</v>
      </c>
      <c r="I48">
        <v>2</v>
      </c>
      <c r="J48">
        <v>245</v>
      </c>
      <c r="K48">
        <v>249.5</v>
      </c>
      <c r="L48">
        <v>490</v>
      </c>
      <c r="M48">
        <v>499</v>
      </c>
      <c r="N48" s="11" t="s">
        <v>72</v>
      </c>
      <c r="O48" s="11" t="s">
        <v>72</v>
      </c>
    </row>
    <row r="49" spans="1:15" x14ac:dyDescent="0.3">
      <c r="A49">
        <v>47</v>
      </c>
      <c r="B49" s="1">
        <v>42439</v>
      </c>
      <c r="C49">
        <v>18</v>
      </c>
      <c r="D49" s="11" t="s">
        <v>13</v>
      </c>
      <c r="E49" s="11" t="s">
        <v>14</v>
      </c>
      <c r="F49" s="11" t="s">
        <v>21</v>
      </c>
      <c r="G49" s="11" t="s">
        <v>16</v>
      </c>
      <c r="H49" s="11" t="s">
        <v>22</v>
      </c>
      <c r="I49">
        <v>1</v>
      </c>
      <c r="J49">
        <v>636</v>
      </c>
      <c r="K49">
        <v>677</v>
      </c>
      <c r="L49">
        <v>636</v>
      </c>
      <c r="M49">
        <v>677</v>
      </c>
      <c r="N49" s="11" t="s">
        <v>72</v>
      </c>
      <c r="O49" s="11" t="s">
        <v>72</v>
      </c>
    </row>
    <row r="50" spans="1:15" x14ac:dyDescent="0.3">
      <c r="A50">
        <v>48</v>
      </c>
      <c r="B50" s="1">
        <v>42558</v>
      </c>
      <c r="C50">
        <v>18</v>
      </c>
      <c r="D50" s="11" t="s">
        <v>13</v>
      </c>
      <c r="E50" s="11" t="s">
        <v>14</v>
      </c>
      <c r="F50" s="11" t="s">
        <v>21</v>
      </c>
      <c r="G50" s="11" t="s">
        <v>16</v>
      </c>
      <c r="H50" s="11" t="s">
        <v>22</v>
      </c>
      <c r="I50">
        <v>3</v>
      </c>
      <c r="J50">
        <v>159</v>
      </c>
      <c r="K50">
        <v>170.66666699999999</v>
      </c>
      <c r="L50">
        <v>477</v>
      </c>
      <c r="M50">
        <v>512</v>
      </c>
      <c r="N50" s="11" t="s">
        <v>72</v>
      </c>
      <c r="O50" s="11" t="s">
        <v>72</v>
      </c>
    </row>
    <row r="51" spans="1:15" x14ac:dyDescent="0.3">
      <c r="B51" s="1"/>
      <c r="D51" s="11"/>
      <c r="E51" s="11"/>
      <c r="F51" s="11"/>
      <c r="G51" s="11"/>
      <c r="H51" s="11"/>
      <c r="N51" s="11"/>
      <c r="O51" s="11"/>
    </row>
    <row r="52" spans="1:15" x14ac:dyDescent="0.3">
      <c r="B52" s="1"/>
      <c r="D52" s="11"/>
      <c r="E52" s="11"/>
      <c r="F52" s="11"/>
      <c r="G52" s="11"/>
      <c r="H52" s="11"/>
      <c r="N52" s="11"/>
      <c r="O52" s="11"/>
    </row>
    <row r="53" spans="1:15" x14ac:dyDescent="0.3">
      <c r="B53" s="1"/>
      <c r="D53" s="11"/>
      <c r="E53" s="11"/>
      <c r="F53" s="11"/>
      <c r="G53" s="11"/>
      <c r="H53" s="11"/>
      <c r="N53" s="11"/>
      <c r="O53" s="11"/>
    </row>
    <row r="54" spans="1:15" x14ac:dyDescent="0.3">
      <c r="B54" s="1"/>
      <c r="D54" s="11"/>
      <c r="E54" s="11"/>
      <c r="F54" s="11"/>
      <c r="G54" s="11"/>
      <c r="H54" s="11"/>
      <c r="N54" s="11"/>
      <c r="O54" s="11"/>
    </row>
    <row r="55" spans="1:15" x14ac:dyDescent="0.3">
      <c r="B55" s="1"/>
      <c r="D55" s="11"/>
      <c r="E55" s="11"/>
      <c r="F55" s="11"/>
      <c r="G55" s="11"/>
      <c r="H55" s="11"/>
      <c r="N55" s="11"/>
      <c r="O55" s="11"/>
    </row>
    <row r="56" spans="1:15" x14ac:dyDescent="0.3">
      <c r="B56" s="1"/>
      <c r="D56" s="11"/>
      <c r="E56" s="11"/>
      <c r="F56" s="11"/>
      <c r="G56" s="11"/>
      <c r="H56" s="11"/>
      <c r="N56" s="11"/>
      <c r="O56" s="11"/>
    </row>
    <row r="57" spans="1:15" x14ac:dyDescent="0.3">
      <c r="B57" s="1"/>
      <c r="D57" s="11"/>
      <c r="E57" s="11"/>
      <c r="F57" s="11"/>
      <c r="G57" s="11"/>
      <c r="H57" s="11"/>
      <c r="N57" s="11"/>
      <c r="O57" s="11"/>
    </row>
    <row r="58" spans="1:15" x14ac:dyDescent="0.3">
      <c r="B58" s="1"/>
      <c r="D58" s="11"/>
      <c r="E58" s="11"/>
      <c r="F58" s="11"/>
      <c r="G58" s="11"/>
      <c r="H58" s="11"/>
      <c r="N58" s="11"/>
      <c r="O58" s="11"/>
    </row>
    <row r="59" spans="1:15" x14ac:dyDescent="0.3">
      <c r="B59" s="1"/>
      <c r="D59" s="11"/>
      <c r="E59" s="11"/>
      <c r="F59" s="11"/>
      <c r="G59" s="11"/>
      <c r="H59" s="11"/>
      <c r="N59" s="11"/>
      <c r="O59" s="11"/>
    </row>
    <row r="60" spans="1:15" x14ac:dyDescent="0.3">
      <c r="B60" s="1"/>
      <c r="D60" s="11"/>
      <c r="E60" s="11"/>
      <c r="F60" s="11"/>
      <c r="G60" s="11"/>
      <c r="H60" s="11"/>
      <c r="N60" s="11"/>
      <c r="O60" s="11"/>
    </row>
    <row r="61" spans="1:15" x14ac:dyDescent="0.3">
      <c r="B61" s="1"/>
      <c r="D61" s="11"/>
      <c r="E61" s="11"/>
      <c r="F61" s="11"/>
      <c r="G61" s="11"/>
      <c r="H61" s="11"/>
      <c r="N61" s="11"/>
      <c r="O61" s="11"/>
    </row>
    <row r="62" spans="1:15" x14ac:dyDescent="0.3">
      <c r="B62" s="1"/>
      <c r="D62" s="11"/>
      <c r="E62" s="11"/>
      <c r="F62" s="11"/>
      <c r="G62" s="11"/>
      <c r="H62" s="11"/>
      <c r="N62" s="11"/>
      <c r="O62" s="11"/>
    </row>
    <row r="63" spans="1:15" x14ac:dyDescent="0.3">
      <c r="B63" s="1"/>
      <c r="D63" s="11"/>
      <c r="E63" s="11"/>
      <c r="F63" s="11"/>
      <c r="G63" s="11"/>
      <c r="H63" s="11"/>
      <c r="N63" s="11"/>
      <c r="O63" s="11"/>
    </row>
    <row r="64" spans="1:15" x14ac:dyDescent="0.3">
      <c r="B64" s="1"/>
      <c r="D64" s="11"/>
      <c r="E64" s="11"/>
      <c r="F64" s="11"/>
      <c r="G64" s="11"/>
      <c r="H64" s="11"/>
      <c r="N64" s="11"/>
      <c r="O64" s="11"/>
    </row>
    <row r="65" spans="2:15" x14ac:dyDescent="0.3">
      <c r="B65" s="1"/>
      <c r="D65" s="11"/>
      <c r="E65" s="11"/>
      <c r="F65" s="11"/>
      <c r="G65" s="11"/>
      <c r="H65" s="11"/>
      <c r="N65" s="11"/>
      <c r="O65" s="11"/>
    </row>
    <row r="66" spans="2:15" x14ac:dyDescent="0.3">
      <c r="B66" s="1"/>
      <c r="D66" s="11"/>
      <c r="E66" s="11"/>
      <c r="F66" s="11"/>
      <c r="G66" s="11"/>
      <c r="H66" s="11"/>
      <c r="N66" s="11"/>
      <c r="O66" s="11"/>
    </row>
    <row r="67" spans="2:15" x14ac:dyDescent="0.3">
      <c r="B67" s="1"/>
      <c r="D67" s="11"/>
      <c r="E67" s="11"/>
      <c r="F67" s="11"/>
      <c r="G67" s="11"/>
      <c r="H67" s="11"/>
      <c r="N67" s="11"/>
      <c r="O67" s="11"/>
    </row>
    <row r="68" spans="2:15" x14ac:dyDescent="0.3">
      <c r="B68" s="1"/>
      <c r="D68" s="11"/>
      <c r="E68" s="11"/>
      <c r="F68" s="11"/>
      <c r="G68" s="11"/>
      <c r="H68" s="11"/>
      <c r="N68" s="11"/>
      <c r="O68" s="11"/>
    </row>
    <row r="69" spans="2:15" x14ac:dyDescent="0.3">
      <c r="B69" s="1"/>
      <c r="D69" s="11"/>
      <c r="E69" s="11"/>
      <c r="F69" s="11"/>
      <c r="G69" s="11"/>
      <c r="H69" s="11"/>
      <c r="N69" s="11"/>
      <c r="O69" s="11"/>
    </row>
    <row r="70" spans="2:15" x14ac:dyDescent="0.3">
      <c r="B70" s="1"/>
      <c r="D70" s="11"/>
      <c r="E70" s="11"/>
      <c r="F70" s="11"/>
      <c r="G70" s="11"/>
      <c r="H70" s="11"/>
      <c r="N70" s="11"/>
      <c r="O70" s="11"/>
    </row>
    <row r="71" spans="2:15" x14ac:dyDescent="0.3">
      <c r="B71" s="1"/>
      <c r="D71" s="11"/>
      <c r="E71" s="11"/>
      <c r="F71" s="11"/>
      <c r="G71" s="11"/>
      <c r="H71" s="11"/>
      <c r="N71" s="11"/>
      <c r="O71" s="11"/>
    </row>
    <row r="72" spans="2:15" x14ac:dyDescent="0.3">
      <c r="B72" s="1"/>
      <c r="D72" s="11"/>
      <c r="E72" s="11"/>
      <c r="F72" s="11"/>
      <c r="G72" s="11"/>
      <c r="H72" s="11"/>
      <c r="N72" s="11"/>
      <c r="O72" s="11"/>
    </row>
    <row r="73" spans="2:15" x14ac:dyDescent="0.3">
      <c r="B73" s="1"/>
      <c r="D73" s="11"/>
      <c r="E73" s="11"/>
      <c r="F73" s="11"/>
      <c r="G73" s="11"/>
      <c r="H73" s="11"/>
      <c r="N73" s="11"/>
      <c r="O73" s="11"/>
    </row>
    <row r="74" spans="2:15" x14ac:dyDescent="0.3">
      <c r="B74" s="1"/>
      <c r="D74" s="11"/>
      <c r="E74" s="11"/>
      <c r="F74" s="11"/>
      <c r="G74" s="11"/>
      <c r="H74" s="11"/>
      <c r="N74" s="11"/>
      <c r="O74" s="11"/>
    </row>
    <row r="75" spans="2:15" x14ac:dyDescent="0.3">
      <c r="B75" s="1"/>
      <c r="D75" s="11"/>
      <c r="E75" s="11"/>
      <c r="F75" s="11"/>
      <c r="G75" s="11"/>
      <c r="H75" s="11"/>
      <c r="N75" s="11"/>
      <c r="O75" s="11"/>
    </row>
    <row r="76" spans="2:15" x14ac:dyDescent="0.3">
      <c r="B76" s="1"/>
      <c r="D76" s="11"/>
      <c r="E76" s="11"/>
      <c r="F76" s="11"/>
      <c r="G76" s="11"/>
      <c r="H76" s="11"/>
      <c r="N76" s="11"/>
      <c r="O76" s="11"/>
    </row>
    <row r="77" spans="2:15" x14ac:dyDescent="0.3">
      <c r="B77" s="1"/>
      <c r="D77" s="11"/>
      <c r="E77" s="11"/>
      <c r="F77" s="11"/>
      <c r="G77" s="11"/>
      <c r="H77" s="11"/>
      <c r="N77" s="11"/>
      <c r="O77" s="11"/>
    </row>
    <row r="78" spans="2:15" x14ac:dyDescent="0.3">
      <c r="B78" s="1"/>
      <c r="D78" s="11"/>
      <c r="E78" s="11"/>
      <c r="F78" s="11"/>
      <c r="G78" s="11"/>
      <c r="H78" s="11"/>
      <c r="N78" s="11"/>
      <c r="O78" s="11"/>
    </row>
    <row r="79" spans="2:15" x14ac:dyDescent="0.3">
      <c r="B79" s="1"/>
      <c r="D79" s="11"/>
      <c r="E79" s="11"/>
      <c r="F79" s="11"/>
      <c r="G79" s="11"/>
      <c r="H79" s="11"/>
      <c r="N79" s="11"/>
      <c r="O79" s="11"/>
    </row>
    <row r="80" spans="2:15" x14ac:dyDescent="0.3">
      <c r="B80" s="1"/>
      <c r="D80" s="11"/>
      <c r="E80" s="11"/>
      <c r="F80" s="11"/>
      <c r="G80" s="11"/>
      <c r="H80" s="11"/>
      <c r="N80" s="11"/>
      <c r="O80" s="11"/>
    </row>
    <row r="81" spans="2:15" x14ac:dyDescent="0.3">
      <c r="B81" s="1"/>
      <c r="D81" s="11"/>
      <c r="E81" s="11"/>
      <c r="F81" s="11"/>
      <c r="G81" s="11"/>
      <c r="H81" s="11"/>
      <c r="N81" s="11"/>
      <c r="O81" s="11"/>
    </row>
    <row r="82" spans="2:15" x14ac:dyDescent="0.3">
      <c r="B82" s="1"/>
      <c r="D82" s="11"/>
      <c r="E82" s="11"/>
      <c r="F82" s="11"/>
      <c r="G82" s="11"/>
      <c r="H82" s="11"/>
      <c r="N82" s="11"/>
      <c r="O82" s="11"/>
    </row>
    <row r="83" spans="2:15" x14ac:dyDescent="0.3">
      <c r="B83" s="1"/>
      <c r="D83" s="11"/>
      <c r="E83" s="11"/>
      <c r="F83" s="11"/>
      <c r="G83" s="11"/>
      <c r="H83" s="11"/>
      <c r="N83" s="11"/>
      <c r="O83" s="11"/>
    </row>
    <row r="84" spans="2:15" x14ac:dyDescent="0.3">
      <c r="B84" s="1"/>
      <c r="D84" s="11"/>
      <c r="E84" s="11"/>
      <c r="F84" s="11"/>
      <c r="G84" s="11"/>
      <c r="H84" s="11"/>
      <c r="N84" s="11"/>
      <c r="O84" s="11"/>
    </row>
    <row r="85" spans="2:15" x14ac:dyDescent="0.3">
      <c r="B85" s="1"/>
      <c r="D85" s="11"/>
      <c r="E85" s="11"/>
      <c r="F85" s="11"/>
      <c r="G85" s="11"/>
      <c r="H85" s="11"/>
      <c r="N85" s="11"/>
      <c r="O85" s="11"/>
    </row>
    <row r="86" spans="2:15" x14ac:dyDescent="0.3">
      <c r="B86" s="1"/>
      <c r="D86" s="11"/>
      <c r="E86" s="11"/>
      <c r="F86" s="11"/>
      <c r="G86" s="11"/>
      <c r="H86" s="11"/>
      <c r="N86" s="11"/>
      <c r="O86" s="11"/>
    </row>
    <row r="87" spans="2:15" x14ac:dyDescent="0.3">
      <c r="B87" s="1"/>
      <c r="D87" s="11"/>
      <c r="E87" s="11"/>
      <c r="F87" s="11"/>
      <c r="G87" s="11"/>
      <c r="H87" s="11"/>
      <c r="N87" s="11"/>
      <c r="O87" s="11"/>
    </row>
    <row r="88" spans="2:15" x14ac:dyDescent="0.3">
      <c r="B88" s="1"/>
      <c r="D88" s="11"/>
      <c r="E88" s="11"/>
      <c r="F88" s="11"/>
      <c r="G88" s="11"/>
      <c r="H88" s="11"/>
      <c r="N88" s="11"/>
      <c r="O88" s="11"/>
    </row>
    <row r="89" spans="2:15" x14ac:dyDescent="0.3">
      <c r="B89" s="1"/>
      <c r="D89" s="11"/>
      <c r="E89" s="11"/>
      <c r="F89" s="11"/>
      <c r="G89" s="11"/>
      <c r="H89" s="11"/>
      <c r="N89" s="11"/>
      <c r="O89" s="11"/>
    </row>
    <row r="90" spans="2:15" x14ac:dyDescent="0.3">
      <c r="B90" s="1"/>
      <c r="D90" s="11"/>
      <c r="E90" s="11"/>
      <c r="F90" s="11"/>
      <c r="G90" s="11"/>
      <c r="H90" s="11"/>
      <c r="N90" s="11"/>
      <c r="O90" s="11"/>
    </row>
    <row r="91" spans="2:15" x14ac:dyDescent="0.3">
      <c r="B91" s="1"/>
      <c r="D91" s="11"/>
      <c r="E91" s="11"/>
      <c r="F91" s="11"/>
      <c r="G91" s="11"/>
      <c r="H91" s="11"/>
      <c r="N91" s="11"/>
      <c r="O91" s="11"/>
    </row>
    <row r="92" spans="2:15" x14ac:dyDescent="0.3">
      <c r="B92" s="1"/>
      <c r="D92" s="11"/>
      <c r="E92" s="11"/>
      <c r="F92" s="11"/>
      <c r="G92" s="11"/>
      <c r="H92" s="11"/>
      <c r="N92" s="11"/>
      <c r="O92" s="11"/>
    </row>
    <row r="93" spans="2:15" x14ac:dyDescent="0.3">
      <c r="B93" s="1"/>
      <c r="D93" s="11"/>
      <c r="E93" s="11"/>
      <c r="F93" s="11"/>
      <c r="G93" s="11"/>
      <c r="H93" s="11"/>
      <c r="N93" s="11"/>
      <c r="O93" s="11"/>
    </row>
    <row r="94" spans="2:15" x14ac:dyDescent="0.3">
      <c r="B94" s="1"/>
      <c r="D94" s="11"/>
      <c r="E94" s="11"/>
      <c r="F94" s="11"/>
      <c r="G94" s="11"/>
      <c r="H94" s="11"/>
      <c r="N94" s="11"/>
      <c r="O94" s="11"/>
    </row>
    <row r="95" spans="2:15" x14ac:dyDescent="0.3">
      <c r="B95" s="1"/>
      <c r="D95" s="11"/>
      <c r="E95" s="11"/>
      <c r="F95" s="11"/>
      <c r="G95" s="11"/>
      <c r="H95" s="11"/>
      <c r="N95" s="11"/>
      <c r="O95" s="11"/>
    </row>
    <row r="96" spans="2:15" x14ac:dyDescent="0.3">
      <c r="B96" s="1"/>
      <c r="D96" s="11"/>
      <c r="E96" s="11"/>
      <c r="F96" s="11"/>
      <c r="G96" s="11"/>
      <c r="H96" s="11"/>
      <c r="N96" s="11"/>
      <c r="O96" s="11"/>
    </row>
    <row r="97" spans="2:15" x14ac:dyDescent="0.3">
      <c r="B97" s="1"/>
      <c r="D97" s="11"/>
      <c r="E97" s="11"/>
      <c r="F97" s="11"/>
      <c r="G97" s="11"/>
      <c r="H97" s="11"/>
      <c r="N97" s="11"/>
      <c r="O97" s="11"/>
    </row>
    <row r="98" spans="2:15" x14ac:dyDescent="0.3">
      <c r="B98" s="1"/>
      <c r="D98" s="11"/>
      <c r="E98" s="11"/>
      <c r="F98" s="11"/>
      <c r="G98" s="11"/>
      <c r="H98" s="11"/>
      <c r="N98" s="11"/>
      <c r="O98" s="11"/>
    </row>
    <row r="99" spans="2:15" x14ac:dyDescent="0.3">
      <c r="B99" s="1"/>
      <c r="D99" s="11"/>
      <c r="E99" s="11"/>
      <c r="F99" s="11"/>
      <c r="G99" s="11"/>
      <c r="H99" s="11"/>
      <c r="N99" s="11"/>
      <c r="O99" s="11"/>
    </row>
    <row r="100" spans="2:15" x14ac:dyDescent="0.3">
      <c r="B100" s="1"/>
      <c r="D100" s="11"/>
      <c r="E100" s="11"/>
      <c r="F100" s="11"/>
      <c r="G100" s="11"/>
      <c r="H100" s="11"/>
      <c r="N100" s="11"/>
      <c r="O100" s="11"/>
    </row>
    <row r="101" spans="2:15" x14ac:dyDescent="0.3">
      <c r="B101" s="1"/>
      <c r="D101" s="11"/>
      <c r="E101" s="11"/>
      <c r="F101" s="11"/>
      <c r="G101" s="11"/>
      <c r="H101" s="11"/>
      <c r="N101" s="11"/>
      <c r="O101" s="11"/>
    </row>
    <row r="102" spans="2:15" x14ac:dyDescent="0.3">
      <c r="B102" s="1"/>
      <c r="D102" s="11"/>
      <c r="E102" s="11"/>
      <c r="F102" s="11"/>
      <c r="G102" s="11"/>
      <c r="H102" s="11"/>
      <c r="N102" s="11"/>
      <c r="O102" s="11"/>
    </row>
    <row r="103" spans="2:15" x14ac:dyDescent="0.3">
      <c r="B103" s="1"/>
      <c r="D103" s="11"/>
      <c r="E103" s="11"/>
      <c r="F103" s="11"/>
      <c r="G103" s="11"/>
      <c r="H103" s="11"/>
      <c r="N103" s="11"/>
      <c r="O103" s="11"/>
    </row>
    <row r="104" spans="2:15" x14ac:dyDescent="0.3">
      <c r="B104" s="1"/>
      <c r="D104" s="11"/>
      <c r="E104" s="11"/>
      <c r="F104" s="11"/>
      <c r="G104" s="11"/>
      <c r="H104" s="11"/>
      <c r="N104" s="11"/>
      <c r="O104" s="11"/>
    </row>
    <row r="105" spans="2:15" x14ac:dyDescent="0.3">
      <c r="B105" s="1"/>
      <c r="D105" s="11"/>
      <c r="E105" s="11"/>
      <c r="F105" s="11"/>
      <c r="G105" s="11"/>
      <c r="H105" s="11"/>
      <c r="N105" s="11"/>
      <c r="O105" s="11"/>
    </row>
    <row r="106" spans="2:15" x14ac:dyDescent="0.3">
      <c r="B106" s="1"/>
      <c r="D106" s="11"/>
      <c r="E106" s="11"/>
      <c r="F106" s="11"/>
      <c r="G106" s="11"/>
      <c r="H106" s="11"/>
      <c r="N106" s="11"/>
      <c r="O106" s="11"/>
    </row>
    <row r="107" spans="2:15" x14ac:dyDescent="0.3">
      <c r="B107" s="1"/>
      <c r="D107" s="11"/>
      <c r="E107" s="11"/>
      <c r="F107" s="11"/>
      <c r="G107" s="11"/>
      <c r="H107" s="11"/>
      <c r="N107" s="11"/>
      <c r="O107" s="11"/>
    </row>
    <row r="108" spans="2:15" x14ac:dyDescent="0.3">
      <c r="B108" s="1"/>
      <c r="D108" s="11"/>
      <c r="E108" s="11"/>
      <c r="F108" s="11"/>
      <c r="G108" s="11"/>
      <c r="H108" s="11"/>
      <c r="N108" s="11"/>
      <c r="O108" s="11"/>
    </row>
    <row r="109" spans="2:15" x14ac:dyDescent="0.3">
      <c r="B109" s="1"/>
      <c r="D109" s="11"/>
      <c r="E109" s="11"/>
      <c r="F109" s="11"/>
      <c r="G109" s="11"/>
      <c r="H109" s="11"/>
      <c r="N109" s="11"/>
      <c r="O109" s="11"/>
    </row>
    <row r="110" spans="2:15" x14ac:dyDescent="0.3">
      <c r="B110" s="1"/>
      <c r="D110" s="11"/>
      <c r="E110" s="11"/>
      <c r="F110" s="11"/>
      <c r="G110" s="11"/>
      <c r="H110" s="11"/>
      <c r="N110" s="11"/>
      <c r="O110" s="11"/>
    </row>
    <row r="111" spans="2:15" x14ac:dyDescent="0.3">
      <c r="B111" s="1"/>
      <c r="D111" s="11"/>
      <c r="E111" s="11"/>
      <c r="F111" s="11"/>
      <c r="G111" s="11"/>
      <c r="H111" s="11"/>
      <c r="N111" s="11"/>
      <c r="O111" s="11"/>
    </row>
    <row r="112" spans="2:15" x14ac:dyDescent="0.3">
      <c r="B112" s="1"/>
      <c r="D112" s="11"/>
      <c r="E112" s="11"/>
      <c r="F112" s="11"/>
      <c r="G112" s="11"/>
      <c r="H112" s="11"/>
      <c r="N112" s="11"/>
      <c r="O112" s="11"/>
    </row>
    <row r="113" spans="2:15" x14ac:dyDescent="0.3">
      <c r="B113" s="1"/>
      <c r="D113" s="11"/>
      <c r="E113" s="11"/>
      <c r="F113" s="11"/>
      <c r="G113" s="11"/>
      <c r="H113" s="11"/>
      <c r="N113" s="11"/>
      <c r="O113" s="11"/>
    </row>
    <row r="114" spans="2:15" x14ac:dyDescent="0.3">
      <c r="B114" s="1"/>
      <c r="D114" s="11"/>
      <c r="E114" s="11"/>
      <c r="F114" s="11"/>
      <c r="G114" s="11"/>
      <c r="H114" s="11"/>
      <c r="N114" s="11"/>
      <c r="O114" s="11"/>
    </row>
    <row r="115" spans="2:15" x14ac:dyDescent="0.3">
      <c r="B115" s="1"/>
      <c r="D115" s="11"/>
      <c r="E115" s="11"/>
      <c r="F115" s="11"/>
      <c r="G115" s="11"/>
      <c r="H115" s="11"/>
      <c r="N115" s="11"/>
      <c r="O115" s="11"/>
    </row>
    <row r="116" spans="2:15" x14ac:dyDescent="0.3">
      <c r="B116" s="1"/>
      <c r="D116" s="11"/>
      <c r="E116" s="11"/>
      <c r="F116" s="11"/>
      <c r="G116" s="11"/>
      <c r="H116" s="11"/>
      <c r="N116" s="11"/>
      <c r="O116" s="11"/>
    </row>
    <row r="117" spans="2:15" x14ac:dyDescent="0.3">
      <c r="B117" s="1"/>
      <c r="D117" s="11"/>
      <c r="E117" s="11"/>
      <c r="F117" s="11"/>
      <c r="G117" s="11"/>
      <c r="H117" s="11"/>
      <c r="N117" s="11"/>
      <c r="O117" s="11"/>
    </row>
    <row r="118" spans="2:15" x14ac:dyDescent="0.3">
      <c r="B118" s="1"/>
      <c r="D118" s="11"/>
      <c r="E118" s="11"/>
      <c r="F118" s="11"/>
      <c r="G118" s="11"/>
      <c r="H118" s="11"/>
      <c r="N118" s="11"/>
      <c r="O118" s="11"/>
    </row>
    <row r="119" spans="2:15" x14ac:dyDescent="0.3">
      <c r="B119" s="1"/>
      <c r="D119" s="11"/>
      <c r="E119" s="11"/>
      <c r="F119" s="11"/>
      <c r="G119" s="11"/>
      <c r="H119" s="11"/>
      <c r="N119" s="11"/>
      <c r="O119" s="11"/>
    </row>
    <row r="120" spans="2:15" x14ac:dyDescent="0.3">
      <c r="B120" s="1"/>
      <c r="D120" s="11"/>
      <c r="E120" s="11"/>
      <c r="F120" s="11"/>
      <c r="G120" s="11"/>
      <c r="H120" s="11"/>
      <c r="N120" s="11"/>
      <c r="O120" s="11"/>
    </row>
    <row r="121" spans="2:15" x14ac:dyDescent="0.3">
      <c r="B121" s="1"/>
      <c r="D121" s="11"/>
      <c r="E121" s="11"/>
      <c r="F121" s="11"/>
      <c r="G121" s="11"/>
      <c r="H121" s="11"/>
      <c r="N121" s="11"/>
      <c r="O121" s="11"/>
    </row>
    <row r="122" spans="2:15" x14ac:dyDescent="0.3">
      <c r="B122" s="1"/>
      <c r="D122" s="11"/>
      <c r="E122" s="11"/>
      <c r="F122" s="11"/>
      <c r="G122" s="11"/>
      <c r="H122" s="11"/>
      <c r="N122" s="11"/>
      <c r="O122" s="11"/>
    </row>
    <row r="123" spans="2:15" x14ac:dyDescent="0.3">
      <c r="B123" s="1"/>
      <c r="D123" s="11"/>
      <c r="E123" s="11"/>
      <c r="F123" s="11"/>
      <c r="G123" s="11"/>
      <c r="H123" s="11"/>
      <c r="N123" s="11"/>
      <c r="O123" s="11"/>
    </row>
    <row r="124" spans="2:15" x14ac:dyDescent="0.3">
      <c r="B124" s="1"/>
      <c r="D124" s="11"/>
      <c r="E124" s="11"/>
      <c r="F124" s="11"/>
      <c r="G124" s="11"/>
      <c r="H124" s="11"/>
      <c r="N124" s="11"/>
      <c r="O124" s="11"/>
    </row>
    <row r="125" spans="2:15" x14ac:dyDescent="0.3">
      <c r="B125" s="1"/>
      <c r="D125" s="11"/>
      <c r="E125" s="11"/>
      <c r="F125" s="11"/>
      <c r="G125" s="11"/>
      <c r="H125" s="11"/>
      <c r="N125" s="11"/>
      <c r="O125" s="11"/>
    </row>
    <row r="126" spans="2:15" x14ac:dyDescent="0.3">
      <c r="B126" s="1"/>
      <c r="D126" s="11"/>
      <c r="E126" s="11"/>
      <c r="F126" s="11"/>
      <c r="G126" s="11"/>
      <c r="H126" s="11"/>
      <c r="N126" s="11"/>
      <c r="O126" s="11"/>
    </row>
    <row r="127" spans="2:15" x14ac:dyDescent="0.3">
      <c r="B127" s="1"/>
      <c r="D127" s="11"/>
      <c r="E127" s="11"/>
      <c r="F127" s="11"/>
      <c r="G127" s="11"/>
      <c r="H127" s="11"/>
      <c r="N127" s="11"/>
      <c r="O127" s="11"/>
    </row>
    <row r="128" spans="2:15" x14ac:dyDescent="0.3">
      <c r="B128" s="1"/>
      <c r="D128" s="11"/>
      <c r="E128" s="11"/>
      <c r="F128" s="11"/>
      <c r="G128" s="11"/>
      <c r="H128" s="11"/>
      <c r="N128" s="11"/>
      <c r="O128" s="11"/>
    </row>
    <row r="129" spans="2:15" x14ac:dyDescent="0.3">
      <c r="B129" s="1"/>
      <c r="D129" s="11"/>
      <c r="E129" s="11"/>
      <c r="F129" s="11"/>
      <c r="G129" s="11"/>
      <c r="H129" s="11"/>
      <c r="N129" s="11"/>
      <c r="O129" s="11"/>
    </row>
    <row r="130" spans="2:15" x14ac:dyDescent="0.3">
      <c r="B130" s="1"/>
      <c r="D130" s="11"/>
      <c r="E130" s="11"/>
      <c r="F130" s="11"/>
      <c r="G130" s="11"/>
      <c r="H130" s="11"/>
      <c r="N130" s="11"/>
      <c r="O130" s="11"/>
    </row>
    <row r="131" spans="2:15" x14ac:dyDescent="0.3">
      <c r="B131" s="1"/>
      <c r="D131" s="11"/>
      <c r="E131" s="11"/>
      <c r="F131" s="11"/>
      <c r="G131" s="11"/>
      <c r="H131" s="11"/>
      <c r="N131" s="11"/>
      <c r="O131" s="11"/>
    </row>
    <row r="132" spans="2:15" x14ac:dyDescent="0.3">
      <c r="B132" s="1"/>
      <c r="D132" s="11"/>
      <c r="E132" s="11"/>
      <c r="F132" s="11"/>
      <c r="G132" s="11"/>
      <c r="H132" s="11"/>
      <c r="N132" s="11"/>
      <c r="O132" s="11"/>
    </row>
    <row r="133" spans="2:15" x14ac:dyDescent="0.3">
      <c r="B133" s="1"/>
      <c r="D133" s="11"/>
      <c r="E133" s="11"/>
      <c r="F133" s="11"/>
      <c r="G133" s="11"/>
      <c r="H133" s="11"/>
      <c r="N133" s="11"/>
      <c r="O133" s="11"/>
    </row>
    <row r="134" spans="2:15" x14ac:dyDescent="0.3">
      <c r="B134" s="1"/>
      <c r="D134" s="11"/>
      <c r="E134" s="11"/>
      <c r="F134" s="11"/>
      <c r="G134" s="11"/>
      <c r="H134" s="11"/>
      <c r="N134" s="11"/>
      <c r="O134" s="11"/>
    </row>
    <row r="135" spans="2:15" x14ac:dyDescent="0.3">
      <c r="B135" s="1"/>
      <c r="D135" s="11"/>
      <c r="E135" s="11"/>
      <c r="F135" s="11"/>
      <c r="G135" s="11"/>
      <c r="H135" s="11"/>
      <c r="N135" s="11"/>
      <c r="O135" s="11"/>
    </row>
    <row r="136" spans="2:15" x14ac:dyDescent="0.3">
      <c r="B136" s="1"/>
      <c r="D136" s="11"/>
      <c r="E136" s="11"/>
      <c r="F136" s="11"/>
      <c r="G136" s="11"/>
      <c r="H136" s="11"/>
      <c r="N136" s="11"/>
      <c r="O136" s="11"/>
    </row>
    <row r="137" spans="2:15" x14ac:dyDescent="0.3">
      <c r="B137" s="1"/>
      <c r="D137" s="11"/>
      <c r="E137" s="11"/>
      <c r="F137" s="11"/>
      <c r="G137" s="11"/>
      <c r="H137" s="11"/>
      <c r="N137" s="11"/>
      <c r="O137" s="11"/>
    </row>
    <row r="138" spans="2:15" x14ac:dyDescent="0.3">
      <c r="B138" s="1"/>
      <c r="D138" s="11"/>
      <c r="E138" s="11"/>
      <c r="F138" s="11"/>
      <c r="G138" s="11"/>
      <c r="H138" s="11"/>
      <c r="N138" s="11"/>
      <c r="O138" s="11"/>
    </row>
    <row r="139" spans="2:15" x14ac:dyDescent="0.3">
      <c r="B139" s="1"/>
      <c r="D139" s="11"/>
      <c r="E139" s="11"/>
      <c r="F139" s="11"/>
      <c r="G139" s="11"/>
      <c r="H139" s="11"/>
      <c r="N139" s="11"/>
      <c r="O139" s="11"/>
    </row>
    <row r="140" spans="2:15" x14ac:dyDescent="0.3">
      <c r="B140" s="1"/>
      <c r="D140" s="11"/>
      <c r="E140" s="11"/>
      <c r="F140" s="11"/>
      <c r="G140" s="11"/>
      <c r="H140" s="11"/>
      <c r="N140" s="11"/>
      <c r="O140" s="11"/>
    </row>
    <row r="141" spans="2:15" x14ac:dyDescent="0.3">
      <c r="B141" s="1"/>
      <c r="D141" s="11"/>
      <c r="E141" s="11"/>
      <c r="F141" s="11"/>
      <c r="G141" s="11"/>
      <c r="H141" s="11"/>
      <c r="N141" s="11"/>
      <c r="O141" s="11"/>
    </row>
    <row r="142" spans="2:15" x14ac:dyDescent="0.3">
      <c r="B142" s="1"/>
      <c r="D142" s="11"/>
      <c r="E142" s="11"/>
      <c r="F142" s="11"/>
      <c r="G142" s="11"/>
      <c r="H142" s="11"/>
      <c r="N142" s="11"/>
      <c r="O142" s="11"/>
    </row>
    <row r="143" spans="2:15" x14ac:dyDescent="0.3">
      <c r="B143" s="1"/>
      <c r="D143" s="11"/>
      <c r="E143" s="11"/>
      <c r="F143" s="11"/>
      <c r="G143" s="11"/>
      <c r="H143" s="11"/>
      <c r="N143" s="11"/>
      <c r="O143" s="11"/>
    </row>
    <row r="144" spans="2:15" x14ac:dyDescent="0.3">
      <c r="B144" s="1"/>
      <c r="D144" s="11"/>
      <c r="E144" s="11"/>
      <c r="F144" s="11"/>
      <c r="G144" s="11"/>
      <c r="H144" s="11"/>
      <c r="N144" s="11"/>
      <c r="O144" s="11"/>
    </row>
    <row r="145" spans="2:15" x14ac:dyDescent="0.3">
      <c r="B145" s="1"/>
      <c r="D145" s="11"/>
      <c r="E145" s="11"/>
      <c r="F145" s="11"/>
      <c r="G145" s="11"/>
      <c r="H145" s="11"/>
      <c r="N145" s="11"/>
      <c r="O145" s="11"/>
    </row>
    <row r="146" spans="2:15" x14ac:dyDescent="0.3">
      <c r="B146" s="1"/>
      <c r="D146" s="11"/>
      <c r="E146" s="11"/>
      <c r="F146" s="11"/>
      <c r="G146" s="11"/>
      <c r="H146" s="11"/>
      <c r="N146" s="11"/>
      <c r="O146" s="11"/>
    </row>
    <row r="147" spans="2:15" x14ac:dyDescent="0.3">
      <c r="B147" s="1"/>
      <c r="D147" s="11"/>
      <c r="E147" s="11"/>
      <c r="F147" s="11"/>
      <c r="G147" s="11"/>
      <c r="H147" s="11"/>
      <c r="N147" s="11"/>
      <c r="O147" s="11"/>
    </row>
    <row r="148" spans="2:15" x14ac:dyDescent="0.3">
      <c r="B148" s="1"/>
      <c r="D148" s="11"/>
      <c r="E148" s="11"/>
      <c r="F148" s="11"/>
      <c r="G148" s="11"/>
      <c r="H148" s="11"/>
      <c r="N148" s="11"/>
      <c r="O148" s="11"/>
    </row>
    <row r="149" spans="2:15" x14ac:dyDescent="0.3">
      <c r="B149" s="1"/>
      <c r="D149" s="11"/>
      <c r="E149" s="11"/>
      <c r="F149" s="11"/>
      <c r="G149" s="11"/>
      <c r="H149" s="11"/>
      <c r="N149" s="11"/>
      <c r="O149" s="11"/>
    </row>
    <row r="150" spans="2:15" x14ac:dyDescent="0.3">
      <c r="B150" s="1"/>
      <c r="D150" s="11"/>
      <c r="E150" s="11"/>
      <c r="F150" s="11"/>
      <c r="G150" s="11"/>
      <c r="H150" s="11"/>
      <c r="N150" s="11"/>
      <c r="O150" s="11"/>
    </row>
    <row r="151" spans="2:15" x14ac:dyDescent="0.3">
      <c r="B151" s="1"/>
      <c r="D151" s="11"/>
      <c r="E151" s="11"/>
      <c r="F151" s="11"/>
      <c r="G151" s="11"/>
      <c r="H151" s="11"/>
      <c r="N151" s="11"/>
      <c r="O151" s="11"/>
    </row>
    <row r="152" spans="2:15" x14ac:dyDescent="0.3">
      <c r="B152" s="1"/>
      <c r="D152" s="11"/>
      <c r="E152" s="11"/>
      <c r="F152" s="11"/>
      <c r="G152" s="11"/>
      <c r="H152" s="11"/>
      <c r="N152" s="11"/>
      <c r="O152" s="11"/>
    </row>
    <row r="153" spans="2:15" x14ac:dyDescent="0.3">
      <c r="B153" s="1"/>
      <c r="D153" s="11"/>
      <c r="E153" s="11"/>
      <c r="F153" s="11"/>
      <c r="G153" s="11"/>
      <c r="H153" s="11"/>
      <c r="N153" s="11"/>
      <c r="O153" s="11"/>
    </row>
    <row r="154" spans="2:15" x14ac:dyDescent="0.3">
      <c r="B154" s="1"/>
      <c r="D154" s="11"/>
      <c r="E154" s="11"/>
      <c r="F154" s="11"/>
      <c r="G154" s="11"/>
      <c r="H154" s="11"/>
      <c r="N154" s="11"/>
      <c r="O154" s="11"/>
    </row>
    <row r="155" spans="2:15" x14ac:dyDescent="0.3">
      <c r="B155" s="1"/>
      <c r="D155" s="11"/>
      <c r="E155" s="11"/>
      <c r="F155" s="11"/>
      <c r="G155" s="11"/>
      <c r="H155" s="11"/>
      <c r="N155" s="11"/>
      <c r="O155" s="11"/>
    </row>
    <row r="156" spans="2:15" x14ac:dyDescent="0.3">
      <c r="B156" s="1"/>
      <c r="D156" s="11"/>
      <c r="E156" s="11"/>
      <c r="F156" s="11"/>
      <c r="G156" s="11"/>
      <c r="H156" s="11"/>
      <c r="N156" s="11"/>
      <c r="O156" s="11"/>
    </row>
    <row r="157" spans="2:15" x14ac:dyDescent="0.3">
      <c r="B157" s="1"/>
      <c r="D157" s="11"/>
      <c r="E157" s="11"/>
      <c r="F157" s="11"/>
      <c r="G157" s="11"/>
      <c r="H157" s="11"/>
      <c r="N157" s="11"/>
      <c r="O157" s="11"/>
    </row>
    <row r="158" spans="2:15" x14ac:dyDescent="0.3">
      <c r="B158" s="1"/>
      <c r="D158" s="11"/>
      <c r="E158" s="11"/>
      <c r="F158" s="11"/>
      <c r="G158" s="11"/>
      <c r="H158" s="11"/>
      <c r="N158" s="11"/>
      <c r="O158" s="11"/>
    </row>
    <row r="159" spans="2:15" x14ac:dyDescent="0.3">
      <c r="B159" s="1"/>
      <c r="D159" s="11"/>
      <c r="E159" s="11"/>
      <c r="F159" s="11"/>
      <c r="G159" s="11"/>
      <c r="H159" s="11"/>
      <c r="N159" s="11"/>
      <c r="O159" s="11"/>
    </row>
    <row r="160" spans="2:15" x14ac:dyDescent="0.3">
      <c r="B160" s="1"/>
      <c r="D160" s="11"/>
      <c r="E160" s="11"/>
      <c r="F160" s="11"/>
      <c r="G160" s="11"/>
      <c r="H160" s="11"/>
      <c r="N160" s="11"/>
      <c r="O160" s="11"/>
    </row>
    <row r="161" spans="2:15" x14ac:dyDescent="0.3">
      <c r="B161" s="1"/>
      <c r="D161" s="11"/>
      <c r="E161" s="11"/>
      <c r="F161" s="11"/>
      <c r="G161" s="11"/>
      <c r="H161" s="11"/>
      <c r="N161" s="11"/>
      <c r="O161" s="11"/>
    </row>
    <row r="162" spans="2:15" x14ac:dyDescent="0.3">
      <c r="B162" s="1"/>
      <c r="D162" s="11"/>
      <c r="E162" s="11"/>
      <c r="F162" s="11"/>
      <c r="G162" s="11"/>
      <c r="H162" s="11"/>
      <c r="N162" s="11"/>
      <c r="O162" s="11"/>
    </row>
    <row r="163" spans="2:15" x14ac:dyDescent="0.3">
      <c r="B163" s="1"/>
      <c r="D163" s="11"/>
      <c r="E163" s="11"/>
      <c r="F163" s="11"/>
      <c r="G163" s="11"/>
      <c r="H163" s="11"/>
      <c r="N163" s="11"/>
      <c r="O163" s="11"/>
    </row>
    <row r="164" spans="2:15" x14ac:dyDescent="0.3">
      <c r="B164" s="1"/>
      <c r="D164" s="11"/>
      <c r="E164" s="11"/>
      <c r="F164" s="11"/>
      <c r="G164" s="11"/>
      <c r="H164" s="11"/>
      <c r="N164" s="11"/>
      <c r="O164" s="11"/>
    </row>
    <row r="165" spans="2:15" x14ac:dyDescent="0.3">
      <c r="B165" s="1"/>
      <c r="D165" s="11"/>
      <c r="E165" s="11"/>
      <c r="F165" s="11"/>
      <c r="G165" s="11"/>
      <c r="H165" s="11"/>
      <c r="N165" s="11"/>
      <c r="O165" s="11"/>
    </row>
    <row r="166" spans="2:15" x14ac:dyDescent="0.3">
      <c r="B166" s="1"/>
      <c r="D166" s="11"/>
      <c r="E166" s="11"/>
      <c r="F166" s="11"/>
      <c r="G166" s="11"/>
      <c r="H166" s="11"/>
      <c r="N166" s="11"/>
      <c r="O166" s="11"/>
    </row>
    <row r="167" spans="2:15" x14ac:dyDescent="0.3">
      <c r="B167" s="1"/>
      <c r="D167" s="11"/>
      <c r="E167" s="11"/>
      <c r="F167" s="11"/>
      <c r="G167" s="11"/>
      <c r="H167" s="11"/>
      <c r="N167" s="11"/>
      <c r="O167" s="11"/>
    </row>
    <row r="168" spans="2:15" x14ac:dyDescent="0.3">
      <c r="B168" s="1"/>
      <c r="D168" s="11"/>
      <c r="E168" s="11"/>
      <c r="F168" s="11"/>
      <c r="G168" s="11"/>
      <c r="H168" s="11"/>
      <c r="N168" s="11"/>
      <c r="O168" s="11"/>
    </row>
    <row r="169" spans="2:15" x14ac:dyDescent="0.3">
      <c r="B169" s="1"/>
      <c r="D169" s="11"/>
      <c r="E169" s="11"/>
      <c r="F169" s="11"/>
      <c r="G169" s="11"/>
      <c r="H169" s="11"/>
      <c r="N169" s="11"/>
      <c r="O169" s="11"/>
    </row>
    <row r="170" spans="2:15" x14ac:dyDescent="0.3">
      <c r="B170" s="1"/>
      <c r="D170" s="11"/>
      <c r="E170" s="11"/>
      <c r="F170" s="11"/>
      <c r="G170" s="11"/>
      <c r="H170" s="11"/>
      <c r="N170" s="11"/>
      <c r="O170" s="11"/>
    </row>
    <row r="171" spans="2:15" x14ac:dyDescent="0.3">
      <c r="B171" s="1"/>
      <c r="D171" s="11"/>
      <c r="E171" s="11"/>
      <c r="F171" s="11"/>
      <c r="G171" s="11"/>
      <c r="H171" s="11"/>
      <c r="N171" s="11"/>
      <c r="O171" s="11"/>
    </row>
    <row r="172" spans="2:15" x14ac:dyDescent="0.3">
      <c r="B172" s="1"/>
      <c r="D172" s="11"/>
      <c r="E172" s="11"/>
      <c r="F172" s="11"/>
      <c r="G172" s="11"/>
      <c r="H172" s="11"/>
      <c r="N172" s="11"/>
      <c r="O172" s="11"/>
    </row>
    <row r="173" spans="2:15" x14ac:dyDescent="0.3">
      <c r="B173" s="1"/>
      <c r="D173" s="11"/>
      <c r="E173" s="11"/>
      <c r="F173" s="11"/>
      <c r="G173" s="11"/>
      <c r="H173" s="11"/>
      <c r="N173" s="11"/>
      <c r="O173" s="11"/>
    </row>
    <row r="174" spans="2:15" x14ac:dyDescent="0.3">
      <c r="B174" s="1"/>
      <c r="D174" s="11"/>
      <c r="E174" s="11"/>
      <c r="F174" s="11"/>
      <c r="G174" s="11"/>
      <c r="H174" s="11"/>
      <c r="N174" s="11"/>
      <c r="O174" s="11"/>
    </row>
    <row r="175" spans="2:15" x14ac:dyDescent="0.3">
      <c r="B175" s="1"/>
      <c r="D175" s="11"/>
      <c r="E175" s="11"/>
      <c r="F175" s="11"/>
      <c r="G175" s="11"/>
      <c r="H175" s="11"/>
      <c r="N175" s="11"/>
      <c r="O175" s="11"/>
    </row>
    <row r="176" spans="2:15" x14ac:dyDescent="0.3">
      <c r="B176" s="1"/>
      <c r="D176" s="11"/>
      <c r="E176" s="11"/>
      <c r="F176" s="11"/>
      <c r="G176" s="11"/>
      <c r="H176" s="11"/>
      <c r="N176" s="11"/>
      <c r="O176" s="11"/>
    </row>
    <row r="177" spans="2:15" x14ac:dyDescent="0.3">
      <c r="B177" s="1"/>
      <c r="D177" s="11"/>
      <c r="E177" s="11"/>
      <c r="F177" s="11"/>
      <c r="G177" s="11"/>
      <c r="H177" s="11"/>
      <c r="N177" s="11"/>
      <c r="O177" s="11"/>
    </row>
    <row r="178" spans="2:15" x14ac:dyDescent="0.3">
      <c r="B178" s="1"/>
      <c r="D178" s="11"/>
      <c r="E178" s="11"/>
      <c r="F178" s="11"/>
      <c r="G178" s="11"/>
      <c r="H178" s="11"/>
      <c r="N178" s="11"/>
      <c r="O178" s="11"/>
    </row>
    <row r="179" spans="2:15" x14ac:dyDescent="0.3">
      <c r="B179" s="1"/>
      <c r="D179" s="11"/>
      <c r="E179" s="11"/>
      <c r="F179" s="11"/>
      <c r="G179" s="11"/>
      <c r="H179" s="11"/>
      <c r="N179" s="11"/>
      <c r="O179" s="11"/>
    </row>
    <row r="180" spans="2:15" x14ac:dyDescent="0.3">
      <c r="B180" s="1"/>
      <c r="D180" s="11"/>
      <c r="E180" s="11"/>
      <c r="F180" s="11"/>
      <c r="G180" s="11"/>
      <c r="H180" s="11"/>
      <c r="N180" s="11"/>
      <c r="O180" s="11"/>
    </row>
    <row r="181" spans="2:15" x14ac:dyDescent="0.3">
      <c r="B181" s="1"/>
      <c r="D181" s="11"/>
      <c r="E181" s="11"/>
      <c r="F181" s="11"/>
      <c r="G181" s="11"/>
      <c r="H181" s="11"/>
      <c r="N181" s="11"/>
      <c r="O181" s="11"/>
    </row>
    <row r="182" spans="2:15" x14ac:dyDescent="0.3">
      <c r="B182" s="1"/>
      <c r="D182" s="11"/>
      <c r="E182" s="11"/>
      <c r="F182" s="11"/>
      <c r="G182" s="11"/>
      <c r="H182" s="11"/>
      <c r="N182" s="11"/>
      <c r="O182" s="11"/>
    </row>
    <row r="183" spans="2:15" x14ac:dyDescent="0.3">
      <c r="B183" s="1"/>
      <c r="D183" s="11"/>
      <c r="E183" s="11"/>
      <c r="F183" s="11"/>
      <c r="G183" s="11"/>
      <c r="H183" s="11"/>
      <c r="N183" s="11"/>
      <c r="O183" s="11"/>
    </row>
    <row r="184" spans="2:15" x14ac:dyDescent="0.3">
      <c r="B184" s="1"/>
      <c r="D184" s="11"/>
      <c r="E184" s="11"/>
      <c r="F184" s="11"/>
      <c r="G184" s="11"/>
      <c r="H184" s="11"/>
      <c r="N184" s="11"/>
      <c r="O184" s="11"/>
    </row>
    <row r="185" spans="2:15" x14ac:dyDescent="0.3">
      <c r="B185" s="1"/>
      <c r="D185" s="11"/>
      <c r="E185" s="11"/>
      <c r="F185" s="11"/>
      <c r="G185" s="11"/>
      <c r="H185" s="11"/>
      <c r="N185" s="11"/>
      <c r="O185" s="11"/>
    </row>
    <row r="186" spans="2:15" x14ac:dyDescent="0.3">
      <c r="B186" s="1"/>
      <c r="D186" s="11"/>
      <c r="E186" s="11"/>
      <c r="F186" s="11"/>
      <c r="G186" s="11"/>
      <c r="H186" s="11"/>
      <c r="N186" s="11"/>
      <c r="O186" s="11"/>
    </row>
    <row r="187" spans="2:15" x14ac:dyDescent="0.3">
      <c r="B187" s="1"/>
      <c r="D187" s="11"/>
      <c r="E187" s="11"/>
      <c r="F187" s="11"/>
      <c r="G187" s="11"/>
      <c r="H187" s="11"/>
      <c r="N187" s="11"/>
      <c r="O187" s="11"/>
    </row>
    <row r="188" spans="2:15" x14ac:dyDescent="0.3">
      <c r="B188" s="1"/>
      <c r="D188" s="11"/>
      <c r="E188" s="11"/>
      <c r="F188" s="11"/>
      <c r="G188" s="11"/>
      <c r="H188" s="11"/>
      <c r="N188" s="11"/>
      <c r="O188" s="11"/>
    </row>
    <row r="189" spans="2:15" x14ac:dyDescent="0.3">
      <c r="B189" s="1"/>
      <c r="D189" s="11"/>
      <c r="E189" s="11"/>
      <c r="F189" s="11"/>
      <c r="G189" s="11"/>
      <c r="H189" s="11"/>
      <c r="N189" s="11"/>
      <c r="O189" s="11"/>
    </row>
    <row r="190" spans="2:15" x14ac:dyDescent="0.3">
      <c r="B190" s="1"/>
      <c r="D190" s="11"/>
      <c r="E190" s="11"/>
      <c r="F190" s="11"/>
      <c r="G190" s="11"/>
      <c r="H190" s="11"/>
      <c r="N190" s="11"/>
      <c r="O190" s="11"/>
    </row>
    <row r="191" spans="2:15" x14ac:dyDescent="0.3">
      <c r="B191" s="1"/>
      <c r="D191" s="11"/>
      <c r="E191" s="11"/>
      <c r="F191" s="11"/>
      <c r="G191" s="11"/>
      <c r="H191" s="11"/>
      <c r="N191" s="11"/>
      <c r="O191" s="11"/>
    </row>
    <row r="192" spans="2:15" x14ac:dyDescent="0.3">
      <c r="B192" s="1"/>
      <c r="D192" s="11"/>
      <c r="E192" s="11"/>
      <c r="F192" s="11"/>
      <c r="G192" s="11"/>
      <c r="H192" s="11"/>
      <c r="N192" s="11"/>
      <c r="O192" s="11"/>
    </row>
    <row r="193" spans="2:15" x14ac:dyDescent="0.3">
      <c r="B193" s="1"/>
      <c r="D193" s="11"/>
      <c r="E193" s="11"/>
      <c r="F193" s="11"/>
      <c r="G193" s="11"/>
      <c r="H193" s="11"/>
      <c r="N193" s="11"/>
      <c r="O193" s="11"/>
    </row>
    <row r="194" spans="2:15" x14ac:dyDescent="0.3">
      <c r="B194" s="1"/>
      <c r="D194" s="11"/>
      <c r="E194" s="11"/>
      <c r="F194" s="11"/>
      <c r="G194" s="11"/>
      <c r="H194" s="11"/>
      <c r="N194" s="11"/>
      <c r="O194" s="11"/>
    </row>
    <row r="195" spans="2:15" x14ac:dyDescent="0.3">
      <c r="B195" s="1"/>
      <c r="D195" s="11"/>
      <c r="E195" s="11"/>
      <c r="F195" s="11"/>
      <c r="G195" s="11"/>
      <c r="H195" s="11"/>
      <c r="N195" s="11"/>
      <c r="O195" s="11"/>
    </row>
    <row r="196" spans="2:15" x14ac:dyDescent="0.3">
      <c r="B196" s="1"/>
      <c r="D196" s="11"/>
      <c r="E196" s="11"/>
      <c r="F196" s="11"/>
      <c r="G196" s="11"/>
      <c r="H196" s="11"/>
      <c r="N196" s="11"/>
      <c r="O196" s="11"/>
    </row>
    <row r="197" spans="2:15" x14ac:dyDescent="0.3">
      <c r="B197" s="1"/>
      <c r="D197" s="11"/>
      <c r="E197" s="11"/>
      <c r="F197" s="11"/>
      <c r="G197" s="11"/>
      <c r="H197" s="11"/>
      <c r="N197" s="11"/>
      <c r="O197" s="11"/>
    </row>
    <row r="198" spans="2:15" x14ac:dyDescent="0.3">
      <c r="B198" s="1"/>
      <c r="D198" s="11"/>
      <c r="E198" s="11"/>
      <c r="F198" s="11"/>
      <c r="G198" s="11"/>
      <c r="H198" s="11"/>
      <c r="N198" s="11"/>
      <c r="O198" s="11"/>
    </row>
    <row r="199" spans="2:15" x14ac:dyDescent="0.3">
      <c r="B199" s="1"/>
      <c r="D199" s="11"/>
      <c r="E199" s="11"/>
      <c r="F199" s="11"/>
      <c r="G199" s="11"/>
      <c r="H199" s="11"/>
      <c r="N199" s="11"/>
      <c r="O199" s="11"/>
    </row>
    <row r="200" spans="2:15" x14ac:dyDescent="0.3">
      <c r="B200" s="1"/>
      <c r="D200" s="11"/>
      <c r="E200" s="11"/>
      <c r="F200" s="11"/>
      <c r="G200" s="11"/>
      <c r="H200" s="11"/>
      <c r="N200" s="11"/>
      <c r="O200" s="11"/>
    </row>
    <row r="201" spans="2:15" x14ac:dyDescent="0.3">
      <c r="B201" s="1"/>
      <c r="D201" s="11"/>
      <c r="E201" s="11"/>
      <c r="F201" s="11"/>
      <c r="G201" s="11"/>
      <c r="H201" s="11"/>
      <c r="N201" s="11"/>
      <c r="O201" s="11"/>
    </row>
    <row r="202" spans="2:15" x14ac:dyDescent="0.3">
      <c r="B202" s="1"/>
      <c r="D202" s="11"/>
      <c r="E202" s="11"/>
      <c r="F202" s="11"/>
      <c r="G202" s="11"/>
      <c r="H202" s="11"/>
      <c r="N202" s="11"/>
      <c r="O202" s="11"/>
    </row>
    <row r="203" spans="2:15" x14ac:dyDescent="0.3">
      <c r="B203" s="1"/>
      <c r="D203" s="11"/>
      <c r="E203" s="11"/>
      <c r="F203" s="11"/>
      <c r="G203" s="11"/>
      <c r="H203" s="11"/>
      <c r="N203" s="11"/>
      <c r="O203" s="11"/>
    </row>
    <row r="204" spans="2:15" x14ac:dyDescent="0.3">
      <c r="B204" s="1"/>
      <c r="D204" s="11"/>
      <c r="E204" s="11"/>
      <c r="F204" s="11"/>
      <c r="G204" s="11"/>
      <c r="H204" s="11"/>
      <c r="N204" s="11"/>
      <c r="O204" s="1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721B-7C2A-4415-AB70-C50BFA64B83B}">
  <dimension ref="A3:H27"/>
  <sheetViews>
    <sheetView workbookViewId="0">
      <selection activeCell="F13" sqref="F13"/>
    </sheetView>
  </sheetViews>
  <sheetFormatPr defaultRowHeight="14.4" x14ac:dyDescent="0.3"/>
  <cols>
    <col min="1" max="1" width="17.44140625" bestFit="1" customWidth="1"/>
    <col min="2" max="2" width="11.109375" bestFit="1" customWidth="1"/>
    <col min="3" max="3" width="9.44140625" customWidth="1"/>
    <col min="4" max="5" width="6.44140625" bestFit="1" customWidth="1"/>
    <col min="6" max="6" width="14.109375" bestFit="1" customWidth="1"/>
    <col min="7" max="7" width="13.109375" bestFit="1" customWidth="1"/>
    <col min="8" max="10" width="12" bestFit="1" customWidth="1"/>
    <col min="11" max="11" width="10.77734375" bestFit="1" customWidth="1"/>
    <col min="12" max="13" width="7.109375" bestFit="1" customWidth="1"/>
    <col min="14" max="16" width="6.6640625" bestFit="1" customWidth="1"/>
    <col min="17" max="19" width="7.44140625" bestFit="1" customWidth="1"/>
    <col min="20" max="22" width="6.5546875" bestFit="1" customWidth="1"/>
    <col min="23" max="28" width="5.88671875" bestFit="1" customWidth="1"/>
    <col min="29" max="31" width="7" bestFit="1" customWidth="1"/>
    <col min="32" max="34" width="6.77734375" bestFit="1" customWidth="1"/>
    <col min="35" max="39" width="6.5546875" bestFit="1" customWidth="1"/>
    <col min="40" max="43" width="7.109375" bestFit="1" customWidth="1"/>
    <col min="44" max="46" width="6.77734375" bestFit="1" customWidth="1"/>
    <col min="47" max="47" width="10.77734375" bestFit="1" customWidth="1"/>
  </cols>
  <sheetData>
    <row r="3" spans="1:8" x14ac:dyDescent="0.3">
      <c r="A3" s="16"/>
      <c r="B3" s="16"/>
      <c r="C3" s="16"/>
    </row>
    <row r="4" spans="1:8" x14ac:dyDescent="0.3">
      <c r="A4" s="16" t="s">
        <v>38</v>
      </c>
      <c r="B4" s="16" t="s">
        <v>39</v>
      </c>
      <c r="C4" s="16" t="s">
        <v>40</v>
      </c>
      <c r="F4" s="16" t="s">
        <v>78</v>
      </c>
      <c r="G4" s="16" t="s">
        <v>85</v>
      </c>
      <c r="H4" s="16" t="s">
        <v>86</v>
      </c>
    </row>
    <row r="5" spans="1:8" x14ac:dyDescent="0.3">
      <c r="A5" s="16">
        <f>AVERAGE(Table3[Unit Cost])</f>
        <v>422.93089108910897</v>
      </c>
      <c r="B5" s="16">
        <f>MEDIAN(Table3[Unit Cost])</f>
        <v>150</v>
      </c>
      <c r="C5" s="16">
        <f>_xlfn.MODE.MULT(Table3[Unit Cost])</f>
        <v>2320</v>
      </c>
      <c r="F5" s="11">
        <v>4820</v>
      </c>
      <c r="G5" s="11">
        <v>2029.3104290495048</v>
      </c>
      <c r="H5" s="11">
        <v>967.33333300000004</v>
      </c>
    </row>
    <row r="6" spans="1:8" x14ac:dyDescent="0.3">
      <c r="A6" s="16">
        <f>AVERAGE(Table3[Unit Price])</f>
        <v>427.90429043564359</v>
      </c>
      <c r="B6" s="16">
        <f>MEDIAN(Table3[Unit Price])</f>
        <v>164.33333300000001</v>
      </c>
      <c r="C6" s="16">
        <f>_xlfn.MODE.MULT(Table3[Unit Price])</f>
        <v>60</v>
      </c>
    </row>
    <row r="7" spans="1:8" x14ac:dyDescent="0.3">
      <c r="A7" s="16">
        <f>AVERAGE(Table3[Cost])</f>
        <v>581.58415841584156</v>
      </c>
      <c r="B7" s="16">
        <f>MEDIAN(Table3[Cost])</f>
        <v>300</v>
      </c>
      <c r="C7" s="16">
        <f>_xlfn.MODE.MULT(Table3[Cost])</f>
        <v>2320</v>
      </c>
    </row>
    <row r="8" spans="1:8" x14ac:dyDescent="0.3">
      <c r="A8" s="16">
        <f>AVERAGE(Table3[Revenue])</f>
        <v>596.89108910891093</v>
      </c>
      <c r="B8" s="16">
        <f>MEDIAN(Table3[Revenue])</f>
        <v>353</v>
      </c>
      <c r="C8" s="16">
        <f>_xlfn.MODE.MULT(Table3[Revenue])</f>
        <v>120</v>
      </c>
    </row>
    <row r="9" spans="1:8" x14ac:dyDescent="0.3">
      <c r="A9" s="16"/>
    </row>
    <row r="10" spans="1:8" x14ac:dyDescent="0.3">
      <c r="A10" s="16"/>
      <c r="B10" s="16"/>
      <c r="C10" s="16"/>
    </row>
    <row r="11" spans="1:8" x14ac:dyDescent="0.3">
      <c r="A11" s="16"/>
      <c r="B11" s="16"/>
      <c r="C11" s="16"/>
    </row>
    <row r="12" spans="1:8" x14ac:dyDescent="0.3">
      <c r="A12" s="16"/>
      <c r="B12" s="16"/>
      <c r="C12" s="16"/>
    </row>
    <row r="13" spans="1:8" x14ac:dyDescent="0.3">
      <c r="A13" s="16" t="s">
        <v>35</v>
      </c>
      <c r="B13" s="16" t="s">
        <v>36</v>
      </c>
      <c r="C13" s="16" t="s">
        <v>37</v>
      </c>
      <c r="F13" s="16" t="s">
        <v>84</v>
      </c>
      <c r="G13" s="16" t="s">
        <v>83</v>
      </c>
      <c r="H13" s="16" t="s">
        <v>82</v>
      </c>
    </row>
    <row r="14" spans="1:8" x14ac:dyDescent="0.3">
      <c r="A14" s="16">
        <f>SUM(Table3[Unit Cost])</f>
        <v>42716.020000000004</v>
      </c>
      <c r="B14" s="16">
        <f>SUMIF(Table3[Customer Gender],"F",Table3[Unit Cost])</f>
        <v>21085.360000000001</v>
      </c>
      <c r="C14" s="16">
        <f>SUMIFS(Table3[Unit Cost],Table3[Customer Gender],"F",Table3[Quantity],1)</f>
        <v>13109</v>
      </c>
      <c r="F14" s="11">
        <v>52008</v>
      </c>
      <c r="G14" s="11">
        <v>107034.360002</v>
      </c>
      <c r="H14" s="11">
        <v>204960.35333400001</v>
      </c>
    </row>
    <row r="15" spans="1:8" x14ac:dyDescent="0.3">
      <c r="A15" s="16">
        <f>SUM(Table3[Unit Price])</f>
        <v>43218.333334000003</v>
      </c>
      <c r="B15" s="16">
        <f>SUMIF(Table3[Customer Gender],"F",Table3[Unit Price])</f>
        <v>21379.000002000001</v>
      </c>
      <c r="C15" s="16">
        <f>SUMIFS(Table3[Unit Price],Table3[Customer Gender],"F",Table3[Quantity],1)</f>
        <v>12895</v>
      </c>
    </row>
    <row r="16" spans="1:8" x14ac:dyDescent="0.3">
      <c r="A16" s="16">
        <f>SUM(Table3[Cost])</f>
        <v>58740</v>
      </c>
      <c r="B16" s="16">
        <f>SUMIF(Table3[Customer Gender],"F",Table3[Cost])</f>
        <v>31772</v>
      </c>
      <c r="C16" s="16">
        <f>SUMIFS(Table3[Cost],Table3[Customer Gender],"F",Table3[Quantity],1)</f>
        <v>13109</v>
      </c>
    </row>
    <row r="17" spans="1:3" x14ac:dyDescent="0.3">
      <c r="A17" s="16">
        <f>SUM(Table3[Revenue])</f>
        <v>60286</v>
      </c>
      <c r="B17" s="16">
        <f>SUMIF(Table3[Customer Gender],"F",Table3[Revenue])</f>
        <v>32798</v>
      </c>
      <c r="C17" s="16">
        <f>SUMIFS(Table3[Revenue],Table3[Customer Gender],"F",Table3[Quantity],1)</f>
        <v>12895</v>
      </c>
    </row>
    <row r="18" spans="1:3" x14ac:dyDescent="0.3">
      <c r="A18" s="16"/>
    </row>
    <row r="20" spans="1:3" x14ac:dyDescent="0.3">
      <c r="A20" s="16"/>
    </row>
    <row r="21" spans="1:3" x14ac:dyDescent="0.3">
      <c r="A21" s="16"/>
    </row>
    <row r="22" spans="1:3" x14ac:dyDescent="0.3">
      <c r="A22" s="16"/>
    </row>
    <row r="23" spans="1:3" x14ac:dyDescent="0.3">
      <c r="A23" s="16"/>
    </row>
    <row r="24" spans="1:3" x14ac:dyDescent="0.3">
      <c r="A24" s="16"/>
    </row>
    <row r="25" spans="1:3" x14ac:dyDescent="0.3">
      <c r="A25" s="16"/>
    </row>
    <row r="26" spans="1:3" x14ac:dyDescent="0.3">
      <c r="A26" s="16"/>
    </row>
    <row r="27" spans="1:3" x14ac:dyDescent="0.3">
      <c r="A27" s="16"/>
    </row>
  </sheetData>
  <pageMargins left="0.7" right="0.7" top="0.75" bottom="0.75" header="0.3" footer="0.3"/>
  <pageSetup paperSize="9" orientation="portrait"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A073F-1F21-462C-ACD3-82282D67733C}">
  <dimension ref="A3:N7"/>
  <sheetViews>
    <sheetView workbookViewId="0">
      <selection activeCell="G3" sqref="G3:N3"/>
    </sheetView>
  </sheetViews>
  <sheetFormatPr defaultRowHeight="14.4" x14ac:dyDescent="0.3"/>
  <cols>
    <col min="1" max="1" width="12.5546875" bestFit="1" customWidth="1"/>
    <col min="2" max="2" width="11.109375" bestFit="1" customWidth="1"/>
    <col min="3" max="3" width="14.88671875" bestFit="1" customWidth="1"/>
    <col min="4" max="4" width="15.6640625" bestFit="1" customWidth="1"/>
    <col min="5" max="5" width="15.21875" bestFit="1" customWidth="1"/>
  </cols>
  <sheetData>
    <row r="3" spans="1:14" x14ac:dyDescent="0.3">
      <c r="A3" s="12" t="s">
        <v>73</v>
      </c>
      <c r="B3" s="16" t="s">
        <v>75</v>
      </c>
      <c r="C3" s="16" t="s">
        <v>79</v>
      </c>
      <c r="D3" s="16" t="s">
        <v>80</v>
      </c>
      <c r="G3" s="20" t="s">
        <v>77</v>
      </c>
      <c r="H3" s="20"/>
      <c r="I3" s="20"/>
      <c r="J3" s="20"/>
      <c r="K3" s="20"/>
      <c r="L3" s="20"/>
      <c r="M3" s="20"/>
      <c r="N3" s="20"/>
    </row>
    <row r="4" spans="1:14" x14ac:dyDescent="0.3">
      <c r="A4" s="13" t="s">
        <v>16</v>
      </c>
      <c r="B4" s="11">
        <v>12616</v>
      </c>
      <c r="C4" s="11">
        <v>13823</v>
      </c>
      <c r="D4" s="11">
        <v>7939.3333350000012</v>
      </c>
    </row>
    <row r="5" spans="1:14" x14ac:dyDescent="0.3">
      <c r="A5" s="13" t="s">
        <v>18</v>
      </c>
      <c r="B5" s="11">
        <v>49</v>
      </c>
      <c r="C5" s="11">
        <v>57</v>
      </c>
      <c r="D5" s="11">
        <v>28.5</v>
      </c>
    </row>
    <row r="6" spans="1:14" x14ac:dyDescent="0.3">
      <c r="A6" s="13" t="s">
        <v>76</v>
      </c>
      <c r="B6" s="11"/>
      <c r="C6" s="11"/>
      <c r="D6" s="11"/>
    </row>
    <row r="7" spans="1:14" x14ac:dyDescent="0.3">
      <c r="A7" s="13" t="s">
        <v>74</v>
      </c>
      <c r="B7" s="11">
        <v>12665</v>
      </c>
      <c r="C7" s="11">
        <v>13880</v>
      </c>
      <c r="D7" s="11">
        <v>7967.8333350000012</v>
      </c>
    </row>
  </sheetData>
  <mergeCells count="1">
    <mergeCell ref="G3:N3"/>
  </mergeCell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A1CFD-047B-40D1-8E56-0AAD3731534D}">
  <dimension ref="A1:D7"/>
  <sheetViews>
    <sheetView workbookViewId="0">
      <selection activeCell="E4" sqref="E4"/>
    </sheetView>
  </sheetViews>
  <sheetFormatPr defaultRowHeight="14.4" x14ac:dyDescent="0.3"/>
  <cols>
    <col min="1" max="1" width="13.6640625" bestFit="1" customWidth="1"/>
    <col min="2" max="2" width="15.21875" bestFit="1" customWidth="1"/>
    <col min="3" max="3" width="15.6640625" bestFit="1" customWidth="1"/>
    <col min="4" max="4" width="11.109375" bestFit="1" customWidth="1"/>
  </cols>
  <sheetData>
    <row r="1" spans="1:4" x14ac:dyDescent="0.3">
      <c r="A1" s="12" t="s">
        <v>73</v>
      </c>
      <c r="B1" s="16" t="s">
        <v>81</v>
      </c>
      <c r="C1" s="16" t="s">
        <v>80</v>
      </c>
      <c r="D1" s="16" t="s">
        <v>75</v>
      </c>
    </row>
    <row r="2" spans="1:4" x14ac:dyDescent="0.3">
      <c r="A2" s="13" t="s">
        <v>22</v>
      </c>
      <c r="B2" s="11">
        <v>795</v>
      </c>
      <c r="C2" s="11">
        <v>847.66666699999996</v>
      </c>
      <c r="D2" s="11">
        <v>1113</v>
      </c>
    </row>
    <row r="3" spans="1:4" x14ac:dyDescent="0.3">
      <c r="A3" s="13" t="s">
        <v>19</v>
      </c>
      <c r="B3" s="11">
        <v>24.5</v>
      </c>
      <c r="C3" s="11">
        <v>28.5</v>
      </c>
      <c r="D3" s="11">
        <v>49</v>
      </c>
    </row>
    <row r="4" spans="1:4" x14ac:dyDescent="0.3">
      <c r="A4" s="13" t="s">
        <v>20</v>
      </c>
      <c r="B4" s="11">
        <v>2590.0099999999998</v>
      </c>
      <c r="C4" s="11">
        <v>2720.166667</v>
      </c>
      <c r="D4" s="11">
        <v>4830</v>
      </c>
    </row>
    <row r="5" spans="1:4" x14ac:dyDescent="0.3">
      <c r="A5" s="13" t="s">
        <v>17</v>
      </c>
      <c r="B5" s="11">
        <v>3897.51</v>
      </c>
      <c r="C5" s="11">
        <v>4371.5000010000003</v>
      </c>
      <c r="D5" s="11">
        <v>6673</v>
      </c>
    </row>
    <row r="6" spans="1:4" x14ac:dyDescent="0.3">
      <c r="A6" s="13" t="s">
        <v>76</v>
      </c>
      <c r="B6" s="11"/>
      <c r="C6" s="11"/>
      <c r="D6" s="11"/>
    </row>
    <row r="7" spans="1:4" x14ac:dyDescent="0.3">
      <c r="A7" s="13" t="s">
        <v>74</v>
      </c>
      <c r="B7" s="11">
        <v>7307.02</v>
      </c>
      <c r="C7" s="11">
        <v>7967.8333350000003</v>
      </c>
      <c r="D7" s="11">
        <v>12665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E G q Q V X 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B B q k 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a p B V h c e v e H s B A A A b A w A A E w A c A E Z v c m 1 1 b G F z L 1 N l Y 3 R p b 2 4 x L m 0 g o h g A K K A U A A A A A A A A A A A A A A A A A A A A A A A A A A A A f Z F P T 8 J A E M X v J H y H T b 1 A s m l S o x 4 k P Z D i v 4 t B i y c x Z G k H 3 G Q 7 q 7 u z B C R + d 4 c U A a X a S 7 v v N / P m 7 d R D Q d q i y O t 3 0 m u 3 2 i 3 / q h y U I l c G / L V 1 m Q 3 O w + Q 9 6 I + P C a m p g U S k w g C 1 W 4 K f n H E B r G R + E Q 9 s E S p A 6 l x r A 3 F m k f j g O 9 H g c r z Q 7 G t E q U i N C 7 8 Q M 6 4 Y / z M j 5 q K o K 5 8 H Y H S l C V w a y U i K z J p Q o U + T c y m u s L C l x n m a n J 6 f S v E Q L E F O K w P p / j O + t w g v X V m H P Y m G z l b M S n E L q g T n I 0 4 + 2 g y M t 2 S r d + p 7 S f G 8 1 f v G 5 I U y y v m U X D i 0 z F 4 V z t l x t H q D v d 3 I K f Q z 6 6 o 6 8 Q b 6 T s N 8 u V 5 H G k t Y 8 u X u k C 7 O 4 k 3 p p x T r i H c F r B K f N 3 u r x S x 4 s h U 4 0 Z / D c c u O 3 g B 7 u u 9 u g i X V 3 A Y k t z r S c z q Y t V M 5 b B k K E h n D u W 1 q C 9 O / 4 U N Q S J p W x y m f U L O p 9 f T d g 6 G a g t u z o d M F N M B t z y + 7 R 1 g A h o Z t H E W a J D + k z 2 6 7 p b H x P / a + A F B L A Q I t A B Q A A g A I A B B q k F V 7 S U H 2 q A A A A P k A A A A S A A A A A A A A A A A A A A A A A A A A A A B D b 2 5 m a W c v U G F j a 2 F n Z S 5 4 b W x Q S w E C L Q A U A A I A C A A Q a p B V D 8 r p q 6 Q A A A D p A A A A E w A A A A A A A A A A A A A A A A D 0 A A A A W 0 N v b n R l b n R f V H l w Z X N d L n h t b F B L A Q I t A B Q A A g A I A B B q k F W F x 6 9 4 e w E A A B s D A A A T A A A A A A A A A A A A A A A A A O U 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c S A A A A A A A A F R 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W x l c 0 Z v c k N v d X J z Z V 9 x d W l 6 e l 9 0 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Y W x l c 0 Z v c k N v d X J z Z V 9 x d W l 6 e l 9 0 Y W J s Z T E i I C 8 + P E V u d H J 5 I F R 5 c G U 9 I k Z p b G x l Z E N v b X B s Z X R l U m V z d W x 0 V G 9 X b 3 J r c 2 h l Z X Q i I F Z h b H V l P S J s M S I g L z 4 8 R W 5 0 c n k g V H l w Z T 0 i Q W R k Z W R U b 0 R h d G F N b 2 R l b C I g V m F s d W U 9 I m w w I i A v P j x F b n R y e S B U e X B l P S J G a W x s Q 2 9 1 b n Q i I F Z h b H V l P S J s M j A z I i A v P j x F b n R y e S B U e X B l P S J G a W x s R X J y b 3 J D b 2 R l I i B W Y W x 1 Z T 0 i c 1 V u a 2 5 v d 2 4 i I C 8 + P E V u d H J 5 I F R 5 c G U 9 I k Z p b G x F c n J v c k N v d W 5 0 I i B W Y W x 1 Z T 0 i b D A i I C 8 + P E V u d H J 5 I F R 5 c G U 9 I k Z p b G x M Y X N 0 V X B k Y X R l Z C I g V m F s d W U 9 I m Q y M D I y L T E y L T E 2 V D A 3 O j Q 2 O j M y L j A w N j U 4 O D h a I i A v P j x F b n R y e S B U e X B l P S J G a W x s Q 2 9 s d W 1 u V H l w Z X M i I F Z h b H V l P S J z Q X d r R E J n W U d C Z 1 l E Q l F V R E F 3 W U c i I C 8 + P E V u d H J 5 I F R 5 c G U 9 I k Z p b G x D b 2 x 1 b W 5 O Y W 1 l c y I g V m F s d W U 9 I n N b J n F 1 b 3 Q 7 a W 5 k Z X g m c X V v d D s s J n F 1 b 3 Q 7 Z G F 0 Z S Z x d W 9 0 O y w m c X V v d D t D d X N 0 b 2 1 l c i B B Z 2 U m c X V v d D s s J n F 1 b 3 Q 7 Q 3 V z d G 9 t Z X I g R 2 V u Z G V y J n F 1 b 3 Q 7 L C Z x d W 9 0 O 0 N v d W 5 0 c n k m c X V v d D s s J n F 1 b 3 Q 7 U 3 R h d G U m c X V v d D s s J n F 1 b 3 Q 7 U H J v Z H V j d C B D Y X R l Z 2 9 y e S Z x d W 9 0 O y w m c X V v d D t T d W I g Q 2 F 0 Z W d v c n k m c X V v d D s s J n F 1 b 3 Q 7 U X V h b n R p d H k m c X V v d D s s J n F 1 b 3 Q 7 V W 5 p d C B D b 3 N 0 J n F 1 b 3 Q 7 L C Z x d W 9 0 O 1 V u a X Q g U H J p Y 2 U m c X V v d D s s J n F 1 b 3 Q 7 Q 2 9 z d C Z x d W 9 0 O y w m c X V v d D t S Z X Z l b n V l J n F 1 b 3 Q 7 L C Z x d W 9 0 O 0 N v b H V t b j E m c X V v d D s s J n F 1 b 3 Q 7 X z E 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2 F s Z X N G b 3 J D b 3 V y c 2 V f c X V p e n p f d G F i b G U x L 0 N o Y W 5 n Z W Q g V H l w Z S 5 7 a W 5 k Z X g s M H 0 m c X V v d D s s J n F 1 b 3 Q 7 U 2 V j d G l v b j E v U 2 F s Z X N G b 3 J D b 3 V y c 2 V f c X V p e n p f d G F i b G U x L 0 N o Y W 5 n Z W Q g V H l w Z S 5 7 Z G F 0 Z S w x f S Z x d W 9 0 O y w m c X V v d D t T Z W N 0 a W 9 u M S 9 T Y W x l c 0 Z v c k N v d X J z Z V 9 x d W l 6 e l 9 0 Y W J s Z T E v Q 2 h h b m d l Z C B U e X B l L n t D d X N 0 b 2 1 l c i B B Z 2 U s M n 0 m c X V v d D s s J n F 1 b 3 Q 7 U 2 V j d G l v b j E v U 2 F s Z X N G b 3 J D b 3 V y c 2 V f c X V p e n p f d G F i b G U x L 0 N o Y W 5 n Z W Q g V H l w Z S 5 7 Q 3 V z d G 9 t Z X I g R 2 V u Z G V y L D N 9 J n F 1 b 3 Q 7 L C Z x d W 9 0 O 1 N l Y 3 R p b 2 4 x L 1 N h b G V z R m 9 y Q 2 9 1 c n N l X 3 F 1 a X p 6 X 3 R h Y m x l M S 9 D a G F u Z 2 V k I F R 5 c G U u e 0 N v d W 5 0 c n k s N H 0 m c X V v d D s s J n F 1 b 3 Q 7 U 2 V j d G l v b j E v U 2 F s Z X N G b 3 J D b 3 V y c 2 V f c X V p e n p f d G F i b G U x L 0 N o Y W 5 n Z W Q g V H l w Z S 5 7 U 3 R h d G U s N X 0 m c X V v d D s s J n F 1 b 3 Q 7 U 2 V j d G l v b j E v U 2 F s Z X N G b 3 J D b 3 V y c 2 V f c X V p e n p f d G F i b G U x L 0 N o Y W 5 n Z W Q g V H l w Z S 5 7 U H J v Z H V j d C B D Y X R l Z 2 9 y e S w 2 f S Z x d W 9 0 O y w m c X V v d D t T Z W N 0 a W 9 u M S 9 T Y W x l c 0 Z v c k N v d X J z Z V 9 x d W l 6 e l 9 0 Y W J s Z T E v Q 2 h h b m d l Z C B U e X B l L n t T d W I g Q 2 F 0 Z W d v c n k s N 3 0 m c X V v d D s s J n F 1 b 3 Q 7 U 2 V j d G l v b j E v U 2 F s Z X N G b 3 J D b 3 V y c 2 V f c X V p e n p f d G F i b G U x L 0 N o Y W 5 n Z W Q g V H l w Z S 5 7 U X V h b n R p d H k s O H 0 m c X V v d D s s J n F 1 b 3 Q 7 U 2 V j d G l v b j E v U 2 F s Z X N G b 3 J D b 3 V y c 2 V f c X V p e n p f d G F i b G U x L 0 N o Y W 5 n Z W Q g V H l w Z S 5 7 V W 5 p d C B D b 3 N 0 L D l 9 J n F 1 b 3 Q 7 L C Z x d W 9 0 O 1 N l Y 3 R p b 2 4 x L 1 N h b G V z R m 9 y Q 2 9 1 c n N l X 3 F 1 a X p 6 X 3 R h Y m x l M S 9 D a G F u Z 2 V k I F R 5 c G U u e 1 V u a X Q g U H J p Y 2 U s M T B 9 J n F 1 b 3 Q 7 L C Z x d W 9 0 O 1 N l Y 3 R p b 2 4 x L 1 N h b G V z R m 9 y Q 2 9 1 c n N l X 3 F 1 a X p 6 X 3 R h Y m x l M S 9 D a G F u Z 2 V k I F R 5 c G U u e 0 N v c 3 Q s M T F 9 J n F 1 b 3 Q 7 L C Z x d W 9 0 O 1 N l Y 3 R p b 2 4 x L 1 N h b G V z R m 9 y Q 2 9 1 c n N l X 3 F 1 a X p 6 X 3 R h Y m x l M S 9 D a G F u Z 2 V k I F R 5 c G U u e 1 J l d m V u d W U s M T J 9 J n F 1 b 3 Q 7 L C Z x d W 9 0 O 1 N l Y 3 R p b 2 4 x L 1 N h b G V z R m 9 y Q 2 9 1 c n N l X 3 F 1 a X p 6 X 3 R h Y m x l M S 9 D a G F u Z 2 V k I F R 5 c G U u e y w x M 3 0 m c X V v d D s s J n F 1 b 3 Q 7 U 2 V j d G l v b j E v U 2 F s Z X N G b 3 J D b 3 V y c 2 V f c X V p e n p f d G F i b G U x L 0 N o Y W 5 n Z W Q g V H l w Z S 5 7 X z E s M T R 9 J n F 1 b 3 Q 7 X S w m c X V v d D t D b 2 x 1 b W 5 D b 3 V u d C Z x d W 9 0 O z o x N S w m c X V v d D t L Z X l D b 2 x 1 b W 5 O Y W 1 l c y Z x d W 9 0 O z p b X S w m c X V v d D t D b 2 x 1 b W 5 J Z G V u d G l 0 a W V z J n F 1 b 3 Q 7 O l s m c X V v d D t T Z W N 0 a W 9 u M S 9 T Y W x l c 0 Z v c k N v d X J z Z V 9 x d W l 6 e l 9 0 Y W J s Z T E v Q 2 h h b m d l Z C B U e X B l L n t p b m R l e C w w f S Z x d W 9 0 O y w m c X V v d D t T Z W N 0 a W 9 u M S 9 T Y W x l c 0 Z v c k N v d X J z Z V 9 x d W l 6 e l 9 0 Y W J s Z T E v Q 2 h h b m d l Z C B U e X B l L n t k Y X R l L D F 9 J n F 1 b 3 Q 7 L C Z x d W 9 0 O 1 N l Y 3 R p b 2 4 x L 1 N h b G V z R m 9 y Q 2 9 1 c n N l X 3 F 1 a X p 6 X 3 R h Y m x l M S 9 D a G F u Z 2 V k I F R 5 c G U u e 0 N 1 c 3 R v b W V y I E F n Z S w y f S Z x d W 9 0 O y w m c X V v d D t T Z W N 0 a W 9 u M S 9 T Y W x l c 0 Z v c k N v d X J z Z V 9 x d W l 6 e l 9 0 Y W J s Z T E v Q 2 h h b m d l Z C B U e X B l L n t D d X N 0 b 2 1 l c i B H Z W 5 k Z X I s M 3 0 m c X V v d D s s J n F 1 b 3 Q 7 U 2 V j d G l v b j E v U 2 F s Z X N G b 3 J D b 3 V y c 2 V f c X V p e n p f d G F i b G U x L 0 N o Y W 5 n Z W Q g V H l w Z S 5 7 Q 2 9 1 b n R y e S w 0 f S Z x d W 9 0 O y w m c X V v d D t T Z W N 0 a W 9 u M S 9 T Y W x l c 0 Z v c k N v d X J z Z V 9 x d W l 6 e l 9 0 Y W J s Z T E v Q 2 h h b m d l Z C B U e X B l L n t T d G F 0 Z S w 1 f S Z x d W 9 0 O y w m c X V v d D t T Z W N 0 a W 9 u M S 9 T Y W x l c 0 Z v c k N v d X J z Z V 9 x d W l 6 e l 9 0 Y W J s Z T E v Q 2 h h b m d l Z C B U e X B l L n t Q c m 9 k d W N 0 I E N h d G V n b 3 J 5 L D Z 9 J n F 1 b 3 Q 7 L C Z x d W 9 0 O 1 N l Y 3 R p b 2 4 x L 1 N h b G V z R m 9 y Q 2 9 1 c n N l X 3 F 1 a X p 6 X 3 R h Y m x l M S 9 D a G F u Z 2 V k I F R 5 c G U u e 1 N 1 Y i B D Y X R l Z 2 9 y e S w 3 f S Z x d W 9 0 O y w m c X V v d D t T Z W N 0 a W 9 u M S 9 T Y W x l c 0 Z v c k N v d X J z Z V 9 x d W l 6 e l 9 0 Y W J s Z T E v Q 2 h h b m d l Z C B U e X B l L n t R d W F u d G l 0 e S w 4 f S Z x d W 9 0 O y w m c X V v d D t T Z W N 0 a W 9 u M S 9 T Y W x l c 0 Z v c k N v d X J z Z V 9 x d W l 6 e l 9 0 Y W J s Z T E v Q 2 h h b m d l Z C B U e X B l L n t V b m l 0 I E N v c 3 Q s O X 0 m c X V v d D s s J n F 1 b 3 Q 7 U 2 V j d G l v b j E v U 2 F s Z X N G b 3 J D b 3 V y c 2 V f c X V p e n p f d G F i b G U x L 0 N o Y W 5 n Z W Q g V H l w Z S 5 7 V W 5 p d C B Q c m l j Z S w x M H 0 m c X V v d D s s J n F 1 b 3 Q 7 U 2 V j d G l v b j E v U 2 F s Z X N G b 3 J D b 3 V y c 2 V f c X V p e n p f d G F i b G U x L 0 N o Y W 5 n Z W Q g V H l w Z S 5 7 Q 2 9 z d C w x M X 0 m c X V v d D s s J n F 1 b 3 Q 7 U 2 V j d G l v b j E v U 2 F s Z X N G b 3 J D b 3 V y c 2 V f c X V p e n p f d G F i b G U x L 0 N o Y W 5 n Z W Q g V H l w Z S 5 7 U m V 2 Z W 5 1 Z S w x M n 0 m c X V v d D s s J n F 1 b 3 Q 7 U 2 V j d G l v b j E v U 2 F s Z X N G b 3 J D b 3 V y c 2 V f c X V p e n p f d G F i b G U x L 0 N o Y W 5 n Z W Q g V H l w Z S 5 7 L D E z f S Z x d W 9 0 O y w m c X V v d D t T Z W N 0 a W 9 u M S 9 T Y W x l c 0 Z v c k N v d X J z Z V 9 x d W l 6 e l 9 0 Y W J s Z T E v Q 2 h h b m d l Z C B U e X B l L n t f M S w x N H 0 m c X V v d D t d L C Z x d W 9 0 O 1 J l b G F 0 a W 9 u c 2 h p c E l u Z m 8 m c X V v d D s 6 W 1 1 9 I i A v P j w v U 3 R h Y m x l R W 5 0 c m l l c z 4 8 L 0 l 0 Z W 0 + P E l 0 Z W 0 + P E l 0 Z W 1 M b 2 N h d G l v b j 4 8 S X R l b V R 5 c G U + R m 9 y b X V s Y T w v S X R l b V R 5 c G U + P E l 0 Z W 1 Q Y X R o P l N l Y 3 R p b 2 4 x L 1 N h b G V z R m 9 y Q 2 9 1 c n N l X 3 F 1 a X p 6 X 3 R h Y m x l M S 9 T b 3 V y Y 2 U 8 L 0 l 0 Z W 1 Q Y X R o P j w v S X R l b U x v Y 2 F 0 a W 9 u P j x T d G F i b G V F b n R y a W V z I C 8 + P C 9 J d G V t P j x J d G V t P j x J d G V t T G 9 j Y X R p b 2 4 + P E l 0 Z W 1 U e X B l P k Z v c m 1 1 b G E 8 L 0 l 0 Z W 1 U e X B l P j x J d G V t U G F 0 a D 5 T Z W N 0 a W 9 u M S 9 T Y W x l c 0 Z v c k N v d X J z Z V 9 x d W l 6 e l 9 0 Y W J s Z T E v U H J v b W 9 0 Z W Q l M j B I Z W F k Z X J z P C 9 J d G V t U G F 0 a D 4 8 L 0 l 0 Z W 1 M b 2 N h d G l v b j 4 8 U 3 R h Y m x l R W 5 0 c m l l c y A v P j w v S X R l b T 4 8 S X R l b T 4 8 S X R l b U x v Y 2 F 0 a W 9 u P j x J d G V t V H l w Z T 5 G b 3 J t d W x h P C 9 J d G V t V H l w Z T 4 8 S X R l b V B h d G g + U 2 V j d G l v b j E v U 2 F s Z X N G b 3 J D b 3 V y c 2 V f c X V p e n p f d G F i b G U x L 0 N o Y W 5 n Z W Q l M j B U e X B l P C 9 J d G V t U G F 0 a D 4 8 L 0 l 0 Z W 1 M b 2 N h d G l v b j 4 8 U 3 R h Y m x l R W 5 0 c m l l c y A v P j w v S X R l b T 4 8 L 0 l 0 Z W 1 z P j w v T G 9 j Y W x Q Y W N r Y W d l T W V 0 Y W R h d G F G a W x l P h Y A A A B Q S w U G A A A A A A A A A A A A A A A A A A A A A A A A J g E A A A E A A A D Q j J 3 f A R X R E Y x 6 A M B P w p f r A Q A A A P q D 6 5 y x e o J K u / h L d 9 e S V a E A A A A A A g A A A A A A E G Y A A A A B A A A g A A A A D 0 t 4 d k H v e S J e c 2 c K Q 7 R R d e 2 r 5 T 0 9 W M N Q d M i 3 8 s r S s O Y A A A A A D o A A A A A C A A A g A A A A G M F 4 P 1 T 8 s t u T 4 I / x t f E g R v V z w T 0 A 2 S X c 9 1 s O 0 A g y C 4 J Q A A A A / a o O z O u 0 o G A G c w 9 M B n X Y + R U Q U y q 4 g G J 2 m T e + q e 7 6 V V 1 1 Q F j t 7 B D e d R 0 M L o V G P 3 8 4 / 7 o + 9 D 5 u I M B l T s W s O u d L h e v I D a p p 7 j r 6 M K 7 d / S I K 3 l N A A A A A D Q a j x H r 5 k Q j I m 8 d Q / z B P + U r f v H + i d H T K 0 F a e 6 j u R F q l L Q P v c a R F O Z w m v x R 6 E o 3 e U / e M o H s j F B m 3 W H / b Z v G R N y Q = = < / D a t a M a s h u p > 
</file>

<file path=customXml/itemProps1.xml><?xml version="1.0" encoding="utf-8"?>
<ds:datastoreItem xmlns:ds="http://schemas.openxmlformats.org/officeDocument/2006/customXml" ds:itemID="{118418E0-BC1E-47DB-BABF-5BE0DAD92B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2022-12-15T11:39:51Z</dcterms:created>
  <dcterms:modified xsi:type="dcterms:W3CDTF">2022-12-19T11:28:06Z</dcterms:modified>
</cp:coreProperties>
</file>