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esktop\New folder\"/>
    </mc:Choice>
  </mc:AlternateContent>
  <xr:revisionPtr revIDLastSave="0" documentId="13_ncr:1_{A0D5B732-34C7-474A-9ECD-2F561F4FFFF6}" xr6:coauthVersionLast="47" xr6:coauthVersionMax="47" xr10:uidLastSave="{00000000-0000-0000-0000-000000000000}"/>
  <bookViews>
    <workbookView xWindow="-108" yWindow="-108" windowWidth="23256" windowHeight="12456" activeTab="1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Brainstorm!$B$13:$C$27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/>
  <c r="C8" i="2"/>
  <c r="C9" i="2"/>
  <c r="C10" i="2"/>
  <c r="C6" i="2"/>
  <c r="E7" i="4"/>
  <c r="F14" i="4" a="1"/>
  <c r="F14" i="4" s="1"/>
  <c r="I14" i="4" s="1"/>
  <c r="H14" i="4"/>
  <c r="F15" i="4" a="1"/>
  <c r="F15" i="4" s="1"/>
  <c r="I15" i="4" s="1"/>
  <c r="H15" i="4"/>
  <c r="F16" i="4" a="1"/>
  <c r="F16" i="4" s="1"/>
  <c r="I16" i="4" s="1"/>
  <c r="H16" i="4"/>
  <c r="F17" i="4" a="1"/>
  <c r="F17" i="4" s="1"/>
  <c r="I17" i="4" s="1"/>
  <c r="H17" i="4"/>
  <c r="F18" i="4" a="1"/>
  <c r="F18" i="4" s="1"/>
  <c r="I18" i="4" s="1"/>
  <c r="H18" i="4"/>
  <c r="F19" i="4" a="1"/>
  <c r="F19" i="4" s="1"/>
  <c r="I19" i="4" s="1"/>
  <c r="H19" i="4"/>
  <c r="O15" i="4" a="1"/>
  <c r="O15" i="4" s="1"/>
  <c r="F20" i="4" a="1"/>
  <c r="F20" i="4" s="1"/>
  <c r="I20" i="4" s="1"/>
  <c r="H20" i="4"/>
  <c r="F21" i="4" a="1"/>
  <c r="F21" i="4" s="1"/>
  <c r="I21" i="4" s="1"/>
  <c r="H21" i="4"/>
  <c r="F22" i="4" a="1"/>
  <c r="F22" i="4" s="1"/>
  <c r="I22" i="4" s="1"/>
  <c r="H22" i="4"/>
  <c r="F23" i="4" a="1"/>
  <c r="F23" i="4" s="1"/>
  <c r="I23" i="4" s="1"/>
  <c r="H23" i="4"/>
  <c r="F24" i="4" a="1"/>
  <c r="F24" i="4" s="1"/>
  <c r="I24" i="4" s="1"/>
  <c r="H24" i="4"/>
  <c r="F25" i="4" a="1"/>
  <c r="F25" i="4" s="1"/>
  <c r="I25" i="4" s="1"/>
  <c r="H25" i="4"/>
  <c r="F26" i="4" a="1"/>
  <c r="F26" i="4" s="1"/>
  <c r="I26" i="4" s="1"/>
  <c r="H26" i="4"/>
  <c r="F27" i="4" a="1"/>
  <c r="F27" i="4" s="1"/>
  <c r="I27" i="4" s="1"/>
  <c r="H27" i="4"/>
  <c r="D17" i="2"/>
  <c r="D18" i="2"/>
  <c r="D19" i="2"/>
  <c r="D20" i="2"/>
  <c r="D21" i="2"/>
  <c r="D22" i="2"/>
  <c r="D16" i="2"/>
  <c r="C29" i="2"/>
  <c r="C30" i="2"/>
  <c r="C31" i="2"/>
  <c r="C32" i="2"/>
  <c r="C28" i="2"/>
  <c r="L49" i="4" l="1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H6" i="4" a="1"/>
  <c r="H6" i="4" s="1"/>
  <c r="D7" i="4" l="1" a="1"/>
  <c r="D7" i="4" s="1"/>
  <c r="I8" i="4"/>
  <c r="I7" i="4"/>
  <c r="I10" i="4"/>
  <c r="I11" i="4"/>
  <c r="I9" i="4"/>
  <c r="D11" i="4" l="1"/>
  <c r="E11" i="4" s="1"/>
  <c r="D10" i="4"/>
  <c r="E1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<sst xmlns="http://schemas.openxmlformats.org/spreadsheetml/2006/main" count="128" uniqueCount="46">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</sst>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2" xfId="0" applyBorder="1"/>
    <xf numFmtId="1" fontId="0" fillId="4" borderId="1" xfId="0" applyNumberFormat="1" applyFill="1" applyBorder="1"/>
    <xf numFmtId="10" fontId="0" fillId="4" borderId="1" xfId="0" applyNumberForma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74631F5-7DC2-40D8-8332-EB9FEEEF1A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441960</xdr:colOff>
      <xdr:row>4</xdr:row>
      <xdr:rowOff>83820</xdr:rowOff>
    </xdr:from>
    <xdr:to>
      <xdr:col>11</xdr:col>
      <xdr:colOff>2415540</xdr:colOff>
      <xdr:row>10</xdr:row>
      <xdr:rowOff>167746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7900" y="922020"/>
          <a:ext cx="1973580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Q66"/>
  <sheetViews>
    <sheetView topLeftCell="B3" workbookViewId="0">
      <selection activeCell="F8" sqref="F8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19.21875" bestFit="1" customWidth="1"/>
    <col min="6" max="6" width="17.5546875" bestFit="1" customWidth="1"/>
    <col min="7" max="7" width="8.77734375" bestFit="1" customWidth="1"/>
    <col min="8" max="8" width="10.109375" bestFit="1" customWidth="1"/>
    <col min="9" max="9" width="17.5546875" bestFit="1" customWidth="1"/>
    <col min="12" max="12" width="36.33203125" customWidth="1"/>
  </cols>
  <sheetData>
    <row r="2" spans="2:17" ht="15.6" x14ac:dyDescent="0.3">
      <c r="B2" s="9" t="s">
        <v>19</v>
      </c>
    </row>
    <row r="3" spans="2:17" ht="18" x14ac:dyDescent="0.35">
      <c r="B3" s="9" t="s">
        <v>20</v>
      </c>
      <c r="G3" s="10"/>
    </row>
    <row r="4" spans="2:17" ht="18" x14ac:dyDescent="0.35">
      <c r="B4" s="9" t="s">
        <v>21</v>
      </c>
      <c r="G4" s="10"/>
    </row>
    <row r="5" spans="2:17" ht="18" x14ac:dyDescent="0.35">
      <c r="G5" s="10"/>
    </row>
    <row r="6" spans="2:17" x14ac:dyDescent="0.3">
      <c r="B6" s="11" t="s">
        <v>22</v>
      </c>
      <c r="C6" s="11" t="s">
        <v>23</v>
      </c>
      <c r="D6" s="11" t="s">
        <v>24</v>
      </c>
      <c r="E6" s="11" t="s">
        <v>25</v>
      </c>
      <c r="H6" s="1" t="str" cm="1">
        <f t="array" ref="H6:H11">_xlfn.UNIQUE(D13:D27)</f>
        <v>Product</v>
      </c>
      <c r="I6" s="1" t="s">
        <v>30</v>
      </c>
    </row>
    <row r="7" spans="2:17" x14ac:dyDescent="0.3">
      <c r="B7" s="1" t="s">
        <v>34</v>
      </c>
      <c r="C7" s="1" t="s">
        <v>36</v>
      </c>
      <c r="D7" s="5" cm="1">
        <f t="array" ref="D7">VLOOKUP($B$7&amp;$C$7,CHOOSE({1,2},$B$14:$B$27&amp;$C$14:$C$27,$H$14:$H$27),2,0)</f>
        <v>1048500</v>
      </c>
      <c r="E7" s="5">
        <f>COUNTA(H7:H11)</f>
        <v>5</v>
      </c>
      <c r="H7" s="1" t="str">
        <v>Paseo</v>
      </c>
      <c r="I7" s="1">
        <f>VLOOKUP($H7,$D$13:$F$27,3,0)</f>
        <v>10</v>
      </c>
    </row>
    <row r="8" spans="2:17" x14ac:dyDescent="0.3">
      <c r="H8" s="1" t="str">
        <v>Velo</v>
      </c>
      <c r="I8" s="1">
        <f>VLOOKUP($H8,$D$13:$F$27,3,0)</f>
        <v>120</v>
      </c>
    </row>
    <row r="9" spans="2:17" x14ac:dyDescent="0.3">
      <c r="C9" s="1"/>
      <c r="D9" s="1"/>
      <c r="E9" s="11" t="s">
        <v>26</v>
      </c>
      <c r="H9" s="1" t="str">
        <v>Amarilla</v>
      </c>
      <c r="I9" s="1">
        <f>VLOOKUP($H9,$D$13:$F$27,3,0)</f>
        <v>260</v>
      </c>
    </row>
    <row r="10" spans="2:17" x14ac:dyDescent="0.3">
      <c r="C10" s="11" t="s">
        <v>27</v>
      </c>
      <c r="D10" s="5">
        <f>MAX(I6:I11)</f>
        <v>260</v>
      </c>
      <c r="E10" s="5" t="str">
        <f>INDEX(H7:H11,MATCH(D10,I7:I11,0))</f>
        <v>Amarilla</v>
      </c>
      <c r="H10" s="1" t="str">
        <v>Montana</v>
      </c>
      <c r="I10" s="1">
        <f>VLOOKUP($H10,$D$13:$F$27,3,0)</f>
        <v>5</v>
      </c>
    </row>
    <row r="11" spans="2:17" x14ac:dyDescent="0.3">
      <c r="C11" s="11" t="s">
        <v>28</v>
      </c>
      <c r="D11" s="5">
        <f>MIN(I6:I11)</f>
        <v>5</v>
      </c>
      <c r="E11" s="5" t="str">
        <f>INDEX(H8:H12,MATCH(D11,I8:I12,0))</f>
        <v>Montana</v>
      </c>
      <c r="H11" s="1" t="str">
        <v>VTT</v>
      </c>
      <c r="I11" s="1">
        <f>VLOOKUP($H11,$D$13:$F$27,3,0)</f>
        <v>250</v>
      </c>
    </row>
    <row r="12" spans="2:17" x14ac:dyDescent="0.3">
      <c r="H12" s="12"/>
      <c r="I12" s="12"/>
    </row>
    <row r="13" spans="2:17" x14ac:dyDescent="0.3"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</row>
    <row r="14" spans="2:17" x14ac:dyDescent="0.3">
      <c r="B14" s="1" t="s">
        <v>34</v>
      </c>
      <c r="C14" s="1" t="s">
        <v>35</v>
      </c>
      <c r="D14" s="1" t="s">
        <v>8</v>
      </c>
      <c r="E14" s="1">
        <v>2851</v>
      </c>
      <c r="F14" s="5" cm="1">
        <f t="array" ref="F14">_xlfn.IFS(D14="Paseo",10,D14="Velo",120,D14="Amarilla",260,D14="Montana",5,D14="VTT",250)</f>
        <v>10</v>
      </c>
      <c r="G14" s="1">
        <v>350</v>
      </c>
      <c r="H14" s="13">
        <f>E14*G14</f>
        <v>997850</v>
      </c>
      <c r="I14" s="5">
        <f>(E14*G14)-$F14</f>
        <v>997840</v>
      </c>
    </row>
    <row r="15" spans="2:17" x14ac:dyDescent="0.3">
      <c r="B15" s="1" t="s">
        <v>34</v>
      </c>
      <c r="C15" s="1" t="s">
        <v>36</v>
      </c>
      <c r="D15" s="1" t="s">
        <v>8</v>
      </c>
      <c r="E15" s="1">
        <v>3495</v>
      </c>
      <c r="F15" s="5" cm="1">
        <f t="array" ref="F15">_xlfn.IFS(D15="Paseo",10,D15="Velo",120,D15="Amarilla",260,D15="Montana",5,D15="VTT",250)</f>
        <v>10</v>
      </c>
      <c r="G15" s="1">
        <v>300</v>
      </c>
      <c r="H15" s="13">
        <f t="shared" ref="H15:H27" si="0">E15*G15</f>
        <v>1048500</v>
      </c>
      <c r="I15" s="5">
        <f t="shared" ref="I15:I27" si="1">(E15*G15)-$F15</f>
        <v>1048490</v>
      </c>
      <c r="O15" t="str" cm="1">
        <f t="array" ref="O15:O19">_xlfn.UNIQUE(B14:B27)</f>
        <v>Government</v>
      </c>
      <c r="Q15" s="1" t="s">
        <v>35</v>
      </c>
    </row>
    <row r="16" spans="2:17" x14ac:dyDescent="0.3">
      <c r="B16" s="1" t="s">
        <v>37</v>
      </c>
      <c r="C16" s="1" t="s">
        <v>38</v>
      </c>
      <c r="D16" s="1" t="s">
        <v>8</v>
      </c>
      <c r="E16" s="1">
        <v>2632</v>
      </c>
      <c r="F16" s="5" cm="1">
        <f t="array" ref="F16">_xlfn.IFS(D16="Paseo",10,D16="Velo",120,D16="Amarilla",260,D16="Montana",5,D16="VTT",250)</f>
        <v>10</v>
      </c>
      <c r="G16" s="1">
        <v>350</v>
      </c>
      <c r="H16" s="13">
        <f t="shared" si="0"/>
        <v>921200</v>
      </c>
      <c r="I16" s="5">
        <f t="shared" si="1"/>
        <v>921190</v>
      </c>
      <c r="O16" t="str">
        <v>Midmarket</v>
      </c>
      <c r="Q16" s="1" t="s">
        <v>36</v>
      </c>
    </row>
    <row r="17" spans="2:17" x14ac:dyDescent="0.3">
      <c r="B17" s="1" t="s">
        <v>37</v>
      </c>
      <c r="C17" s="1" t="s">
        <v>38</v>
      </c>
      <c r="D17" s="1" t="s">
        <v>10</v>
      </c>
      <c r="E17" s="1">
        <v>2632</v>
      </c>
      <c r="F17" s="5" cm="1">
        <f t="array" ref="F17">_xlfn.IFS(D17="Paseo",10,D17="Velo",120,D17="Amarilla",260,D17="Montana",5,D17="VTT",250)</f>
        <v>120</v>
      </c>
      <c r="G17" s="1">
        <v>350</v>
      </c>
      <c r="H17" s="13">
        <f t="shared" si="0"/>
        <v>921200</v>
      </c>
      <c r="I17" s="5">
        <f t="shared" si="1"/>
        <v>921080</v>
      </c>
      <c r="O17" t="str">
        <v>Channel Partners</v>
      </c>
      <c r="Q17" s="1" t="s">
        <v>38</v>
      </c>
    </row>
    <row r="18" spans="2:17" x14ac:dyDescent="0.3">
      <c r="B18" s="1" t="s">
        <v>37</v>
      </c>
      <c r="C18" s="1" t="s">
        <v>36</v>
      </c>
      <c r="D18" s="1" t="s">
        <v>10</v>
      </c>
      <c r="E18" s="1">
        <v>2574</v>
      </c>
      <c r="F18" s="5" cm="1">
        <f t="array" ref="F18">_xlfn.IFS(D18="Paseo",10,D18="Velo",120,D18="Amarilla",260,D18="Montana",5,D18="VTT",250)</f>
        <v>120</v>
      </c>
      <c r="G18" s="1">
        <v>300</v>
      </c>
      <c r="H18" s="13">
        <f t="shared" si="0"/>
        <v>772200</v>
      </c>
      <c r="I18" s="5">
        <f t="shared" si="1"/>
        <v>772080</v>
      </c>
      <c r="O18" t="str">
        <v>Enterprise</v>
      </c>
      <c r="Q18" s="1" t="s">
        <v>39</v>
      </c>
    </row>
    <row r="19" spans="2:17" x14ac:dyDescent="0.3">
      <c r="B19" s="1" t="s">
        <v>34</v>
      </c>
      <c r="C19" s="1" t="s">
        <v>35</v>
      </c>
      <c r="D19" s="1" t="s">
        <v>8</v>
      </c>
      <c r="E19" s="1">
        <v>2151</v>
      </c>
      <c r="F19" s="5" cm="1">
        <f t="array" ref="F19">_xlfn.IFS(D19="Paseo",10,D19="Velo",120,D19="Amarilla",260,D19="Montana",5,D19="VTT",250)</f>
        <v>10</v>
      </c>
      <c r="G19" s="1">
        <v>350</v>
      </c>
      <c r="H19" s="13">
        <f t="shared" si="0"/>
        <v>752850</v>
      </c>
      <c r="I19" s="5">
        <f t="shared" si="1"/>
        <v>752840</v>
      </c>
      <c r="O19" t="str">
        <v>Small Business</v>
      </c>
      <c r="Q19" s="1" t="s">
        <v>42</v>
      </c>
    </row>
    <row r="20" spans="2:17" x14ac:dyDescent="0.3">
      <c r="B20" s="1" t="s">
        <v>37</v>
      </c>
      <c r="C20" s="1" t="s">
        <v>39</v>
      </c>
      <c r="D20" s="1" t="s">
        <v>4</v>
      </c>
      <c r="E20" s="1">
        <v>2475</v>
      </c>
      <c r="F20" s="5" cm="1">
        <f t="array" ref="F20">_xlfn.IFS(D20="Paseo",10,D20="Velo",120,D20="Amarilla",260,D20="Montana",5,D20="VTT",250)</f>
        <v>260</v>
      </c>
      <c r="G20" s="1">
        <v>300</v>
      </c>
      <c r="H20" s="13">
        <f t="shared" si="0"/>
        <v>742500</v>
      </c>
      <c r="I20" s="5">
        <f t="shared" si="1"/>
        <v>742240</v>
      </c>
    </row>
    <row r="21" spans="2:17" x14ac:dyDescent="0.3">
      <c r="B21" s="1" t="s">
        <v>40</v>
      </c>
      <c r="C21" s="1" t="s">
        <v>38</v>
      </c>
      <c r="D21" s="1" t="s">
        <v>16</v>
      </c>
      <c r="E21" s="1">
        <v>2227.5</v>
      </c>
      <c r="F21" s="5" cm="1">
        <f t="array" ref="F21">_xlfn.IFS(D21="Paseo",10,D21="Velo",120,D21="Amarilla",260,D21="Montana",5,D21="VTT",250)</f>
        <v>5</v>
      </c>
      <c r="G21" s="1">
        <v>350</v>
      </c>
      <c r="H21" s="13">
        <f t="shared" si="0"/>
        <v>779625</v>
      </c>
      <c r="I21" s="5">
        <f t="shared" si="1"/>
        <v>779620</v>
      </c>
    </row>
    <row r="22" spans="2:17" x14ac:dyDescent="0.3">
      <c r="B22" s="1" t="s">
        <v>34</v>
      </c>
      <c r="C22" s="1" t="s">
        <v>36</v>
      </c>
      <c r="D22" s="1" t="s">
        <v>41</v>
      </c>
      <c r="E22" s="1">
        <v>2541</v>
      </c>
      <c r="F22" s="5" cm="1">
        <f t="array" ref="F22">_xlfn.IFS(D22="Paseo",10,D22="Velo",120,D22="Amarilla",260,D22="Montana",5,D22="VTT",250)</f>
        <v>250</v>
      </c>
      <c r="G22" s="1">
        <v>300</v>
      </c>
      <c r="H22" s="13">
        <f t="shared" si="0"/>
        <v>762300</v>
      </c>
      <c r="I22" s="5">
        <f t="shared" si="1"/>
        <v>762050</v>
      </c>
    </row>
    <row r="23" spans="2:17" x14ac:dyDescent="0.3">
      <c r="B23" s="1" t="s">
        <v>40</v>
      </c>
      <c r="C23" s="1" t="s">
        <v>42</v>
      </c>
      <c r="D23" s="1" t="s">
        <v>10</v>
      </c>
      <c r="E23" s="1">
        <v>2536</v>
      </c>
      <c r="F23" s="5" cm="1">
        <f t="array" ref="F23">_xlfn.IFS(D23="Paseo",10,D23="Velo",120,D23="Amarilla",260,D23="Montana",5,D23="VTT",250)</f>
        <v>120</v>
      </c>
      <c r="G23" s="1">
        <v>300</v>
      </c>
      <c r="H23" s="13">
        <f t="shared" si="0"/>
        <v>760800</v>
      </c>
      <c r="I23" s="5">
        <f t="shared" si="1"/>
        <v>760680</v>
      </c>
    </row>
    <row r="24" spans="2:17" x14ac:dyDescent="0.3">
      <c r="B24" s="1" t="s">
        <v>37</v>
      </c>
      <c r="C24" s="1" t="s">
        <v>36</v>
      </c>
      <c r="D24" s="1" t="s">
        <v>8</v>
      </c>
      <c r="E24" s="1">
        <v>2007</v>
      </c>
      <c r="F24" s="5" cm="1">
        <f t="array" ref="F24">_xlfn.IFS(D24="Paseo",10,D24="Velo",120,D24="Amarilla",260,D24="Montana",5,D24="VTT",250)</f>
        <v>10</v>
      </c>
      <c r="G24" s="1">
        <v>350</v>
      </c>
      <c r="H24" s="13">
        <f t="shared" si="0"/>
        <v>702450</v>
      </c>
      <c r="I24" s="5">
        <f t="shared" si="1"/>
        <v>702440</v>
      </c>
    </row>
    <row r="25" spans="2:17" x14ac:dyDescent="0.3">
      <c r="B25" s="1" t="s">
        <v>43</v>
      </c>
      <c r="C25" s="1" t="s">
        <v>36</v>
      </c>
      <c r="D25" s="1" t="s">
        <v>10</v>
      </c>
      <c r="E25" s="1">
        <v>2460</v>
      </c>
      <c r="F25" s="5" cm="1">
        <f t="array" ref="F25">_xlfn.IFS(D25="Paseo",10,D25="Velo",120,D25="Amarilla",260,D25="Montana",5,D25="VTT",250)</f>
        <v>120</v>
      </c>
      <c r="G25" s="1">
        <v>300</v>
      </c>
      <c r="H25" s="13">
        <f t="shared" si="0"/>
        <v>738000</v>
      </c>
      <c r="I25" s="5">
        <f t="shared" si="1"/>
        <v>737880</v>
      </c>
    </row>
    <row r="26" spans="2:17" x14ac:dyDescent="0.3">
      <c r="B26" s="1" t="s">
        <v>44</v>
      </c>
      <c r="C26" s="1" t="s">
        <v>38</v>
      </c>
      <c r="D26" s="1" t="s">
        <v>16</v>
      </c>
      <c r="E26" s="1">
        <v>3802.5</v>
      </c>
      <c r="F26" s="5" cm="1">
        <f t="array" ref="F26">_xlfn.IFS(D26="Paseo",10,D26="Velo",120,D26="Amarilla",260,D26="Montana",5,D26="VTT",250)</f>
        <v>5</v>
      </c>
      <c r="G26" s="1">
        <v>300</v>
      </c>
      <c r="H26" s="13">
        <f t="shared" si="0"/>
        <v>1140750</v>
      </c>
      <c r="I26" s="5">
        <f t="shared" si="1"/>
        <v>1140745</v>
      </c>
    </row>
    <row r="27" spans="2:17" x14ac:dyDescent="0.3">
      <c r="B27" s="1" t="s">
        <v>34</v>
      </c>
      <c r="C27" s="1" t="s">
        <v>38</v>
      </c>
      <c r="D27" s="1" t="s">
        <v>10</v>
      </c>
      <c r="E27" s="1">
        <v>3793.5</v>
      </c>
      <c r="F27" s="5" cm="1">
        <f t="array" ref="F27">_xlfn.IFS(D27="Paseo",10,D27="Velo",120,D27="Amarilla",260,D27="Montana",5,D27="VTT",250)</f>
        <v>120</v>
      </c>
      <c r="G27" s="1">
        <v>300</v>
      </c>
      <c r="H27" s="13">
        <f t="shared" si="0"/>
        <v>1138050</v>
      </c>
      <c r="I27" s="5">
        <f t="shared" si="1"/>
        <v>1137930</v>
      </c>
    </row>
    <row r="49" spans="12:12" x14ac:dyDescent="0.3">
      <c r="L49" t="str">
        <f t="shared" ref="L49:L66" si="2">$B40&amp;$C40</f>
        <v/>
      </c>
    </row>
    <row r="50" spans="12:12" x14ac:dyDescent="0.3">
      <c r="L50" t="str">
        <f t="shared" si="2"/>
        <v/>
      </c>
    </row>
    <row r="51" spans="12:12" x14ac:dyDescent="0.3">
      <c r="L51" t="str">
        <f t="shared" si="2"/>
        <v/>
      </c>
    </row>
    <row r="52" spans="12:12" x14ac:dyDescent="0.3">
      <c r="L52" t="str">
        <f t="shared" si="2"/>
        <v/>
      </c>
    </row>
    <row r="53" spans="12:12" x14ac:dyDescent="0.3">
      <c r="L53" t="str">
        <f t="shared" si="2"/>
        <v/>
      </c>
    </row>
    <row r="54" spans="12:12" x14ac:dyDescent="0.3">
      <c r="L54" t="str">
        <f t="shared" si="2"/>
        <v/>
      </c>
    </row>
    <row r="55" spans="12:12" x14ac:dyDescent="0.3">
      <c r="L55" t="str">
        <f t="shared" si="2"/>
        <v/>
      </c>
    </row>
    <row r="56" spans="12:12" x14ac:dyDescent="0.3">
      <c r="L56" t="str">
        <f t="shared" si="2"/>
        <v/>
      </c>
    </row>
    <row r="57" spans="12:12" x14ac:dyDescent="0.3">
      <c r="L57" t="str">
        <f t="shared" si="2"/>
        <v/>
      </c>
    </row>
    <row r="58" spans="12:12" x14ac:dyDescent="0.3">
      <c r="L58" t="str">
        <f t="shared" si="2"/>
        <v/>
      </c>
    </row>
    <row r="59" spans="12:12" x14ac:dyDescent="0.3">
      <c r="L59" t="str">
        <f t="shared" si="2"/>
        <v/>
      </c>
    </row>
    <row r="60" spans="12:12" x14ac:dyDescent="0.3">
      <c r="L60" t="str">
        <f t="shared" si="2"/>
        <v/>
      </c>
    </row>
    <row r="61" spans="12:12" x14ac:dyDescent="0.3">
      <c r="L61" t="str">
        <f t="shared" si="2"/>
        <v/>
      </c>
    </row>
    <row r="62" spans="12:12" x14ac:dyDescent="0.3">
      <c r="L62" t="str">
        <f t="shared" si="2"/>
        <v/>
      </c>
    </row>
    <row r="63" spans="12:12" x14ac:dyDescent="0.3">
      <c r="L63" t="str">
        <f t="shared" si="2"/>
        <v/>
      </c>
    </row>
    <row r="64" spans="12:12" x14ac:dyDescent="0.3">
      <c r="L64" t="str">
        <f t="shared" si="2"/>
        <v/>
      </c>
    </row>
    <row r="65" spans="12:12" x14ac:dyDescent="0.3">
      <c r="L65" t="str">
        <f t="shared" si="2"/>
        <v/>
      </c>
    </row>
    <row r="66" spans="12:12" x14ac:dyDescent="0.3">
      <c r="L66" t="str">
        <f t="shared" si="2"/>
        <v/>
      </c>
    </row>
  </sheetData>
  <sortState xmlns:xlrd2="http://schemas.microsoft.com/office/spreadsheetml/2017/richdata2" ref="B14:I27">
    <sortCondition ref="I13:I27"/>
  </sortState>
  <dataValidations count="2">
    <dataValidation type="list" allowBlank="1" showInputMessage="1" showErrorMessage="1" sqref="C7" xr:uid="{C7879DB7-410C-4C11-9180-72FA8E2F252A}">
      <formula1>$Q$15:$Q$19</formula1>
    </dataValidation>
    <dataValidation type="list" allowBlank="1" showInputMessage="1" showErrorMessage="1" sqref="B7" xr:uid="{7229F958-624A-4B15-8FBB-242C83242453}">
      <formula1>$O$15:$O$19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R37"/>
  <sheetViews>
    <sheetView tabSelected="1" workbookViewId="0">
      <selection activeCell="C6" sqref="C6:C10"/>
    </sheetView>
  </sheetViews>
  <sheetFormatPr defaultRowHeight="14.4" x14ac:dyDescent="0.3"/>
  <cols>
    <col min="2" max="2" width="33.21875" bestFit="1" customWidth="1"/>
    <col min="3" max="3" width="9.109375" bestFit="1" customWidth="1"/>
    <col min="6" max="6" width="9.6640625" bestFit="1" customWidth="1"/>
    <col min="7" max="7" width="9.44140625" bestFit="1" customWidth="1"/>
  </cols>
  <sheetData>
    <row r="3" spans="2:18" x14ac:dyDescent="0.3">
      <c r="B3" s="2" t="s">
        <v>0</v>
      </c>
    </row>
    <row r="4" spans="2:18" x14ac:dyDescent="0.3">
      <c r="B4" s="2"/>
    </row>
    <row r="5" spans="2:18" x14ac:dyDescent="0.3">
      <c r="B5" s="3" t="s">
        <v>1</v>
      </c>
      <c r="C5" s="3" t="s">
        <v>2</v>
      </c>
      <c r="F5" s="3" t="s">
        <v>1</v>
      </c>
      <c r="G5" s="3" t="s">
        <v>2</v>
      </c>
    </row>
    <row r="6" spans="2:18" x14ac:dyDescent="0.3">
      <c r="B6" s="1" t="s">
        <v>3</v>
      </c>
      <c r="C6" s="1">
        <f>VLOOKUP(LEFT(B6,SEARCH("-",B6)-1),$F$6:$G$10,2,1)</f>
        <v>2574</v>
      </c>
      <c r="F6" s="1" t="s">
        <v>4</v>
      </c>
      <c r="G6" s="1">
        <v>2475</v>
      </c>
    </row>
    <row r="7" spans="2:18" x14ac:dyDescent="0.3">
      <c r="B7" s="1" t="s">
        <v>5</v>
      </c>
      <c r="C7" s="1">
        <f t="shared" ref="C7:C10" si="0">VLOOKUP(LEFT(B7,SEARCH("-",B7)-1),$F$6:$G$10,2,1)</f>
        <v>2151</v>
      </c>
      <c r="F7" s="1" t="s">
        <v>6</v>
      </c>
      <c r="G7" s="1">
        <v>2227.5</v>
      </c>
    </row>
    <row r="8" spans="2:18" x14ac:dyDescent="0.3">
      <c r="B8" s="1" t="s">
        <v>7</v>
      </c>
      <c r="C8" s="1">
        <f t="shared" si="0"/>
        <v>2475</v>
      </c>
      <c r="F8" s="1" t="s">
        <v>8</v>
      </c>
      <c r="G8" s="1">
        <v>2151</v>
      </c>
    </row>
    <row r="9" spans="2:18" x14ac:dyDescent="0.3">
      <c r="B9" s="1" t="s">
        <v>9</v>
      </c>
      <c r="C9" s="1">
        <f t="shared" si="0"/>
        <v>2227.5</v>
      </c>
      <c r="F9" s="1" t="s">
        <v>10</v>
      </c>
      <c r="G9" s="1">
        <v>2574</v>
      </c>
    </row>
    <row r="10" spans="2:18" x14ac:dyDescent="0.3">
      <c r="B10" s="1" t="s">
        <v>11</v>
      </c>
      <c r="C10" s="1">
        <f t="shared" si="0"/>
        <v>2541</v>
      </c>
      <c r="F10" s="1" t="s">
        <v>12</v>
      </c>
      <c r="G10" s="1">
        <v>2541</v>
      </c>
    </row>
    <row r="12" spans="2:18" s="4" customFormat="1" x14ac:dyDescent="0.3"/>
    <row r="13" spans="2:18" x14ac:dyDescent="0.3">
      <c r="B13" s="2" t="s">
        <v>13</v>
      </c>
    </row>
    <row r="14" spans="2:18" x14ac:dyDescent="0.3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8" x14ac:dyDescent="0.3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  <c r="Q15" t="s">
        <v>45</v>
      </c>
    </row>
    <row r="16" spans="2:18" x14ac:dyDescent="0.3">
      <c r="B16" s="1" t="s">
        <v>8</v>
      </c>
      <c r="C16" s="1">
        <v>1655.08</v>
      </c>
      <c r="D16" s="14">
        <f>VLOOKUP(C16,CHOOSE(VLOOKUP(B16,$Q$16:$R$18,2,0),$F$14:$G$20,$I$14:$J$20,$L$14:$M$20),2,1)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  <c r="Q16" s="1" t="s">
        <v>8</v>
      </c>
      <c r="R16" s="1">
        <v>1</v>
      </c>
    </row>
    <row r="17" spans="2:18" x14ac:dyDescent="0.3">
      <c r="B17" s="1" t="s">
        <v>4</v>
      </c>
      <c r="C17" s="1">
        <v>1822.59</v>
      </c>
      <c r="D17" s="14">
        <f t="shared" ref="D17:D22" si="1">VLOOKUP(C17,CHOOSE(VLOOKUP(B17,$Q$16:$R$18,2,0),$F$14:$G$20,$I$14:$J$20,$L$14:$M$20),2,1)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  <c r="Q17" s="1" t="s">
        <v>4</v>
      </c>
      <c r="R17" s="1">
        <v>2</v>
      </c>
    </row>
    <row r="18" spans="2:18" x14ac:dyDescent="0.3">
      <c r="B18" s="1" t="s">
        <v>4</v>
      </c>
      <c r="C18" s="1">
        <v>1730.54</v>
      </c>
      <c r="D18" s="14">
        <f t="shared" si="1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  <c r="Q18" s="1" t="s">
        <v>6</v>
      </c>
      <c r="R18" s="1">
        <v>3</v>
      </c>
    </row>
    <row r="19" spans="2:18" x14ac:dyDescent="0.3">
      <c r="B19" s="1" t="s">
        <v>6</v>
      </c>
      <c r="C19" s="1">
        <v>1685.6</v>
      </c>
      <c r="D19" s="14">
        <f t="shared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8" x14ac:dyDescent="0.3">
      <c r="B20" s="1" t="s">
        <v>8</v>
      </c>
      <c r="C20" s="1">
        <v>1685.6</v>
      </c>
      <c r="D20" s="14">
        <f t="shared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8" x14ac:dyDescent="0.3">
      <c r="B21" s="1" t="s">
        <v>6</v>
      </c>
      <c r="C21" s="1">
        <v>1763.8600000000001</v>
      </c>
      <c r="D21" s="14">
        <f t="shared" si="1"/>
        <v>7.0000000000000007E-2</v>
      </c>
    </row>
    <row r="22" spans="2:18" x14ac:dyDescent="0.3">
      <c r="B22" s="1" t="s">
        <v>8</v>
      </c>
      <c r="C22" s="1">
        <v>2293.1999999999998</v>
      </c>
      <c r="D22" s="14">
        <f t="shared" si="1"/>
        <v>0.15</v>
      </c>
    </row>
    <row r="24" spans="2:18" s="4" customFormat="1" x14ac:dyDescent="0.3"/>
    <row r="25" spans="2:18" x14ac:dyDescent="0.3">
      <c r="B25" s="2" t="s">
        <v>17</v>
      </c>
    </row>
    <row r="27" spans="2:18" x14ac:dyDescent="0.3">
      <c r="B27" s="3" t="s">
        <v>1</v>
      </c>
      <c r="C27" s="3" t="s">
        <v>2</v>
      </c>
      <c r="F27" s="3" t="s">
        <v>1</v>
      </c>
      <c r="G27" s="3" t="s">
        <v>18</v>
      </c>
      <c r="H27" s="3" t="s">
        <v>2</v>
      </c>
    </row>
    <row r="28" spans="2:18" x14ac:dyDescent="0.3">
      <c r="B28" s="1" t="s">
        <v>3</v>
      </c>
      <c r="C28" s="1">
        <f>VLOOKUP(VALUE(RIGHT(B28,3)),$G$28:$H$37,2,0)</f>
        <v>2574</v>
      </c>
      <c r="F28" s="1" t="s">
        <v>8</v>
      </c>
      <c r="G28" s="8">
        <v>895</v>
      </c>
      <c r="H28" s="1">
        <v>2151</v>
      </c>
    </row>
    <row r="29" spans="2:18" x14ac:dyDescent="0.3">
      <c r="B29" s="1" t="s">
        <v>5</v>
      </c>
      <c r="C29" s="1">
        <f t="shared" ref="C29:C32" si="2">VLOOKUP(VALUE(RIGHT(B29,3)),$G$28:$H$37,2,0)</f>
        <v>2151</v>
      </c>
      <c r="F29" s="1" t="s">
        <v>6</v>
      </c>
      <c r="G29" s="8">
        <v>125</v>
      </c>
      <c r="H29" s="1">
        <v>2227.5</v>
      </c>
    </row>
    <row r="30" spans="2:18" x14ac:dyDescent="0.3">
      <c r="B30" s="1" t="s">
        <v>7</v>
      </c>
      <c r="C30" s="1">
        <f t="shared" si="2"/>
        <v>2475</v>
      </c>
      <c r="F30" s="1" t="s">
        <v>4</v>
      </c>
      <c r="G30" s="8">
        <v>145</v>
      </c>
      <c r="H30" s="1">
        <v>2475</v>
      </c>
    </row>
    <row r="31" spans="2:18" x14ac:dyDescent="0.3">
      <c r="B31" s="1" t="s">
        <v>9</v>
      </c>
      <c r="C31" s="1">
        <f t="shared" si="2"/>
        <v>2227.5</v>
      </c>
      <c r="F31" s="1" t="s">
        <v>6</v>
      </c>
      <c r="G31" s="8">
        <v>848</v>
      </c>
      <c r="H31" s="8">
        <v>2537.25</v>
      </c>
    </row>
    <row r="32" spans="2:18" x14ac:dyDescent="0.3">
      <c r="B32" s="1" t="s">
        <v>11</v>
      </c>
      <c r="C32" s="1">
        <f t="shared" si="2"/>
        <v>2541</v>
      </c>
      <c r="F32" s="1" t="s">
        <v>12</v>
      </c>
      <c r="G32" s="8">
        <v>777</v>
      </c>
      <c r="H32" s="1">
        <v>2541</v>
      </c>
    </row>
    <row r="33" spans="6:8" x14ac:dyDescent="0.3">
      <c r="F33" s="1" t="s">
        <v>10</v>
      </c>
      <c r="G33" s="8">
        <v>235</v>
      </c>
      <c r="H33" s="1">
        <v>2574</v>
      </c>
    </row>
    <row r="34" spans="6:8" x14ac:dyDescent="0.3">
      <c r="F34" s="1" t="s">
        <v>8</v>
      </c>
      <c r="G34" s="8">
        <v>985</v>
      </c>
      <c r="H34" s="8">
        <v>2585.1</v>
      </c>
    </row>
    <row r="35" spans="6:8" x14ac:dyDescent="0.3">
      <c r="F35" s="1" t="s">
        <v>10</v>
      </c>
      <c r="G35" s="8">
        <v>1122</v>
      </c>
      <c r="H35" s="8">
        <v>2632.95</v>
      </c>
    </row>
    <row r="36" spans="6:8" x14ac:dyDescent="0.3">
      <c r="F36" s="1" t="s">
        <v>12</v>
      </c>
      <c r="G36" s="8">
        <v>1260</v>
      </c>
      <c r="H36" s="8">
        <v>2680.8</v>
      </c>
    </row>
    <row r="37" spans="6:8" x14ac:dyDescent="0.3"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Brainstorm</vt:lpstr>
      <vt:lpstr>Vlookup 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Vishal Nayar</cp:lastModifiedBy>
  <dcterms:created xsi:type="dcterms:W3CDTF">2022-07-27T07:17:57Z</dcterms:created>
  <dcterms:modified xsi:type="dcterms:W3CDTF">2023-11-06T06:56:31Z</dcterms:modified>
</cp:coreProperties>
</file>