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timelines/timeline1.xml" ContentType="application/vnd.ms-excel.timelin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8.xml" ContentType="application/vnd.openxmlformats-officedocument.spreadsheetml.pivotTab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hidePivotFieldList="1" defaultThemeVersion="124226"/>
  <xr:revisionPtr revIDLastSave="0" documentId="8_{37893BED-008E-4FFE-BFBB-9C5E42593F7A}" xr6:coauthVersionLast="47" xr6:coauthVersionMax="47" xr10:uidLastSave="{00000000-0000-0000-0000-000000000000}"/>
  <bookViews>
    <workbookView xWindow="240" yWindow="60" windowWidth="20115" windowHeight="8010" firstSheet="2" activeTab="3" xr2:uid="{00000000-000D-0000-FFFF-FFFF00000000}"/>
  </bookViews>
  <sheets>
    <sheet name="main" sheetId="1" r:id="rId1"/>
    <sheet name="graph{bisuness report 1}" sheetId="2" r:id="rId2"/>
    <sheet name="bisuness report 2" sheetId="16" r:id="rId3"/>
    <sheet name="graph{business report 2}" sheetId="15" r:id="rId4"/>
    <sheet name="dates" sheetId="14" r:id="rId5"/>
    <sheet name="ORDER VS SALE" sheetId="5" r:id="rId6"/>
    <sheet name="M VS W" sheetId="6" r:id="rId7"/>
    <sheet name="status" sheetId="8" r:id="rId8"/>
    <sheet name="S. nation" sheetId="9" r:id="rId9"/>
    <sheet name="age, gender, order" sheetId="10" r:id="rId10"/>
    <sheet name="age, gender, order 2.0" sheetId="11" r:id="rId11"/>
    <sheet name="BY" sheetId="12" r:id="rId12"/>
    <sheet name="size and category vs order" sheetId="13" r:id="rId13"/>
  </sheets>
  <definedNames>
    <definedName name="_xlchart.v1.0" hidden="1">'bisuness report 2'!$A$25:$A$30</definedName>
    <definedName name="_xlchart.v1.1" hidden="1">'bisuness report 2'!$B$24</definedName>
    <definedName name="_xlchart.v1.2" hidden="1">'bisuness report 2'!$B$25:$B$30</definedName>
    <definedName name="_xlchart.v1.3" hidden="1">'bisuness report 2'!$A$25:$A$30</definedName>
    <definedName name="_xlchart.v1.4" hidden="1">'bisuness report 2'!$B$24</definedName>
    <definedName name="_xlchart.v1.5" hidden="1">'bisuness report 2'!$B$25:$B$30</definedName>
    <definedName name="NativeTimeline_Date">#N/A</definedName>
  </definedNames>
  <calcPr calcId="191028"/>
  <pivotCaches>
    <pivotCache cacheId="590" r:id="rId1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6" l="1"/>
  <c r="C43" i="16"/>
  <c r="C42" i="16"/>
  <c r="C41" i="16"/>
  <c r="C40" i="16"/>
  <c r="B30" i="16"/>
  <c r="C24" i="14"/>
  <c r="C23" i="14"/>
  <c r="C22" i="14"/>
  <c r="C21" i="14"/>
  <c r="C20" i="14"/>
  <c r="D15" i="14"/>
  <c r="C15" i="14"/>
  <c r="D14" i="14"/>
  <c r="C14" i="14"/>
  <c r="D13" i="14"/>
  <c r="C13" i="14"/>
  <c r="D12" i="14"/>
  <c r="C12" i="14"/>
  <c r="D11" i="14"/>
  <c r="C11" i="14"/>
  <c r="H6" i="14"/>
  <c r="G6" i="14"/>
  <c r="F6" i="14"/>
  <c r="E6" i="14"/>
  <c r="C6" i="14"/>
  <c r="H5" i="14"/>
  <c r="F5" i="14"/>
  <c r="E5" i="14"/>
  <c r="G5" i="14" s="1"/>
  <c r="C5" i="14"/>
  <c r="H4" i="14"/>
  <c r="F4" i="14"/>
  <c r="E4" i="14"/>
  <c r="G4" i="14" s="1"/>
  <c r="C4" i="14"/>
  <c r="H3" i="14"/>
  <c r="F3" i="14"/>
  <c r="E3" i="14"/>
  <c r="G3" i="14" s="1"/>
  <c r="C3" i="14"/>
  <c r="H2" i="14"/>
  <c r="G2" i="14"/>
  <c r="F2" i="14"/>
  <c r="E2" i="14"/>
  <c r="C2" i="1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G20" i="14" l="1"/>
  <c r="F20" i="14"/>
  <c r="E20" i="14"/>
  <c r="G21" i="14"/>
  <c r="F21" i="14"/>
  <c r="E21" i="14"/>
  <c r="G22" i="14"/>
  <c r="F22" i="14"/>
  <c r="E22" i="14"/>
  <c r="G23" i="14"/>
  <c r="F23" i="14"/>
  <c r="E23" i="14"/>
  <c r="G24" i="14"/>
  <c r="F24" i="14"/>
  <c r="E24" i="14"/>
</calcChain>
</file>

<file path=xl/sharedStrings.xml><?xml version="1.0" encoding="utf-8"?>
<sst xmlns="http://schemas.openxmlformats.org/spreadsheetml/2006/main" count="288" uniqueCount="92">
  <si>
    <t>S.no.</t>
  </si>
  <si>
    <t>order id</t>
  </si>
  <si>
    <t>Gender</t>
  </si>
  <si>
    <t>Age</t>
  </si>
  <si>
    <t>age group</t>
  </si>
  <si>
    <t>Date</t>
  </si>
  <si>
    <t>Month</t>
  </si>
  <si>
    <t>status</t>
  </si>
  <si>
    <t>category</t>
  </si>
  <si>
    <t>by</t>
  </si>
  <si>
    <t>size</t>
  </si>
  <si>
    <t>Quantity</t>
  </si>
  <si>
    <t>Amt.</t>
  </si>
  <si>
    <t>S nation</t>
  </si>
  <si>
    <t>B2B</t>
  </si>
  <si>
    <t>F</t>
  </si>
  <si>
    <t>deliver</t>
  </si>
  <si>
    <t>kurta</t>
  </si>
  <si>
    <t>amazon</t>
  </si>
  <si>
    <t>XL</t>
  </si>
  <si>
    <t>IND</t>
  </si>
  <si>
    <t>no</t>
  </si>
  <si>
    <t>cancle</t>
  </si>
  <si>
    <t>set</t>
  </si>
  <si>
    <t>flipcart</t>
  </si>
  <si>
    <t>XXL</t>
  </si>
  <si>
    <t>RETURN</t>
  </si>
  <si>
    <t>shorts</t>
  </si>
  <si>
    <t>ajio</t>
  </si>
  <si>
    <t>S</t>
  </si>
  <si>
    <t>ENG</t>
  </si>
  <si>
    <t>M</t>
  </si>
  <si>
    <t>not deliver</t>
  </si>
  <si>
    <t>crop top</t>
  </si>
  <si>
    <t>XS</t>
  </si>
  <si>
    <t>USA</t>
  </si>
  <si>
    <t>L</t>
  </si>
  <si>
    <t>JAPAN</t>
  </si>
  <si>
    <t>CHINA</t>
  </si>
  <si>
    <t>saree</t>
  </si>
  <si>
    <t>meesho</t>
  </si>
  <si>
    <t>yes</t>
  </si>
  <si>
    <t>prime</t>
  </si>
  <si>
    <t>XXS</t>
  </si>
  <si>
    <t>zepto</t>
  </si>
  <si>
    <t>mynthra</t>
  </si>
  <si>
    <t>XXXL</t>
  </si>
  <si>
    <t>vishavchopra6914@gmail.com</t>
  </si>
  <si>
    <t>dates</t>
  </si>
  <si>
    <t>Bussiness report</t>
  </si>
  <si>
    <t>bissuness report 2.0</t>
  </si>
  <si>
    <t>Ad spend {$}</t>
  </si>
  <si>
    <t>Sales{$}</t>
  </si>
  <si>
    <t>Stokes Name</t>
  </si>
  <si>
    <t>price</t>
  </si>
  <si>
    <t>A</t>
  </si>
  <si>
    <t>B</t>
  </si>
  <si>
    <t>C</t>
  </si>
  <si>
    <t>D</t>
  </si>
  <si>
    <t>E</t>
  </si>
  <si>
    <t>total</t>
  </si>
  <si>
    <t>actual</t>
  </si>
  <si>
    <t>standered</t>
  </si>
  <si>
    <t>Profit</t>
  </si>
  <si>
    <t>Bussiness report 2</t>
  </si>
  <si>
    <t>start</t>
  </si>
  <si>
    <t>end</t>
  </si>
  <si>
    <t>days</t>
  </si>
  <si>
    <t>holidays</t>
  </si>
  <si>
    <t>days360</t>
  </si>
  <si>
    <t>networkingdays</t>
  </si>
  <si>
    <t>networkingdays(holidays)</t>
  </si>
  <si>
    <t>networkdays{intel}</t>
  </si>
  <si>
    <t>Months</t>
  </si>
  <si>
    <t>Edate</t>
  </si>
  <si>
    <t>Emonth</t>
  </si>
  <si>
    <t>workdays</t>
  </si>
  <si>
    <t>workday holiday</t>
  </si>
  <si>
    <t>workday intel</t>
  </si>
  <si>
    <t>Row Labels</t>
  </si>
  <si>
    <t>Sum of Amt.</t>
  </si>
  <si>
    <t>Count of order id</t>
  </si>
  <si>
    <t>Aug</t>
  </si>
  <si>
    <t>Sep</t>
  </si>
  <si>
    <t>Oct</t>
  </si>
  <si>
    <t>Grand Total</t>
  </si>
  <si>
    <t>adult</t>
  </si>
  <si>
    <t>adult Total</t>
  </si>
  <si>
    <t>Teenager</t>
  </si>
  <si>
    <t>Teenager Total</t>
  </si>
  <si>
    <t>young adult</t>
  </si>
  <si>
    <t>young adult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</si>
</sst>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2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8"/>
      <color rgb="FFFFFFFF"/>
      <name val="Calibri"/>
      <scheme val="minor"/>
    </font>
    <font>
      <b/>
      <i/>
      <sz val="12"/>
      <color theme="0"/>
      <name val="Cambria"/>
    </font>
    <font>
      <sz val="11"/>
      <color rgb="FFFFFFFF"/>
      <name val="Calibri"/>
      <scheme val="minor"/>
    </font>
    <font>
      <u/>
      <sz val="11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 val="double"/>
      <sz val="15"/>
      <color theme="1"/>
      <name val="Calibri"/>
      <family val="2"/>
      <scheme val="minor"/>
    </font>
    <font>
      <b/>
      <i/>
      <sz val="15"/>
      <color rgb="FF000000"/>
      <name val="Calibri"/>
      <scheme val="minor"/>
    </font>
    <font>
      <b/>
      <i/>
      <u/>
      <sz val="13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2029B"/>
        <bgColor indexed="64"/>
      </patternFill>
    </fill>
    <fill>
      <patternFill patternType="solid">
        <fgColor rgb="FF8B00C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3" fillId="11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0" fillId="12" borderId="0" xfId="0" applyFill="1"/>
    <xf numFmtId="0" fontId="4" fillId="12" borderId="0" xfId="0" applyFont="1" applyFill="1"/>
    <xf numFmtId="0" fontId="0" fillId="13" borderId="0" xfId="0" applyFill="1"/>
    <xf numFmtId="0" fontId="3" fillId="14" borderId="0" xfId="0" applyFont="1" applyFill="1"/>
    <xf numFmtId="0" fontId="4" fillId="15" borderId="0" xfId="0" applyFont="1" applyFill="1"/>
    <xf numFmtId="0" fontId="4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5" fillId="0" borderId="0" xfId="1"/>
    <xf numFmtId="0" fontId="0" fillId="11" borderId="0" xfId="0" applyFill="1"/>
    <xf numFmtId="0" fontId="6" fillId="11" borderId="0" xfId="0" applyFont="1" applyFill="1"/>
    <xf numFmtId="0" fontId="0" fillId="8" borderId="0" xfId="0" applyFill="1"/>
    <xf numFmtId="0" fontId="7" fillId="11" borderId="0" xfId="0" applyFont="1" applyFill="1" applyAlignment="1">
      <alignment vertical="center"/>
    </xf>
    <xf numFmtId="0" fontId="9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2" fillId="3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C2029B"/>
      <color rgb="FF8B00C2"/>
      <color rgb="FF00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1.xlsx]ORDER VS SALE!MonthlyReportOfOrderAndSale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vs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VS SALE'!$B$3</c:f>
              <c:strCache>
                <c:ptCount val="1"/>
                <c:pt idx="0">
                  <c:v>Sum of Amt.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'ORDER VS SALE'!$A$4:$A$7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'ORDER VS SALE'!$B$4:$B$7</c:f>
              <c:numCache>
                <c:formatCode>0</c:formatCode>
                <c:ptCount val="3"/>
                <c:pt idx="0">
                  <c:v>563538.66666666698</c:v>
                </c:pt>
                <c:pt idx="1">
                  <c:v>183094.66666666669</c:v>
                </c:pt>
                <c:pt idx="2">
                  <c:v>864952.83333333337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54A-9920-65060709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899976"/>
        <c:axId val="2024034312"/>
      </c:barChart>
      <c:lineChart>
        <c:grouping val="standard"/>
        <c:varyColors val="0"/>
        <c:ser>
          <c:idx val="1"/>
          <c:order val="1"/>
          <c:tx>
            <c:strRef>
              <c:f>'ORDER VS SALE'!$C$3</c:f>
              <c:strCache>
                <c:ptCount val="1"/>
                <c:pt idx="0">
                  <c:v>Count of order id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'ORDER VS SALE'!$A$4:$A$7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'ORDER VS SALE'!$C$4:$C$7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0-454A-9920-65060709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707271"/>
        <c:axId val="661684743"/>
      </c:lineChart>
      <c:catAx>
        <c:axId val="182689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34312"/>
        <c:crosses val="autoZero"/>
        <c:auto val="1"/>
        <c:lblAlgn val="ctr"/>
        <c:lblOffset val="100"/>
        <c:noMultiLvlLbl val="0"/>
      </c:catAx>
      <c:valAx>
        <c:axId val="202403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99976"/>
        <c:crosses val="autoZero"/>
        <c:crossBetween val="between"/>
      </c:valAx>
      <c:valAx>
        <c:axId val="661684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07271"/>
        <c:crosses val="max"/>
        <c:crossBetween val="between"/>
      </c:valAx>
      <c:catAx>
        <c:axId val="661707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1684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1.xlsx]age, gender, order 2.0!PivotTable7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gender vs order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'age, gender, order 2.0'!$B$3:$B$4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637CEF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'age, gender, order 2.0'!$A$5:$A$8</c:f>
              <c:strCache>
                <c:ptCount val="3"/>
                <c:pt idx="0">
                  <c:v>adult</c:v>
                </c:pt>
                <c:pt idx="1">
                  <c:v>Teenager</c:v>
                </c:pt>
                <c:pt idx="2">
                  <c:v>young adult</c:v>
                </c:pt>
              </c:strCache>
            </c:strRef>
          </c:cat>
          <c:val>
            <c:numRef>
              <c:f>'age, gender, order 2.0'!$B$5:$B$8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A-4A74-B93C-FA44BDCEBECC}"/>
            </c:ext>
          </c:extLst>
        </c:ser>
        <c:ser>
          <c:idx val="1"/>
          <c:order val="1"/>
          <c:tx>
            <c:strRef>
              <c:f>'age, gender, order 2.0'!$C$3:$C$4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E3008C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'age, gender, order 2.0'!$A$5:$A$8</c:f>
              <c:strCache>
                <c:ptCount val="3"/>
                <c:pt idx="0">
                  <c:v>adult</c:v>
                </c:pt>
                <c:pt idx="1">
                  <c:v>Teenager</c:v>
                </c:pt>
                <c:pt idx="2">
                  <c:v>young adult</c:v>
                </c:pt>
              </c:strCache>
            </c:strRef>
          </c:cat>
          <c:val>
            <c:numRef>
              <c:f>'age, gender, order 2.0'!$C$5:$C$8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A-4A74-B93C-FA44BDCEB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659592"/>
        <c:axId val="1864704520"/>
      </c:barChart>
      <c:catAx>
        <c:axId val="171065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04520"/>
        <c:crosses val="autoZero"/>
        <c:auto val="1"/>
        <c:lblAlgn val="ctr"/>
        <c:lblOffset val="100"/>
        <c:noMultiLvlLbl val="0"/>
      </c:catAx>
      <c:valAx>
        <c:axId val="18647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5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Sales; Project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'bisuness report 2'!$B$9</c:f>
              <c:strCache>
                <c:ptCount val="1"/>
                <c:pt idx="0">
                  <c:v>Sales{$}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numRef>
              <c:f>'bisuness report 2'!$A$10:$A$22</c:f>
              <c:numCache>
                <c:formatCode>General</c:formatCode>
                <c:ptCount val="13"/>
                <c:pt idx="0">
                  <c:v>1639</c:v>
                </c:pt>
                <c:pt idx="1">
                  <c:v>2573</c:v>
                </c:pt>
                <c:pt idx="2">
                  <c:v>6832</c:v>
                </c:pt>
                <c:pt idx="3">
                  <c:v>7042</c:v>
                </c:pt>
                <c:pt idx="4">
                  <c:v>18902</c:v>
                </c:pt>
                <c:pt idx="5">
                  <c:v>17493</c:v>
                </c:pt>
                <c:pt idx="6">
                  <c:v>26493</c:v>
                </c:pt>
                <c:pt idx="7">
                  <c:v>1629</c:v>
                </c:pt>
                <c:pt idx="8">
                  <c:v>1084</c:v>
                </c:pt>
                <c:pt idx="9" formatCode="0">
                  <c:v>13025.3055555556</c:v>
                </c:pt>
                <c:pt idx="10" formatCode="0">
                  <c:v>13770.655555555601</c:v>
                </c:pt>
                <c:pt idx="11" formatCode="0">
                  <c:v>14516.005555555599</c:v>
                </c:pt>
                <c:pt idx="12" formatCode="0">
                  <c:v>15261.355555555599</c:v>
                </c:pt>
              </c:numCache>
            </c:numRef>
          </c:xVal>
          <c:yVal>
            <c:numRef>
              <c:f>'bisuness report 2'!$B$10:$B$22</c:f>
              <c:numCache>
                <c:formatCode>General</c:formatCode>
                <c:ptCount val="13"/>
                <c:pt idx="0">
                  <c:v>2847</c:v>
                </c:pt>
                <c:pt idx="1">
                  <c:v>28749</c:v>
                </c:pt>
                <c:pt idx="2">
                  <c:v>29488</c:v>
                </c:pt>
                <c:pt idx="3">
                  <c:v>17380</c:v>
                </c:pt>
                <c:pt idx="4">
                  <c:v>38492</c:v>
                </c:pt>
                <c:pt idx="5">
                  <c:v>28439</c:v>
                </c:pt>
                <c:pt idx="6">
                  <c:v>2729</c:v>
                </c:pt>
                <c:pt idx="7">
                  <c:v>37499</c:v>
                </c:pt>
                <c:pt idx="8">
                  <c:v>29487</c:v>
                </c:pt>
                <c:pt idx="9">
                  <c:v>27942</c:v>
                </c:pt>
                <c:pt idx="10">
                  <c:v>37492</c:v>
                </c:pt>
                <c:pt idx="11">
                  <c:v>17933</c:v>
                </c:pt>
                <c:pt idx="12">
                  <c:v>17493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A-4BA8-AA8F-C67077EF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1912"/>
        <c:axId val="706295304"/>
      </c:scatterChart>
      <c:valAx>
        <c:axId val="1452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5304"/>
        <c:crosses val="autoZero"/>
        <c:crossBetween val="midCat"/>
      </c:valAx>
      <c:valAx>
        <c:axId val="7062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Sales; Project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'bisuness report 2'!$B$9</c:f>
              <c:strCache>
                <c:ptCount val="1"/>
                <c:pt idx="0">
                  <c:v>Sales{$}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numRef>
              <c:f>'bisuness report 2'!$A$10:$A$22</c:f>
              <c:numCache>
                <c:formatCode>General</c:formatCode>
                <c:ptCount val="13"/>
                <c:pt idx="0">
                  <c:v>1639</c:v>
                </c:pt>
                <c:pt idx="1">
                  <c:v>2573</c:v>
                </c:pt>
                <c:pt idx="2">
                  <c:v>6832</c:v>
                </c:pt>
                <c:pt idx="3">
                  <c:v>7042</c:v>
                </c:pt>
                <c:pt idx="4">
                  <c:v>18902</c:v>
                </c:pt>
                <c:pt idx="5">
                  <c:v>17493</c:v>
                </c:pt>
                <c:pt idx="6">
                  <c:v>26493</c:v>
                </c:pt>
                <c:pt idx="7">
                  <c:v>1629</c:v>
                </c:pt>
                <c:pt idx="8">
                  <c:v>1084</c:v>
                </c:pt>
                <c:pt idx="9" formatCode="0">
                  <c:v>13025.3055555556</c:v>
                </c:pt>
                <c:pt idx="10" formatCode="0">
                  <c:v>13770.655555555601</c:v>
                </c:pt>
                <c:pt idx="11" formatCode="0">
                  <c:v>14516.005555555599</c:v>
                </c:pt>
                <c:pt idx="12" formatCode="0">
                  <c:v>15261.355555555599</c:v>
                </c:pt>
              </c:numCache>
            </c:numRef>
          </c:xVal>
          <c:yVal>
            <c:numRef>
              <c:f>'bisuness report 2'!$B$10:$B$22</c:f>
              <c:numCache>
                <c:formatCode>General</c:formatCode>
                <c:ptCount val="13"/>
                <c:pt idx="0">
                  <c:v>2847</c:v>
                </c:pt>
                <c:pt idx="1">
                  <c:v>28749</c:v>
                </c:pt>
                <c:pt idx="2">
                  <c:v>29488</c:v>
                </c:pt>
                <c:pt idx="3">
                  <c:v>17380</c:v>
                </c:pt>
                <c:pt idx="4">
                  <c:v>38492</c:v>
                </c:pt>
                <c:pt idx="5">
                  <c:v>28439</c:v>
                </c:pt>
                <c:pt idx="6">
                  <c:v>2729</c:v>
                </c:pt>
                <c:pt idx="7">
                  <c:v>37499</c:v>
                </c:pt>
                <c:pt idx="8">
                  <c:v>29487</c:v>
                </c:pt>
                <c:pt idx="9">
                  <c:v>27942</c:v>
                </c:pt>
                <c:pt idx="10">
                  <c:v>37492</c:v>
                </c:pt>
                <c:pt idx="11">
                  <c:v>17933</c:v>
                </c:pt>
                <c:pt idx="12">
                  <c:v>17493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C-4A85-B121-79B01D0B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1912"/>
        <c:axId val="706295304"/>
      </c:scatterChart>
      <c:valAx>
        <c:axId val="1452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5304"/>
        <c:crosses val="autoZero"/>
        <c:crossBetween val="midCat"/>
      </c:valAx>
      <c:valAx>
        <c:axId val="7062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Sales; Project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'bisuness report 2'!$B$9</c:f>
              <c:strCache>
                <c:ptCount val="1"/>
                <c:pt idx="0">
                  <c:v>Sales{$}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numRef>
              <c:f>'bisuness report 2'!$A$10:$A$22</c:f>
              <c:numCache>
                <c:formatCode>General</c:formatCode>
                <c:ptCount val="13"/>
                <c:pt idx="0">
                  <c:v>1639</c:v>
                </c:pt>
                <c:pt idx="1">
                  <c:v>2573</c:v>
                </c:pt>
                <c:pt idx="2">
                  <c:v>6832</c:v>
                </c:pt>
                <c:pt idx="3">
                  <c:v>7042</c:v>
                </c:pt>
                <c:pt idx="4">
                  <c:v>18902</c:v>
                </c:pt>
                <c:pt idx="5">
                  <c:v>17493</c:v>
                </c:pt>
                <c:pt idx="6">
                  <c:v>26493</c:v>
                </c:pt>
                <c:pt idx="7">
                  <c:v>1629</c:v>
                </c:pt>
                <c:pt idx="8">
                  <c:v>1084</c:v>
                </c:pt>
                <c:pt idx="9" formatCode="0">
                  <c:v>13025.3055555556</c:v>
                </c:pt>
                <c:pt idx="10" formatCode="0">
                  <c:v>13770.655555555601</c:v>
                </c:pt>
                <c:pt idx="11" formatCode="0">
                  <c:v>14516.005555555599</c:v>
                </c:pt>
                <c:pt idx="12" formatCode="0">
                  <c:v>15261.355555555599</c:v>
                </c:pt>
              </c:numCache>
            </c:numRef>
          </c:xVal>
          <c:yVal>
            <c:numRef>
              <c:f>'bisuness report 2'!$B$10:$B$22</c:f>
              <c:numCache>
                <c:formatCode>General</c:formatCode>
                <c:ptCount val="13"/>
                <c:pt idx="0">
                  <c:v>2847</c:v>
                </c:pt>
                <c:pt idx="1">
                  <c:v>28749</c:v>
                </c:pt>
                <c:pt idx="2">
                  <c:v>29488</c:v>
                </c:pt>
                <c:pt idx="3">
                  <c:v>17380</c:v>
                </c:pt>
                <c:pt idx="4">
                  <c:v>38492</c:v>
                </c:pt>
                <c:pt idx="5">
                  <c:v>28439</c:v>
                </c:pt>
                <c:pt idx="6">
                  <c:v>2729</c:v>
                </c:pt>
                <c:pt idx="7">
                  <c:v>37499</c:v>
                </c:pt>
                <c:pt idx="8">
                  <c:v>29487</c:v>
                </c:pt>
                <c:pt idx="9">
                  <c:v>27942</c:v>
                </c:pt>
                <c:pt idx="10">
                  <c:v>37492</c:v>
                </c:pt>
                <c:pt idx="11">
                  <c:v>17933</c:v>
                </c:pt>
                <c:pt idx="12">
                  <c:v>17493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7-4776-888A-F4D664F64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1912"/>
        <c:axId val="706295304"/>
      </c:scatterChart>
      <c:valAx>
        <c:axId val="1452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95304"/>
        <c:crosses val="autoZero"/>
        <c:crossBetween val="midCat"/>
      </c:valAx>
      <c:valAx>
        <c:axId val="7062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'bisuness report 2'!$A$39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val>
            <c:numRef>
              <c:f>'bisuness report 2'!$A$40:$A$44</c:f>
              <c:numCache>
                <c:formatCode>General</c:formatCode>
                <c:ptCount val="5"/>
                <c:pt idx="0">
                  <c:v>10000</c:v>
                </c:pt>
                <c:pt idx="1">
                  <c:v>8000</c:v>
                </c:pt>
                <c:pt idx="2">
                  <c:v>20009</c:v>
                </c:pt>
                <c:pt idx="3">
                  <c:v>10442</c:v>
                </c:pt>
                <c:pt idx="4">
                  <c:v>10488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6-4DC6-97E0-34DE506C9B70}"/>
            </c:ext>
          </c:extLst>
        </c:ser>
        <c:ser>
          <c:idx val="1"/>
          <c:order val="1"/>
          <c:tx>
            <c:strRef>
              <c:f>'bisuness report 2'!$B$39</c:f>
              <c:strCache>
                <c:ptCount val="1"/>
                <c:pt idx="0">
                  <c:v>standered</c:v>
                </c:pt>
              </c:strCache>
            </c:strRef>
          </c:tx>
          <c:spPr>
            <a:noFill/>
            <a:ln w="1905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'bisuness report 2'!$B$40:$B$44</c:f>
              <c:numCache>
                <c:formatCode>General</c:formatCode>
                <c:ptCount val="5"/>
                <c:pt idx="0">
                  <c:v>20088</c:v>
                </c:pt>
                <c:pt idx="1">
                  <c:v>37490</c:v>
                </c:pt>
                <c:pt idx="2">
                  <c:v>24392</c:v>
                </c:pt>
                <c:pt idx="3">
                  <c:v>9999</c:v>
                </c:pt>
                <c:pt idx="4">
                  <c:v>28030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6-4DC6-97E0-34DE506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152072"/>
        <c:axId val="1352154120"/>
      </c:barChart>
      <c:catAx>
        <c:axId val="135215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54120"/>
        <c:crosses val="autoZero"/>
        <c:auto val="1"/>
        <c:lblAlgn val="ctr"/>
        <c:lblOffset val="100"/>
        <c:noMultiLvlLbl val="0"/>
      </c:catAx>
      <c:valAx>
        <c:axId val="13521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5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1.xlsx]ORDER VS SALE!MonthlyReportOfOrderAndSale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vs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VS SALE'!$B$3</c:f>
              <c:strCache>
                <c:ptCount val="1"/>
                <c:pt idx="0">
                  <c:v>Sum of Amt.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'ORDER VS SALE'!$A$4:$A$7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'ORDER VS SALE'!$B$4:$B$7</c:f>
              <c:numCache>
                <c:formatCode>0</c:formatCode>
                <c:ptCount val="3"/>
                <c:pt idx="0">
                  <c:v>563538.66666666698</c:v>
                </c:pt>
                <c:pt idx="1">
                  <c:v>183094.66666666669</c:v>
                </c:pt>
                <c:pt idx="2">
                  <c:v>864952.83333333337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4-421C-BDC3-F3D4A9E4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899976"/>
        <c:axId val="2024034312"/>
      </c:barChart>
      <c:lineChart>
        <c:grouping val="standard"/>
        <c:varyColors val="0"/>
        <c:ser>
          <c:idx val="1"/>
          <c:order val="1"/>
          <c:tx>
            <c:strRef>
              <c:f>'ORDER VS SALE'!$C$3</c:f>
              <c:strCache>
                <c:ptCount val="1"/>
                <c:pt idx="0">
                  <c:v>Count of order id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'ORDER VS SALE'!$A$4:$A$7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'ORDER VS SALE'!$C$4:$C$7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4-421C-BDC3-F3D4A9E4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166728"/>
        <c:axId val="945813000"/>
      </c:lineChart>
      <c:catAx>
        <c:axId val="182689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34312"/>
        <c:crosses val="autoZero"/>
        <c:auto val="1"/>
        <c:lblAlgn val="ctr"/>
        <c:lblOffset val="100"/>
        <c:noMultiLvlLbl val="0"/>
      </c:catAx>
      <c:valAx>
        <c:axId val="202403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99976"/>
        <c:crosses val="autoZero"/>
        <c:crossBetween val="between"/>
      </c:valAx>
      <c:valAx>
        <c:axId val="945813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66728"/>
        <c:crosses val="max"/>
        <c:crossBetween val="between"/>
      </c:valAx>
      <c:catAx>
        <c:axId val="102716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5813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1.xlsx]M VS 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vs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029B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6365C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 VS W'!$B$3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2029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0-473E-8521-50E78DB4EE80}"/>
              </c:ext>
            </c:extLst>
          </c:dPt>
          <c:dPt>
            <c:idx val="1"/>
            <c:bubble3D val="0"/>
            <c:spPr>
              <a:solidFill>
                <a:srgbClr val="1636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0-473E-8521-50E78DB4EE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8B0-473E-8521-50E78DB4EE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8B0-473E-8521-50E78DB4EE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 VS W'!$A$4:$A$6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'M VS W'!$B$4:$B$6</c:f>
              <c:numCache>
                <c:formatCode>_ [$₹-4009]\ * #,##0.00_ ;_ [$₹-4009]\ * \-#,##0.00_ ;_ [$₹-4009]\ * "-"??_ ;_ @_ </c:formatCode>
                <c:ptCount val="2"/>
                <c:pt idx="0">
                  <c:v>429759.1666666668</c:v>
                </c:pt>
                <c:pt idx="1">
                  <c:v>316874.1666666668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C-47C4-8868-7ED8C5A0A1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1.xlsx]status!PivotTable4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status!$B$3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F3-4FC3-B241-34EBB45162FC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13-462B-BECA-F98860BA8807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3-462B-BECA-F98860BA8807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3-4FC3-B241-34EBB45162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status!$A$4:$A$8</c:f>
              <c:strCache>
                <c:ptCount val="4"/>
                <c:pt idx="0">
                  <c:v>cancle</c:v>
                </c:pt>
                <c:pt idx="1">
                  <c:v>deliver</c:v>
                </c:pt>
                <c:pt idx="2">
                  <c:v>not deliver</c:v>
                </c:pt>
                <c:pt idx="3">
                  <c:v>RETURN</c:v>
                </c:pt>
              </c:strCache>
            </c:strRef>
          </c:cat>
          <c:val>
            <c:numRef>
              <c:f>status!$B$4:$B$8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3-462B-BECA-F98860BA88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1.xlsx]S. nation!PivotTable5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nation'!$B$3</c:f>
              <c:strCache>
                <c:ptCount val="1"/>
                <c:pt idx="0">
                  <c:v>Sum of Amt.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'S. nation'!$A$4:$A$9</c:f>
              <c:strCache>
                <c:ptCount val="5"/>
                <c:pt idx="0">
                  <c:v>CHINA</c:v>
                </c:pt>
                <c:pt idx="1">
                  <c:v>ENG</c:v>
                </c:pt>
                <c:pt idx="2">
                  <c:v>IND</c:v>
                </c:pt>
                <c:pt idx="3">
                  <c:v>JAPAN</c:v>
                </c:pt>
                <c:pt idx="4">
                  <c:v>USA</c:v>
                </c:pt>
              </c:strCache>
            </c:strRef>
          </c:cat>
          <c:val>
            <c:numRef>
              <c:f>'S. nation'!$B$4:$B$9</c:f>
              <c:numCache>
                <c:formatCode>0</c:formatCode>
                <c:ptCount val="5"/>
                <c:pt idx="0">
                  <c:v>166642.3333333334</c:v>
                </c:pt>
                <c:pt idx="1">
                  <c:v>250028</c:v>
                </c:pt>
                <c:pt idx="2">
                  <c:v>361429.83333333337</c:v>
                </c:pt>
                <c:pt idx="3">
                  <c:v>745117.33333333337</c:v>
                </c:pt>
                <c:pt idx="4">
                  <c:v>88368.666666666802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5-4B76-AC2A-4193B5F4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807432"/>
        <c:axId val="2007195656"/>
      </c:barChart>
      <c:lineChart>
        <c:grouping val="standard"/>
        <c:varyColors val="0"/>
        <c:ser>
          <c:idx val="1"/>
          <c:order val="1"/>
          <c:tx>
            <c:strRef>
              <c:f>'S. nation'!$C$3</c:f>
              <c:strCache>
                <c:ptCount val="1"/>
                <c:pt idx="0">
                  <c:v>Count of order id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'S. nation'!$A$4:$A$9</c:f>
              <c:strCache>
                <c:ptCount val="5"/>
                <c:pt idx="0">
                  <c:v>CHINA</c:v>
                </c:pt>
                <c:pt idx="1">
                  <c:v>ENG</c:v>
                </c:pt>
                <c:pt idx="2">
                  <c:v>IND</c:v>
                </c:pt>
                <c:pt idx="3">
                  <c:v>JAPAN</c:v>
                </c:pt>
                <c:pt idx="4">
                  <c:v>USA</c:v>
                </c:pt>
              </c:strCache>
            </c:strRef>
          </c:cat>
          <c:val>
            <c:numRef>
              <c:f>'S. nation'!$C$4:$C$9</c:f>
              <c:numCache>
                <c:formatCode>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5-4B76-AC2A-4193B5F4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07432"/>
        <c:axId val="2007195656"/>
      </c:lineChart>
      <c:catAx>
        <c:axId val="92080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95656"/>
        <c:crosses val="autoZero"/>
        <c:auto val="1"/>
        <c:lblAlgn val="ctr"/>
        <c:lblOffset val="100"/>
        <c:noMultiLvlLbl val="0"/>
      </c:catAx>
      <c:valAx>
        <c:axId val="200719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80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1.xlsx]S. nation!PivotTable5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 anylysis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</c:pivotFmt>
      <c:pivotFmt>
        <c:idx val="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35483661741623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8869618233470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944622449376695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39515365356883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7649729533396483E-2"/>
              <c:y val="-4.51388888888889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nation'!$B$3</c:f>
              <c:strCache>
                <c:ptCount val="1"/>
                <c:pt idx="0">
                  <c:v>Sum of Amt.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'S. nation'!$A$4:$A$9</c:f>
              <c:strCache>
                <c:ptCount val="5"/>
                <c:pt idx="0">
                  <c:v>CHINA</c:v>
                </c:pt>
                <c:pt idx="1">
                  <c:v>ENG</c:v>
                </c:pt>
                <c:pt idx="2">
                  <c:v>IND</c:v>
                </c:pt>
                <c:pt idx="3">
                  <c:v>JAPAN</c:v>
                </c:pt>
                <c:pt idx="4">
                  <c:v>USA</c:v>
                </c:pt>
              </c:strCache>
            </c:strRef>
          </c:cat>
          <c:val>
            <c:numRef>
              <c:f>'S. nation'!$B$4:$B$9</c:f>
              <c:numCache>
                <c:formatCode>0</c:formatCode>
                <c:ptCount val="5"/>
                <c:pt idx="0">
                  <c:v>166642.3333333334</c:v>
                </c:pt>
                <c:pt idx="1">
                  <c:v>250028</c:v>
                </c:pt>
                <c:pt idx="2">
                  <c:v>361429.83333333337</c:v>
                </c:pt>
                <c:pt idx="3">
                  <c:v>745117.33333333337</c:v>
                </c:pt>
                <c:pt idx="4">
                  <c:v>88368.666666666802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1-41F3-9EED-9D1445C2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159176"/>
        <c:axId val="1089161224"/>
      </c:barChart>
      <c:lineChart>
        <c:grouping val="standard"/>
        <c:varyColors val="0"/>
        <c:ser>
          <c:idx val="1"/>
          <c:order val="1"/>
          <c:tx>
            <c:strRef>
              <c:f>'S. nation'!$C$3</c:f>
              <c:strCache>
                <c:ptCount val="1"/>
                <c:pt idx="0">
                  <c:v>Count of order id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8191-41F3-9EED-9D1445C2795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8191-41F3-9EED-9D1445C2795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8191-41F3-9EED-9D1445C2795E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8191-41F3-9EED-9D1445C2795E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191-41F3-9EED-9D1445C2795E}"/>
              </c:ext>
            </c:extLst>
          </c:dPt>
          <c:dLbls>
            <c:dLbl>
              <c:idx val="0"/>
              <c:layout>
                <c:manualLayout>
                  <c:x val="-1.7649729533396483E-2"/>
                  <c:y val="-4.5138888888888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91-41F3-9EED-9D1445C2795E}"/>
                </c:ext>
              </c:extLst>
            </c:dLbl>
            <c:dLbl>
              <c:idx val="1"/>
              <c:layout>
                <c:manualLayout>
                  <c:x val="-2.4239515365356883E-2"/>
                  <c:y val="-5.5555555555555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91-41F3-9EED-9D1445C2795E}"/>
                </c:ext>
              </c:extLst>
            </c:dLbl>
            <c:dLbl>
              <c:idx val="2"/>
              <c:layout>
                <c:manualLayout>
                  <c:x val="-2.0944622449376695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91-41F3-9EED-9D1445C2795E}"/>
                </c:ext>
              </c:extLst>
            </c:dLbl>
            <c:dLbl>
              <c:idx val="3"/>
              <c:layout>
                <c:manualLayout>
                  <c:x val="-1.4354836617416234E-2"/>
                  <c:y val="-4.8611111111111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91-41F3-9EED-9D1445C2795E}"/>
                </c:ext>
              </c:extLst>
            </c:dLbl>
            <c:dLbl>
              <c:idx val="4"/>
              <c:layout>
                <c:manualLayout>
                  <c:x val="-2.588696182334704E-2"/>
                  <c:y val="-4.8611111111111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1-41F3-9EED-9D1445C27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'S. nation'!$A$4:$A$9</c:f>
              <c:strCache>
                <c:ptCount val="5"/>
                <c:pt idx="0">
                  <c:v>CHINA</c:v>
                </c:pt>
                <c:pt idx="1">
                  <c:v>ENG</c:v>
                </c:pt>
                <c:pt idx="2">
                  <c:v>IND</c:v>
                </c:pt>
                <c:pt idx="3">
                  <c:v>JAPAN</c:v>
                </c:pt>
                <c:pt idx="4">
                  <c:v>USA</c:v>
                </c:pt>
              </c:strCache>
            </c:strRef>
          </c:cat>
          <c:val>
            <c:numRef>
              <c:f>'S. nation'!$C$4:$C$9</c:f>
              <c:numCache>
                <c:formatCode>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1-41F3-9EED-9D1445C2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78632"/>
        <c:axId val="1089168904"/>
      </c:lineChart>
      <c:catAx>
        <c:axId val="108915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61224"/>
        <c:crosses val="autoZero"/>
        <c:auto val="1"/>
        <c:lblAlgn val="ctr"/>
        <c:lblOffset val="100"/>
        <c:noMultiLvlLbl val="0"/>
      </c:catAx>
      <c:valAx>
        <c:axId val="10891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59176"/>
        <c:crosses val="autoZero"/>
        <c:crossBetween val="between"/>
      </c:valAx>
      <c:valAx>
        <c:axId val="1089168904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8632"/>
        <c:crosses val="max"/>
        <c:crossBetween val="between"/>
      </c:valAx>
      <c:catAx>
        <c:axId val="1089178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9168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1.xlsx]M VS W!PivotTable1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vs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029B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6365C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2029B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6365C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2029B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6365C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2029B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16365C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2029B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16365C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 VS W'!$B$3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2029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54-4C83-A658-91FE017AAEA2}"/>
              </c:ext>
            </c:extLst>
          </c:dPt>
          <c:dPt>
            <c:idx val="1"/>
            <c:bubble3D val="0"/>
            <c:spPr>
              <a:solidFill>
                <a:srgbClr val="1636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54-4C83-A658-91FE017AAE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 VS W'!$A$4:$A$6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'M VS W'!$B$4:$B$6</c:f>
              <c:numCache>
                <c:formatCode>_ [$₹-4009]\ * #,##0.00_ ;_ [$₹-4009]\ * \-#,##0.00_ ;_ [$₹-4009]\ * "-"??_ ;_ @_ </c:formatCode>
                <c:ptCount val="2"/>
                <c:pt idx="0">
                  <c:v>429759.1666666668</c:v>
                </c:pt>
                <c:pt idx="1">
                  <c:v>316874.1666666668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54-4C83-A658-91FE017AAE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1.xlsx]age, gender, order!PivotTable6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gender vs order</a:t>
            </a:r>
          </a:p>
        </c:rich>
      </c:tx>
      <c:layout>
        <c:manualLayout>
          <c:xMode val="edge"/>
          <c:yMode val="edge"/>
          <c:x val="0.26201923076923078"/>
          <c:y val="9.4736842105263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8B00C2"/>
          </a:solidFill>
          <a:ln>
            <a:noFill/>
          </a:ln>
          <a:effectLst/>
        </c:spPr>
      </c:pivotFmt>
      <c:pivotFmt>
        <c:idx val="4"/>
        <c:spPr>
          <a:solidFill>
            <a:srgbClr val="637CEF"/>
          </a:solidFill>
          <a:ln>
            <a:noFill/>
          </a:ln>
          <a:effectLst/>
        </c:spPr>
      </c:pivotFmt>
      <c:pivotFmt>
        <c:idx val="5"/>
        <c:spPr>
          <a:solidFill>
            <a:srgbClr val="637CEF"/>
          </a:solidFill>
          <a:ln>
            <a:noFill/>
          </a:ln>
          <a:effectLst/>
        </c:spPr>
      </c:pivotFmt>
      <c:pivotFmt>
        <c:idx val="6"/>
        <c:spPr>
          <a:solidFill>
            <a:srgbClr val="637CEF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'age, gender, order'!$C$3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9-44B2-A739-84A9F5437CE8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BA-4708-93E1-EC389E1ECAD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39-44B2-A739-84A9F5437CE8}"/>
              </c:ext>
            </c:extLst>
          </c:dPt>
          <c:dPt>
            <c:idx val="3"/>
            <c:bubble3D val="0"/>
            <c:spPr>
              <a:solidFill>
                <a:srgbClr val="8B00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9-44B2-A739-84A9F5437CE8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BA-4708-93E1-EC389E1ECADF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BA-4708-93E1-EC389E1ECA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'age, gender, order'!$A$4:$B$13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</c:v>
                  </c:pt>
                  <c:pt idx="2">
                    <c:v>Teenager</c:v>
                  </c:pt>
                  <c:pt idx="4">
                    <c:v>young adult</c:v>
                  </c:pt>
                </c:lvl>
              </c:multiLvlStrCache>
            </c:multiLvlStrRef>
          </c:cat>
          <c:val>
            <c:numRef>
              <c:f>'age, gender, order'!$C$4:$C$13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9-44B2-A739-84A9F5437C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416490006056937"/>
          <c:y val="0.20977777777777781"/>
          <c:w val="0.60593125378558454"/>
          <c:h val="0.15087829810747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1.xlsx]age, gender, order 2.0!PivotTable7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gender vs order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'age, gender, order 2.0'!$B$3:$B$4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637CEF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'age, gender, order 2.0'!$A$5:$A$8</c:f>
              <c:strCache>
                <c:ptCount val="3"/>
                <c:pt idx="0">
                  <c:v>adult</c:v>
                </c:pt>
                <c:pt idx="1">
                  <c:v>Teenager</c:v>
                </c:pt>
                <c:pt idx="2">
                  <c:v>young adult</c:v>
                </c:pt>
              </c:strCache>
            </c:strRef>
          </c:cat>
          <c:val>
            <c:numRef>
              <c:f>'age, gender, order 2.0'!$B$5:$B$8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C-43F6-A732-01AFCFD9D654}"/>
            </c:ext>
          </c:extLst>
        </c:ser>
        <c:ser>
          <c:idx val="1"/>
          <c:order val="1"/>
          <c:tx>
            <c:strRef>
              <c:f>'age, gender, order 2.0'!$C$3:$C$4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E3008C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'age, gender, order 2.0'!$A$5:$A$8</c:f>
              <c:strCache>
                <c:ptCount val="3"/>
                <c:pt idx="0">
                  <c:v>adult</c:v>
                </c:pt>
                <c:pt idx="1">
                  <c:v>Teenager</c:v>
                </c:pt>
                <c:pt idx="2">
                  <c:v>young adult</c:v>
                </c:pt>
              </c:strCache>
            </c:strRef>
          </c:cat>
          <c:val>
            <c:numRef>
              <c:f>'age, gender, order 2.0'!$C$5:$C$8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3C-43F6-A732-01AFCFD9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659592"/>
        <c:axId val="1864704520"/>
      </c:barChart>
      <c:catAx>
        <c:axId val="171065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04520"/>
        <c:crosses val="autoZero"/>
        <c:auto val="1"/>
        <c:lblAlgn val="ctr"/>
        <c:lblOffset val="100"/>
        <c:noMultiLvlLbl val="0"/>
      </c:catAx>
      <c:valAx>
        <c:axId val="18647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5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1.xlsx]BY!PivotTable10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E-2"/>
              <c:y val="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5.208333333333328E-2"/>
              <c:y val="1.0416666666666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3333333333333333E-2"/>
              <c:y val="4.86111111111110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0000000000104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7083333333333383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2.5000000000000001E-2"/>
              <c:y val="4.513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9166666666666681E-2"/>
              <c:y val="-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BY!$B$3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3BE-4C71-9D2F-770593416D0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3BE-4C71-9D2F-770593416D0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3BE-4C71-9D2F-770593416D0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3BE-4C71-9D2F-770593416D0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3BE-4C71-9D2F-770593416D0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3BE-4C71-9D2F-770593416D0A}"/>
              </c:ext>
            </c:extLst>
          </c:dPt>
          <c:dLbls>
            <c:dLbl>
              <c:idx val="0"/>
              <c:layout>
                <c:manualLayout>
                  <c:x val="-2.9166666666666681E-2"/>
                  <c:y val="-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BE-4C71-9D2F-770593416D0A}"/>
                </c:ext>
              </c:extLst>
            </c:dLbl>
            <c:dLbl>
              <c:idx val="1"/>
              <c:layout>
                <c:manualLayout>
                  <c:x val="-2.708333333333338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BE-4C71-9D2F-770593416D0A}"/>
                </c:ext>
              </c:extLst>
            </c:dLbl>
            <c:dLbl>
              <c:idx val="2"/>
              <c:layout>
                <c:manualLayout>
                  <c:x val="-5.208333333333328E-2"/>
                  <c:y val="1.041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BE-4C71-9D2F-770593416D0A}"/>
                </c:ext>
              </c:extLst>
            </c:dLbl>
            <c:dLbl>
              <c:idx val="3"/>
              <c:layout>
                <c:manualLayout>
                  <c:x val="-3.125E-2"/>
                  <c:y val="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BE-4C71-9D2F-770593416D0A}"/>
                </c:ext>
              </c:extLst>
            </c:dLbl>
            <c:dLbl>
              <c:idx val="4"/>
              <c:layout>
                <c:manualLayout>
                  <c:x val="-3.3333333333333333E-2"/>
                  <c:y val="4.8611111111111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BE-4C71-9D2F-770593416D0A}"/>
                </c:ext>
              </c:extLst>
            </c:dLbl>
            <c:dLbl>
              <c:idx val="5"/>
              <c:layout>
                <c:manualLayout>
                  <c:x val="-3.1250000000000104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BE-4C71-9D2F-770593416D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BY!$A$4:$A$11</c:f>
              <c:strCache>
                <c:ptCount val="7"/>
                <c:pt idx="0">
                  <c:v>ajio</c:v>
                </c:pt>
                <c:pt idx="1">
                  <c:v>amazon</c:v>
                </c:pt>
                <c:pt idx="2">
                  <c:v>flipcart</c:v>
                </c:pt>
                <c:pt idx="3">
                  <c:v>meesho</c:v>
                </c:pt>
                <c:pt idx="4">
                  <c:v>mynthra</c:v>
                </c:pt>
                <c:pt idx="5">
                  <c:v>prime</c:v>
                </c:pt>
                <c:pt idx="6">
                  <c:v>zepto</c:v>
                </c:pt>
              </c:strCache>
            </c:strRef>
          </c:cat>
          <c:val>
            <c:numRef>
              <c:f>BY!$B$4:$B$11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E-4C71-9D2F-77059341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372296"/>
        <c:axId val="608018952"/>
      </c:lineChart>
      <c:catAx>
        <c:axId val="57537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8952"/>
        <c:crosses val="autoZero"/>
        <c:auto val="1"/>
        <c:lblAlgn val="ctr"/>
        <c:lblOffset val="100"/>
        <c:noMultiLvlLbl val="0"/>
      </c:catAx>
      <c:valAx>
        <c:axId val="6080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7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1.xlsx]size and category vs order!PivotTable11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and category vs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13A10E"/>
            </a:solidFill>
            <a:ln w="9525">
              <a:solidFill>
                <a:srgbClr val="13A10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3A96DD"/>
            </a:solidFill>
            <a:ln w="9525">
              <a:solidFill>
                <a:srgbClr val="3A96D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CA5010"/>
            </a:solidFill>
            <a:ln w="9525">
              <a:solidFill>
                <a:srgbClr val="CA501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57811B"/>
            </a:solidFill>
            <a:ln w="9525">
              <a:solidFill>
                <a:srgbClr val="57811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'size and category vs order'!$B$3:$B$4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order'!$B$5:$B$10</c:f>
              <c:numCache>
                <c:formatCode>General</c:formatCode>
                <c:ptCount val="5"/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F-4A07-8EF6-5B605C9311C5}"/>
            </c:ext>
          </c:extLst>
        </c:ser>
        <c:ser>
          <c:idx val="1"/>
          <c:order val="1"/>
          <c:tx>
            <c:strRef>
              <c:f>'size and category vs order'!$C$3:$C$4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order'!$C$5:$C$10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F-4A07-8EF6-5B605C9311C5}"/>
            </c:ext>
          </c:extLst>
        </c:ser>
        <c:ser>
          <c:idx val="2"/>
          <c:order val="2"/>
          <c:tx>
            <c:strRef>
              <c:f>'size and category vs order'!$D$3:$D$4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order'!$D$5:$D$10</c:f>
              <c:numCache>
                <c:formatCode>General</c:formatCode>
                <c:ptCount val="5"/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F-4A07-8EF6-5B605C9311C5}"/>
            </c:ext>
          </c:extLst>
        </c:ser>
        <c:ser>
          <c:idx val="3"/>
          <c:order val="3"/>
          <c:tx>
            <c:strRef>
              <c:f>'size and category vs order'!$E$3:$E$4</c:f>
              <c:strCache>
                <c:ptCount val="1"/>
                <c:pt idx="0">
                  <c:v>XL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373C0"/>
              </a:solidFill>
              <a:ln w="9525">
                <a:solidFill>
                  <a:srgbClr val="9373C0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order'!$E$5:$E$10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6F-4A07-8EF6-5B605C9311C5}"/>
            </c:ext>
          </c:extLst>
        </c:ser>
        <c:ser>
          <c:idx val="4"/>
          <c:order val="4"/>
          <c:tx>
            <c:strRef>
              <c:f>'size and category vs order'!$F$3:$F$4</c:f>
              <c:strCache>
                <c:ptCount val="1"/>
                <c:pt idx="0">
                  <c:v>XS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3A10E"/>
              </a:solidFill>
              <a:ln w="9525">
                <a:solidFill>
                  <a:srgbClr val="13A10E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order'!$F$5:$F$10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F-4A07-8EF6-5B605C9311C5}"/>
            </c:ext>
          </c:extLst>
        </c:ser>
        <c:ser>
          <c:idx val="5"/>
          <c:order val="5"/>
          <c:tx>
            <c:strRef>
              <c:f>'size and category vs order'!$G$3:$G$4</c:f>
              <c:strCache>
                <c:ptCount val="1"/>
                <c:pt idx="0">
                  <c:v>XXL</c:v>
                </c:pt>
              </c:strCache>
            </c:strRef>
          </c:tx>
          <c:spPr>
            <a:ln w="28575" cap="rnd">
              <a:solidFill>
                <a:srgbClr val="3A96D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A96DD"/>
              </a:solidFill>
              <a:ln w="9525">
                <a:solidFill>
                  <a:srgbClr val="3A96DD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order'!$G$5:$G$10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F-4A07-8EF6-5B605C9311C5}"/>
            </c:ext>
          </c:extLst>
        </c:ser>
        <c:ser>
          <c:idx val="6"/>
          <c:order val="6"/>
          <c:tx>
            <c:strRef>
              <c:f>'size and category vs order'!$H$3:$H$4</c:f>
              <c:strCache>
                <c:ptCount val="1"/>
                <c:pt idx="0">
                  <c:v>XXS</c:v>
                </c:pt>
              </c:strCache>
            </c:strRef>
          </c:tx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A5010"/>
              </a:solidFill>
              <a:ln w="9525">
                <a:solidFill>
                  <a:srgbClr val="CA5010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order'!$H$5:$H$10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6F-4A07-8EF6-5B605C9311C5}"/>
            </c:ext>
          </c:extLst>
        </c:ser>
        <c:ser>
          <c:idx val="7"/>
          <c:order val="7"/>
          <c:tx>
            <c:strRef>
              <c:f>'size and category vs order'!$I$3:$I$4</c:f>
              <c:strCache>
                <c:ptCount val="1"/>
                <c:pt idx="0">
                  <c:v>XXXL</c:v>
                </c:pt>
              </c:strCache>
            </c:strRef>
          </c:tx>
          <c:spPr>
            <a:ln w="28575" cap="rnd">
              <a:solidFill>
                <a:srgbClr val="57811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7811B"/>
              </a:solidFill>
              <a:ln w="9525">
                <a:solidFill>
                  <a:srgbClr val="57811B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order'!$I$5:$I$10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6F-4A07-8EF6-5B605C931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815112"/>
        <c:axId val="945797128"/>
      </c:lineChart>
      <c:catAx>
        <c:axId val="7448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97128"/>
        <c:crosses val="autoZero"/>
        <c:auto val="1"/>
        <c:lblAlgn val="ctr"/>
        <c:lblOffset val="100"/>
        <c:noMultiLvlLbl val="0"/>
      </c:catAx>
      <c:valAx>
        <c:axId val="9457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1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1.xlsx]status!PivotTable4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3008C"/>
          </a:solidFill>
          <a:ln w="19050">
            <a:solidFill>
              <a:srgbClr val="FFFFFF"/>
            </a:solidFill>
            <a:prstDash val="solid"/>
          </a:ln>
          <a:effectLst/>
        </c:spPr>
        <c:dLbl>
          <c:idx val="0"/>
          <c:spPr>
            <a:noFill/>
            <a:ln>
              <a:solidFill>
                <a:srgbClr val="F2F2F2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A0A4"/>
          </a:solidFill>
          <a:ln w="19050">
            <a:solidFill>
              <a:srgbClr val="FFFFFF"/>
            </a:solidFill>
            <a:prstDash val="solid"/>
          </a:ln>
          <a:effectLst/>
        </c:spPr>
        <c:dLbl>
          <c:idx val="0"/>
          <c:spPr>
            <a:noFill/>
            <a:ln>
              <a:solidFill>
                <a:srgbClr val="963634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17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21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  <c:pivotFmt>
        <c:idx val="22"/>
        <c:spPr>
          <a:solidFill>
            <a:srgbClr val="637CEF"/>
          </a:solidFill>
          <a:ln w="19050">
            <a:solidFill>
              <a:srgbClr val="FFFFFF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status!$B$3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F0-402B-B5AE-6F5CDD1663DD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F0-402B-B5AE-6F5CDD1663DD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F0-402B-B5AE-6F5CDD1663DD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F0-402B-B5AE-6F5CDD1663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status!$A$4:$A$8</c:f>
              <c:strCache>
                <c:ptCount val="4"/>
                <c:pt idx="0">
                  <c:v>cancle</c:v>
                </c:pt>
                <c:pt idx="1">
                  <c:v>deliver</c:v>
                </c:pt>
                <c:pt idx="2">
                  <c:v>not deliver</c:v>
                </c:pt>
                <c:pt idx="3">
                  <c:v>RETURN</c:v>
                </c:pt>
              </c:strCache>
            </c:strRef>
          </c:cat>
          <c:val>
            <c:numRef>
              <c:f>status!$B$4:$B$8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F0-402B-B5AE-6F5CDD1663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1.xlsx]S. nation!PivotTable5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 anylysis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</c:pivotFmt>
      <c:pivotFmt>
        <c:idx val="3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35483661741623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8869618233470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944622449376695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39515365356883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7649729533396483E-2"/>
              <c:y val="-4.51388888888889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7649729533396483E-2"/>
              <c:y val="-4.51388888888889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39515365356883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944622449376695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35483661741623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8869618233470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7649729533396483E-2"/>
              <c:y val="-4.51388888888889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39515365356883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944622449376695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35483661741623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8869618233470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7649729533396483E-2"/>
              <c:y val="-4.51388888888889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39515365356883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944622449376695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35483661741623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8869618233470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7649729533396483E-2"/>
              <c:y val="-4.51388888888889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39515365356883E-2"/>
              <c:y val="-5.5555555555555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944622449376695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35483661741623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rgbClr val="E3008C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88696182334704E-2"/>
              <c:y val="-4.8611111111111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1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nation'!$B$3</c:f>
              <c:strCache>
                <c:ptCount val="1"/>
                <c:pt idx="0">
                  <c:v>Sum of Amt.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'S. nation'!$A$4:$A$9</c:f>
              <c:strCache>
                <c:ptCount val="5"/>
                <c:pt idx="0">
                  <c:v>CHINA</c:v>
                </c:pt>
                <c:pt idx="1">
                  <c:v>ENG</c:v>
                </c:pt>
                <c:pt idx="2">
                  <c:v>IND</c:v>
                </c:pt>
                <c:pt idx="3">
                  <c:v>JAPAN</c:v>
                </c:pt>
                <c:pt idx="4">
                  <c:v>USA</c:v>
                </c:pt>
              </c:strCache>
            </c:strRef>
          </c:cat>
          <c:val>
            <c:numRef>
              <c:f>'S. nation'!$B$4:$B$9</c:f>
              <c:numCache>
                <c:formatCode>0</c:formatCode>
                <c:ptCount val="5"/>
                <c:pt idx="0">
                  <c:v>166642.3333333334</c:v>
                </c:pt>
                <c:pt idx="1">
                  <c:v>250028</c:v>
                </c:pt>
                <c:pt idx="2">
                  <c:v>361429.83333333337</c:v>
                </c:pt>
                <c:pt idx="3">
                  <c:v>745117.33333333337</c:v>
                </c:pt>
                <c:pt idx="4">
                  <c:v>88368.666666666802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1-4088-AF04-1BCC2769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159176"/>
        <c:axId val="1089161224"/>
      </c:barChart>
      <c:lineChart>
        <c:grouping val="standard"/>
        <c:varyColors val="0"/>
        <c:ser>
          <c:idx val="1"/>
          <c:order val="1"/>
          <c:tx>
            <c:strRef>
              <c:f>'S. nation'!$C$3</c:f>
              <c:strCache>
                <c:ptCount val="1"/>
                <c:pt idx="0">
                  <c:v>Count of order id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E3008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1-4088-AF04-1BCC276942F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E3008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41-4088-AF04-1BCC276942F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E3008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1-4088-AF04-1BCC276942F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E3008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41-4088-AF04-1BCC276942F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E3008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1-4088-AF04-1BCC276942FA}"/>
              </c:ext>
            </c:extLst>
          </c:dPt>
          <c:dLbls>
            <c:dLbl>
              <c:idx val="0"/>
              <c:layout>
                <c:manualLayout>
                  <c:x val="-1.7649729533396483E-2"/>
                  <c:y val="-4.5138888888888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41-4088-AF04-1BCC276942FA}"/>
                </c:ext>
              </c:extLst>
            </c:dLbl>
            <c:dLbl>
              <c:idx val="1"/>
              <c:layout>
                <c:manualLayout>
                  <c:x val="-2.4239515365356883E-2"/>
                  <c:y val="-5.5555555555555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41-4088-AF04-1BCC276942FA}"/>
                </c:ext>
              </c:extLst>
            </c:dLbl>
            <c:dLbl>
              <c:idx val="2"/>
              <c:layout>
                <c:manualLayout>
                  <c:x val="-2.0944622449376695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41-4088-AF04-1BCC276942FA}"/>
                </c:ext>
              </c:extLst>
            </c:dLbl>
            <c:dLbl>
              <c:idx val="3"/>
              <c:layout>
                <c:manualLayout>
                  <c:x val="-1.4354836617416234E-2"/>
                  <c:y val="-4.8611111111111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41-4088-AF04-1BCC276942FA}"/>
                </c:ext>
              </c:extLst>
            </c:dLbl>
            <c:dLbl>
              <c:idx val="4"/>
              <c:layout>
                <c:manualLayout>
                  <c:x val="-2.588696182334704E-2"/>
                  <c:y val="-4.8611111111111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41-4088-AF04-1BCC276942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1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'S. nation'!$A$4:$A$9</c:f>
              <c:strCache>
                <c:ptCount val="5"/>
                <c:pt idx="0">
                  <c:v>CHINA</c:v>
                </c:pt>
                <c:pt idx="1">
                  <c:v>ENG</c:v>
                </c:pt>
                <c:pt idx="2">
                  <c:v>IND</c:v>
                </c:pt>
                <c:pt idx="3">
                  <c:v>JAPAN</c:v>
                </c:pt>
                <c:pt idx="4">
                  <c:v>USA</c:v>
                </c:pt>
              </c:strCache>
            </c:strRef>
          </c:cat>
          <c:val>
            <c:numRef>
              <c:f>'S. nation'!$C$4:$C$9</c:f>
              <c:numCache>
                <c:formatCode>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41-4088-AF04-1BCC2769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78632"/>
        <c:axId val="1089168904"/>
      </c:lineChart>
      <c:catAx>
        <c:axId val="108915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61224"/>
        <c:crosses val="autoZero"/>
        <c:auto val="1"/>
        <c:lblAlgn val="ctr"/>
        <c:lblOffset val="100"/>
        <c:noMultiLvlLbl val="0"/>
      </c:catAx>
      <c:valAx>
        <c:axId val="10891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59176"/>
        <c:crosses val="autoZero"/>
        <c:crossBetween val="between"/>
      </c:valAx>
      <c:valAx>
        <c:axId val="1089168904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8632"/>
        <c:crosses val="max"/>
        <c:crossBetween val="between"/>
      </c:valAx>
      <c:catAx>
        <c:axId val="1089178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9168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1.xlsx]age, gender, order!PivotTable6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gender vs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8B00C2"/>
          </a:solidFill>
          <a:ln>
            <a:noFill/>
          </a:ln>
          <a:effectLst/>
        </c:spPr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  <c:pivotFmt>
        <c:idx val="6"/>
        <c:spPr>
          <a:solidFill>
            <a:srgbClr val="637CEF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8B00C2"/>
          </a:solidFill>
          <a:ln>
            <a:noFill/>
          </a:ln>
          <a:effectLst/>
        </c:spPr>
      </c:pivotFmt>
      <c:pivotFmt>
        <c:idx val="9"/>
        <c:spPr>
          <a:solidFill>
            <a:srgbClr val="637CEF"/>
          </a:solidFill>
          <a:ln>
            <a:noFill/>
          </a:ln>
          <a:effectLst/>
        </c:spPr>
      </c:pivotFmt>
      <c:pivotFmt>
        <c:idx val="10"/>
        <c:spPr>
          <a:solidFill>
            <a:srgbClr val="637CEF"/>
          </a:solidFill>
          <a:ln>
            <a:noFill/>
          </a:ln>
          <a:effectLst/>
        </c:spPr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/>
        </c:spPr>
      </c:pivotFmt>
      <c:pivotFmt>
        <c:idx val="13"/>
        <c:spPr>
          <a:solidFill>
            <a:srgbClr val="637CEF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</c:pivotFmt>
      <c:pivotFmt>
        <c:idx val="15"/>
        <c:spPr>
          <a:solidFill>
            <a:srgbClr val="8B00C2"/>
          </a:solidFill>
          <a:ln>
            <a:noFill/>
          </a:ln>
          <a:effectLst/>
        </c:spPr>
      </c:pivotFmt>
      <c:pivotFmt>
        <c:idx val="16"/>
        <c:spPr>
          <a:solidFill>
            <a:srgbClr val="637CEF"/>
          </a:solidFill>
          <a:ln>
            <a:noFill/>
          </a:ln>
          <a:effectLst/>
        </c:spPr>
      </c:pivotFmt>
      <c:pivotFmt>
        <c:idx val="17"/>
        <c:spPr>
          <a:solidFill>
            <a:srgbClr val="637CEF"/>
          </a:solidFill>
          <a:ln>
            <a:noFill/>
          </a:ln>
          <a:effectLst/>
        </c:spPr>
      </c:pivotFmt>
      <c:pivotFmt>
        <c:idx val="1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2060"/>
          </a:solidFill>
          <a:ln>
            <a:noFill/>
          </a:ln>
          <a:effectLst/>
        </c:spPr>
      </c:pivotFmt>
      <c:pivotFmt>
        <c:idx val="20"/>
        <c:spPr>
          <a:solidFill>
            <a:srgbClr val="637CEF"/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rgbClr val="8B00C2"/>
          </a:solidFill>
          <a:ln>
            <a:noFill/>
          </a:ln>
          <a:effectLst/>
        </c:spPr>
      </c:pivotFmt>
      <c:pivotFmt>
        <c:idx val="23"/>
        <c:spPr>
          <a:solidFill>
            <a:srgbClr val="637CEF"/>
          </a:solidFill>
          <a:ln>
            <a:noFill/>
          </a:ln>
          <a:effectLst/>
        </c:spPr>
      </c:pivotFmt>
      <c:pivotFmt>
        <c:idx val="24"/>
        <c:spPr>
          <a:solidFill>
            <a:srgbClr val="637CEF"/>
          </a:solidFill>
          <a:ln>
            <a:noFill/>
          </a:ln>
          <a:effectLst/>
        </c:spPr>
      </c:pivotFmt>
      <c:pivotFmt>
        <c:idx val="2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2060"/>
          </a:solidFill>
          <a:ln>
            <a:noFill/>
          </a:ln>
          <a:effectLst/>
        </c:spPr>
      </c:pivotFmt>
      <c:pivotFmt>
        <c:idx val="27"/>
        <c:spPr>
          <a:solidFill>
            <a:srgbClr val="637CEF"/>
          </a:solidFill>
          <a:ln>
            <a:noFill/>
          </a:ln>
          <a:effectLst/>
        </c:spPr>
      </c:pivotFmt>
      <c:pivotFmt>
        <c:idx val="28"/>
        <c:spPr>
          <a:solidFill>
            <a:srgbClr val="FFC000"/>
          </a:solidFill>
          <a:ln>
            <a:noFill/>
          </a:ln>
          <a:effectLst/>
        </c:spPr>
      </c:pivotFmt>
      <c:pivotFmt>
        <c:idx val="29"/>
        <c:spPr>
          <a:solidFill>
            <a:srgbClr val="8B00C2"/>
          </a:solidFill>
          <a:ln>
            <a:noFill/>
          </a:ln>
          <a:effectLst/>
        </c:spPr>
      </c:pivotFmt>
      <c:pivotFmt>
        <c:idx val="30"/>
        <c:spPr>
          <a:solidFill>
            <a:srgbClr val="637CEF"/>
          </a:solidFill>
          <a:ln>
            <a:noFill/>
          </a:ln>
          <a:effectLst/>
        </c:spPr>
      </c:pivotFmt>
      <c:pivotFmt>
        <c:idx val="31"/>
        <c:spPr>
          <a:solidFill>
            <a:srgbClr val="637CEF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'age, gender, order'!$C$3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20-497C-B701-D422FB56FE44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20-497C-B701-D422FB56FE4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20-497C-B701-D422FB56FE44}"/>
              </c:ext>
            </c:extLst>
          </c:dPt>
          <c:dPt>
            <c:idx val="3"/>
            <c:bubble3D val="0"/>
            <c:spPr>
              <a:solidFill>
                <a:srgbClr val="8B00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20-497C-B701-D422FB56FE44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20-497C-B701-D422FB56FE44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20-497C-B701-D422FB56F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'age, gender, order'!$A$4:$B$13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</c:v>
                  </c:pt>
                  <c:pt idx="2">
                    <c:v>Teenager</c:v>
                  </c:pt>
                  <c:pt idx="4">
                    <c:v>young adult</c:v>
                  </c:pt>
                </c:lvl>
              </c:multiLvlStrCache>
            </c:multiLvlStrRef>
          </c:cat>
          <c:val>
            <c:numRef>
              <c:f>'age, gender, order'!$C$4:$C$13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0-497C-B701-D422FB56FE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4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457504520795714E-2"/>
          <c:y val="0.18491174584485348"/>
          <c:w val="0.79768165055317453"/>
          <c:h val="0.20093605121789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1.xlsx]age, gender, order!PivotTable6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gender vs order</a:t>
            </a:r>
          </a:p>
        </c:rich>
      </c:tx>
      <c:layout>
        <c:manualLayout>
          <c:xMode val="edge"/>
          <c:yMode val="edge"/>
          <c:x val="0.26201923076923078"/>
          <c:y val="9.4736842105263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8B00C2"/>
          </a:solidFill>
          <a:ln>
            <a:noFill/>
          </a:ln>
          <a:effectLst/>
        </c:spPr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  <c:pivotFmt>
        <c:idx val="6"/>
        <c:spPr>
          <a:solidFill>
            <a:srgbClr val="637CEF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8B00C2"/>
          </a:solidFill>
          <a:ln>
            <a:noFill/>
          </a:ln>
          <a:effectLst/>
        </c:spPr>
      </c:pivotFmt>
      <c:pivotFmt>
        <c:idx val="9"/>
        <c:spPr>
          <a:solidFill>
            <a:srgbClr val="637CEF"/>
          </a:solidFill>
          <a:ln>
            <a:noFill/>
          </a:ln>
          <a:effectLst/>
        </c:spPr>
      </c:pivotFmt>
      <c:pivotFmt>
        <c:idx val="10"/>
        <c:spPr>
          <a:solidFill>
            <a:srgbClr val="637CEF"/>
          </a:solidFill>
          <a:ln>
            <a:noFill/>
          </a:ln>
          <a:effectLst/>
        </c:spPr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/>
        </c:spPr>
      </c:pivotFmt>
      <c:pivotFmt>
        <c:idx val="13"/>
        <c:spPr>
          <a:solidFill>
            <a:srgbClr val="637CEF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</c:pivotFmt>
      <c:pivotFmt>
        <c:idx val="15"/>
        <c:spPr>
          <a:solidFill>
            <a:srgbClr val="8B00C2"/>
          </a:solidFill>
          <a:ln>
            <a:noFill/>
          </a:ln>
          <a:effectLst/>
        </c:spPr>
      </c:pivotFmt>
      <c:pivotFmt>
        <c:idx val="16"/>
        <c:spPr>
          <a:solidFill>
            <a:srgbClr val="637CEF"/>
          </a:solidFill>
          <a:ln>
            <a:noFill/>
          </a:ln>
          <a:effectLst/>
        </c:spPr>
      </c:pivotFmt>
      <c:pivotFmt>
        <c:idx val="17"/>
        <c:spPr>
          <a:solidFill>
            <a:srgbClr val="637CEF"/>
          </a:solidFill>
          <a:ln>
            <a:noFill/>
          </a:ln>
          <a:effectLst/>
        </c:spPr>
      </c:pivotFmt>
      <c:pivotFmt>
        <c:idx val="1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2060"/>
          </a:solidFill>
          <a:ln>
            <a:noFill/>
          </a:ln>
          <a:effectLst/>
        </c:spPr>
      </c:pivotFmt>
      <c:pivotFmt>
        <c:idx val="20"/>
        <c:spPr>
          <a:solidFill>
            <a:srgbClr val="637CEF"/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rgbClr val="8B00C2"/>
          </a:solidFill>
          <a:ln>
            <a:noFill/>
          </a:ln>
          <a:effectLst/>
        </c:spPr>
      </c:pivotFmt>
      <c:pivotFmt>
        <c:idx val="23"/>
        <c:spPr>
          <a:solidFill>
            <a:srgbClr val="637CEF"/>
          </a:solidFill>
          <a:ln>
            <a:noFill/>
          </a:ln>
          <a:effectLst/>
        </c:spPr>
      </c:pivotFmt>
      <c:pivotFmt>
        <c:idx val="24"/>
        <c:spPr>
          <a:solidFill>
            <a:srgbClr val="637CEF"/>
          </a:solidFill>
          <a:ln>
            <a:noFill/>
          </a:ln>
          <a:effectLst/>
        </c:spPr>
      </c:pivotFmt>
      <c:pivotFmt>
        <c:idx val="2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2060"/>
          </a:solidFill>
          <a:ln>
            <a:noFill/>
          </a:ln>
          <a:effectLst/>
        </c:spPr>
      </c:pivotFmt>
      <c:pivotFmt>
        <c:idx val="27"/>
        <c:spPr>
          <a:solidFill>
            <a:srgbClr val="637CEF"/>
          </a:solidFill>
          <a:ln>
            <a:noFill/>
          </a:ln>
          <a:effectLst/>
        </c:spPr>
      </c:pivotFmt>
      <c:pivotFmt>
        <c:idx val="28"/>
        <c:spPr>
          <a:solidFill>
            <a:srgbClr val="FFC000"/>
          </a:solidFill>
          <a:ln>
            <a:noFill/>
          </a:ln>
          <a:effectLst/>
        </c:spPr>
      </c:pivotFmt>
      <c:pivotFmt>
        <c:idx val="29"/>
        <c:spPr>
          <a:solidFill>
            <a:srgbClr val="8B00C2"/>
          </a:solidFill>
          <a:ln>
            <a:noFill/>
          </a:ln>
          <a:effectLst/>
        </c:spPr>
      </c:pivotFmt>
      <c:pivotFmt>
        <c:idx val="30"/>
        <c:spPr>
          <a:solidFill>
            <a:srgbClr val="637CEF"/>
          </a:solidFill>
          <a:ln>
            <a:noFill/>
          </a:ln>
          <a:effectLst/>
        </c:spPr>
      </c:pivotFmt>
      <c:pivotFmt>
        <c:idx val="31"/>
        <c:spPr>
          <a:solidFill>
            <a:srgbClr val="637CEF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'age, gender, order'!$C$3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1-4570-A8BB-58EC91F69865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1-4570-A8BB-58EC91F69865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51-4570-A8BB-58EC91F69865}"/>
              </c:ext>
            </c:extLst>
          </c:dPt>
          <c:dPt>
            <c:idx val="3"/>
            <c:bubble3D val="0"/>
            <c:spPr>
              <a:solidFill>
                <a:srgbClr val="8B00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51-4570-A8BB-58EC91F69865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51-4570-A8BB-58EC91F69865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51-4570-A8BB-58EC91F698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'age, gender, order'!$A$4:$B$13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</c:v>
                  </c:pt>
                  <c:pt idx="2">
                    <c:v>Teenager</c:v>
                  </c:pt>
                  <c:pt idx="4">
                    <c:v>young adult</c:v>
                  </c:pt>
                </c:lvl>
              </c:multiLvlStrCache>
            </c:multiLvlStrRef>
          </c:cat>
          <c:val>
            <c:numRef>
              <c:f>'age, gender, order'!$C$4:$C$13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51-4570-A8BB-58EC91F698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416490006056937"/>
          <c:y val="0.20977777777777781"/>
          <c:w val="0.60593125378558454"/>
          <c:h val="0.15087829810747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1.xlsx]age, gender, order 2.0!PivotTable7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gender vs order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'age, gender, order 2.0'!$B$3:$B$4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637CEF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'age, gender, order 2.0'!$A$5:$A$8</c:f>
              <c:strCache>
                <c:ptCount val="3"/>
                <c:pt idx="0">
                  <c:v>adult</c:v>
                </c:pt>
                <c:pt idx="1">
                  <c:v>Teenager</c:v>
                </c:pt>
                <c:pt idx="2">
                  <c:v>young adult</c:v>
                </c:pt>
              </c:strCache>
            </c:strRef>
          </c:cat>
          <c:val>
            <c:numRef>
              <c:f>'age, gender, order 2.0'!$B$5:$B$8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A-4948-BABB-87391D33CEC6}"/>
            </c:ext>
          </c:extLst>
        </c:ser>
        <c:ser>
          <c:idx val="1"/>
          <c:order val="1"/>
          <c:tx>
            <c:strRef>
              <c:f>'age, gender, order 2.0'!$C$3:$C$4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E3008C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'age, gender, order 2.0'!$A$5:$A$8</c:f>
              <c:strCache>
                <c:ptCount val="3"/>
                <c:pt idx="0">
                  <c:v>adult</c:v>
                </c:pt>
                <c:pt idx="1">
                  <c:v>Teenager</c:v>
                </c:pt>
                <c:pt idx="2">
                  <c:v>young adult</c:v>
                </c:pt>
              </c:strCache>
            </c:strRef>
          </c:cat>
          <c:val>
            <c:numRef>
              <c:f>'age, gender, order 2.0'!$C$5:$C$8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A-4948-BABB-87391D33CE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0659592"/>
        <c:axId val="1864704520"/>
      </c:barChart>
      <c:catAx>
        <c:axId val="171065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04520"/>
        <c:crosses val="autoZero"/>
        <c:auto val="1"/>
        <c:lblAlgn val="ctr"/>
        <c:lblOffset val="100"/>
        <c:noMultiLvlLbl val="0"/>
      </c:catAx>
      <c:valAx>
        <c:axId val="18647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65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1.xlsx]BY!PivotTable10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E-2"/>
              <c:y val="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5.208333333333328E-2"/>
              <c:y val="1.0416666666666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3333333333333333E-2"/>
              <c:y val="4.86111111111110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0000000000104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7083333333333383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5000000000000001E-2"/>
              <c:y val="4.513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9166666666666681E-2"/>
              <c:y val="-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9166666666666681E-2"/>
              <c:y val="-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5000000000000001E-2"/>
              <c:y val="4.513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7083333333333383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5.208333333333328E-2"/>
              <c:y val="1.0416666666666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E-2"/>
              <c:y val="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3333333333333333E-2"/>
              <c:y val="4.86111111111110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0000000000104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9166666666666681E-2"/>
              <c:y val="-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5000000000000001E-2"/>
              <c:y val="4.513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7083333333333383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5.208333333333328E-2"/>
              <c:y val="1.0416666666666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E-2"/>
              <c:y val="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3333333333333333E-2"/>
              <c:y val="4.86111111111110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0000000000104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9166666666666681E-2"/>
              <c:y val="-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5000000000000001E-2"/>
              <c:y val="4.513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7083333333333383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5.208333333333328E-2"/>
              <c:y val="1.0416666666666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E-2"/>
              <c:y val="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3333333333333333E-2"/>
              <c:y val="4.86111111111110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0000000000104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9166666666666681E-2"/>
              <c:y val="-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-2.5000000000000001E-2"/>
              <c:y val="4.513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2.7083333333333383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5.208333333333328E-2"/>
              <c:y val="1.04166666666665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E-2"/>
              <c:y val="3.47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3333333333333333E-2"/>
              <c:y val="4.86111111111110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layout>
            <c:manualLayout>
              <c:x val="-3.1250000000000104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BY!$B$3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637CE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C6-4FAA-B6D6-282EA3D88C7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637CE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C6-4FAA-B6D6-282EA3D88C7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637CE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C6-4FAA-B6D6-282EA3D88C7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637CE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C6-4FAA-B6D6-282EA3D88C7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637CE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C6-4FAA-B6D6-282EA3D88C7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637CEF"/>
                </a:solidFill>
                <a:ln w="9525">
                  <a:solidFill>
                    <a:srgbClr val="637CEF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637CEF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C6-4FAA-B6D6-282EA3D88C73}"/>
              </c:ext>
            </c:extLst>
          </c:dPt>
          <c:dLbls>
            <c:dLbl>
              <c:idx val="0"/>
              <c:layout>
                <c:manualLayout>
                  <c:x val="-2.9166666666666681E-2"/>
                  <c:y val="-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C6-4FAA-B6D6-282EA3D88C73}"/>
                </c:ext>
              </c:extLst>
            </c:dLbl>
            <c:dLbl>
              <c:idx val="1"/>
              <c:layout>
                <c:manualLayout>
                  <c:x val="-2.708333333333338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C6-4FAA-B6D6-282EA3D88C73}"/>
                </c:ext>
              </c:extLst>
            </c:dLbl>
            <c:dLbl>
              <c:idx val="2"/>
              <c:layout>
                <c:manualLayout>
                  <c:x val="-5.208333333333328E-2"/>
                  <c:y val="1.041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C6-4FAA-B6D6-282EA3D88C73}"/>
                </c:ext>
              </c:extLst>
            </c:dLbl>
            <c:dLbl>
              <c:idx val="3"/>
              <c:layout>
                <c:manualLayout>
                  <c:x val="-3.125E-2"/>
                  <c:y val="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C6-4FAA-B6D6-282EA3D88C73}"/>
                </c:ext>
              </c:extLst>
            </c:dLbl>
            <c:dLbl>
              <c:idx val="4"/>
              <c:layout>
                <c:manualLayout>
                  <c:x val="-3.3333333333333333E-2"/>
                  <c:y val="4.8611111111111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C6-4FAA-B6D6-282EA3D88C73}"/>
                </c:ext>
              </c:extLst>
            </c:dLbl>
            <c:dLbl>
              <c:idx val="5"/>
              <c:layout>
                <c:manualLayout>
                  <c:x val="-3.1250000000000104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C6-4FAA-B6D6-282EA3D88C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BY!$A$4:$A$11</c:f>
              <c:strCache>
                <c:ptCount val="7"/>
                <c:pt idx="0">
                  <c:v>ajio</c:v>
                </c:pt>
                <c:pt idx="1">
                  <c:v>amazon</c:v>
                </c:pt>
                <c:pt idx="2">
                  <c:v>flipcart</c:v>
                </c:pt>
                <c:pt idx="3">
                  <c:v>meesho</c:v>
                </c:pt>
                <c:pt idx="4">
                  <c:v>mynthra</c:v>
                </c:pt>
                <c:pt idx="5">
                  <c:v>prime</c:v>
                </c:pt>
                <c:pt idx="6">
                  <c:v>zepto</c:v>
                </c:pt>
              </c:strCache>
            </c:strRef>
          </c:cat>
          <c:val>
            <c:numRef>
              <c:f>BY!$B$4:$B$11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C6-4FAA-B6D6-282EA3D8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372296"/>
        <c:axId val="608018952"/>
      </c:lineChart>
      <c:catAx>
        <c:axId val="57537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8952"/>
        <c:crosses val="autoZero"/>
        <c:auto val="1"/>
        <c:lblAlgn val="ctr"/>
        <c:lblOffset val="100"/>
        <c:noMultiLvlLbl val="0"/>
      </c:catAx>
      <c:valAx>
        <c:axId val="6080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7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1.xlsx]size and category vs order!PivotTable11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and category vs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13A10E"/>
            </a:solidFill>
            <a:ln w="9525">
              <a:solidFill>
                <a:srgbClr val="13A10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3A96DD"/>
            </a:solidFill>
            <a:ln w="9525">
              <a:solidFill>
                <a:srgbClr val="3A96D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CA5010"/>
            </a:solidFill>
            <a:ln w="9525">
              <a:solidFill>
                <a:srgbClr val="CA501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57811B"/>
            </a:solidFill>
            <a:ln w="9525">
              <a:solidFill>
                <a:srgbClr val="57811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13A10E"/>
            </a:solidFill>
            <a:ln w="9525">
              <a:solidFill>
                <a:srgbClr val="13A10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3A96DD"/>
            </a:solidFill>
            <a:ln w="9525">
              <a:solidFill>
                <a:srgbClr val="3A96D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CA5010"/>
            </a:solidFill>
            <a:ln w="9525">
              <a:solidFill>
                <a:srgbClr val="CA501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57811B"/>
            </a:solidFill>
            <a:ln w="9525">
              <a:solidFill>
                <a:srgbClr val="57811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13A10E"/>
            </a:solidFill>
            <a:ln w="9525">
              <a:solidFill>
                <a:srgbClr val="13A10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3A96DD"/>
            </a:solidFill>
            <a:ln w="9525">
              <a:solidFill>
                <a:srgbClr val="3A96D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CA5010"/>
            </a:solidFill>
            <a:ln w="9525">
              <a:solidFill>
                <a:srgbClr val="CA501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57811B"/>
            </a:solidFill>
            <a:ln w="9525">
              <a:solidFill>
                <a:srgbClr val="57811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13A10E"/>
            </a:solidFill>
            <a:ln w="9525">
              <a:solidFill>
                <a:srgbClr val="13A10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3A96DD"/>
            </a:solidFill>
            <a:ln w="9525">
              <a:solidFill>
                <a:srgbClr val="3A96D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CA5010"/>
            </a:solidFill>
            <a:ln w="9525">
              <a:solidFill>
                <a:srgbClr val="CA501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57811B"/>
            </a:solidFill>
            <a:ln w="9525">
              <a:solidFill>
                <a:srgbClr val="57811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9373C0"/>
            </a:solidFill>
            <a:ln w="9525">
              <a:solidFill>
                <a:srgbClr val="9373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13A10E"/>
            </a:solidFill>
            <a:ln w="9525">
              <a:solidFill>
                <a:srgbClr val="13A10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3A96DD"/>
            </a:solidFill>
            <a:ln w="9525">
              <a:solidFill>
                <a:srgbClr val="3A96DD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CA5010"/>
            </a:solidFill>
            <a:ln w="9525">
              <a:solidFill>
                <a:srgbClr val="CA501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57811B"/>
            </a:solidFill>
            <a:ln w="9525">
              <a:solidFill>
                <a:srgbClr val="57811B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'size and category vs order'!$B$3:$B$4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order'!$B$5:$B$10</c:f>
              <c:numCache>
                <c:formatCode>General</c:formatCode>
                <c:ptCount val="5"/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B-4386-AD6E-0BA6B27307D0}"/>
            </c:ext>
          </c:extLst>
        </c:ser>
        <c:ser>
          <c:idx val="1"/>
          <c:order val="1"/>
          <c:tx>
            <c:strRef>
              <c:f>'size and category vs order'!$C$3:$C$4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order'!$C$5:$C$10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B-4386-AD6E-0BA6B27307D0}"/>
            </c:ext>
          </c:extLst>
        </c:ser>
        <c:ser>
          <c:idx val="2"/>
          <c:order val="2"/>
          <c:tx>
            <c:strRef>
              <c:f>'size and category vs order'!$D$3:$D$4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order'!$D$5:$D$10</c:f>
              <c:numCache>
                <c:formatCode>General</c:formatCode>
                <c:ptCount val="5"/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B-4386-AD6E-0BA6B27307D0}"/>
            </c:ext>
          </c:extLst>
        </c:ser>
        <c:ser>
          <c:idx val="3"/>
          <c:order val="3"/>
          <c:tx>
            <c:strRef>
              <c:f>'size and category vs order'!$E$3:$E$4</c:f>
              <c:strCache>
                <c:ptCount val="1"/>
                <c:pt idx="0">
                  <c:v>XL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373C0"/>
              </a:solidFill>
              <a:ln w="9525">
                <a:solidFill>
                  <a:srgbClr val="9373C0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order'!$E$5:$E$10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B-4386-AD6E-0BA6B27307D0}"/>
            </c:ext>
          </c:extLst>
        </c:ser>
        <c:ser>
          <c:idx val="4"/>
          <c:order val="4"/>
          <c:tx>
            <c:strRef>
              <c:f>'size and category vs order'!$F$3:$F$4</c:f>
              <c:strCache>
                <c:ptCount val="1"/>
                <c:pt idx="0">
                  <c:v>XS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3A10E"/>
              </a:solidFill>
              <a:ln w="9525">
                <a:solidFill>
                  <a:srgbClr val="13A10E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order'!$F$5:$F$10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B-4386-AD6E-0BA6B27307D0}"/>
            </c:ext>
          </c:extLst>
        </c:ser>
        <c:ser>
          <c:idx val="5"/>
          <c:order val="5"/>
          <c:tx>
            <c:strRef>
              <c:f>'size and category vs order'!$G$3:$G$4</c:f>
              <c:strCache>
                <c:ptCount val="1"/>
                <c:pt idx="0">
                  <c:v>XXL</c:v>
                </c:pt>
              </c:strCache>
            </c:strRef>
          </c:tx>
          <c:spPr>
            <a:ln w="28575" cap="rnd">
              <a:solidFill>
                <a:srgbClr val="3A96D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A96DD"/>
              </a:solidFill>
              <a:ln w="9525">
                <a:solidFill>
                  <a:srgbClr val="3A96DD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order'!$G$5:$G$10</c:f>
              <c:numCache>
                <c:formatCode>General</c:formatCode>
                <c:ptCount val="5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BB-4386-AD6E-0BA6B27307D0}"/>
            </c:ext>
          </c:extLst>
        </c:ser>
        <c:ser>
          <c:idx val="6"/>
          <c:order val="6"/>
          <c:tx>
            <c:strRef>
              <c:f>'size and category vs order'!$H$3:$H$4</c:f>
              <c:strCache>
                <c:ptCount val="1"/>
                <c:pt idx="0">
                  <c:v>XXS</c:v>
                </c:pt>
              </c:strCache>
            </c:strRef>
          </c:tx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A5010"/>
              </a:solidFill>
              <a:ln w="9525">
                <a:solidFill>
                  <a:srgbClr val="CA5010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order'!$H$5:$H$10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BB-4386-AD6E-0BA6B27307D0}"/>
            </c:ext>
          </c:extLst>
        </c:ser>
        <c:ser>
          <c:idx val="7"/>
          <c:order val="7"/>
          <c:tx>
            <c:strRef>
              <c:f>'size and category vs order'!$I$3:$I$4</c:f>
              <c:strCache>
                <c:ptCount val="1"/>
                <c:pt idx="0">
                  <c:v>XXXL</c:v>
                </c:pt>
              </c:strCache>
            </c:strRef>
          </c:tx>
          <c:spPr>
            <a:ln w="28575" cap="rnd">
              <a:solidFill>
                <a:srgbClr val="57811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7811B"/>
              </a:solidFill>
              <a:ln w="9525">
                <a:solidFill>
                  <a:srgbClr val="57811B"/>
                </a:solidFill>
              </a:ln>
              <a:effectLst/>
            </c:spPr>
          </c:marker>
          <c:cat>
            <c:strRef>
              <c:f>'size and category vs order'!$A$5:$A$10</c:f>
              <c:strCache>
                <c:ptCount val="5"/>
                <c:pt idx="0">
                  <c:v>crop top</c:v>
                </c:pt>
                <c:pt idx="1">
                  <c:v>kurta</c:v>
                </c:pt>
                <c:pt idx="2">
                  <c:v>saree</c:v>
                </c:pt>
                <c:pt idx="3">
                  <c:v>set</c:v>
                </c:pt>
                <c:pt idx="4">
                  <c:v>shorts</c:v>
                </c:pt>
              </c:strCache>
            </c:strRef>
          </c:cat>
          <c:val>
            <c:numRef>
              <c:f>'size and category vs order'!$I$5:$I$10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BB-4386-AD6E-0BA6B2730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815112"/>
        <c:axId val="945797128"/>
      </c:lineChart>
      <c:catAx>
        <c:axId val="7448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97128"/>
        <c:crosses val="autoZero"/>
        <c:auto val="1"/>
        <c:lblAlgn val="ctr"/>
        <c:lblOffset val="100"/>
        <c:noMultiLvlLbl val="0"/>
      </c:catAx>
      <c:valAx>
        <c:axId val="9457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1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stokes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stokes</a:t>
          </a:r>
        </a:p>
      </cx:txPr>
    </cx:title>
    <cx:plotArea>
      <cx:plotAreaRegion>
        <cx:series layoutId="waterfall" uniqueId="{00000000-E256-4D17-9CD1-BAF6D025DB90}">
          <cx:tx>
            <cx:txData>
              <cx:f>_xlchart.v1.1</cx:f>
              <cx:v>price</cx:v>
            </cx:txData>
          </cx:tx>
          <cx:dataPt idx="5">
            <cx:spPr>
              <a:solidFill>
                <a:srgbClr val="92D050"/>
              </a:solidFill>
              <a:ln w="12700">
                <a:solidFill>
                  <a:srgbClr val="92D050"/>
                </a:solidFill>
                <a:prstDash val="solid"/>
              </a:ln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stokes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stokes</a:t>
          </a:r>
        </a:p>
      </cx:txPr>
    </cx:title>
    <cx:plotArea>
      <cx:plotAreaRegion>
        <cx:series layoutId="waterfall" uniqueId="{00000000-E256-4D17-9CD1-BAF6D025DB90}">
          <cx:tx>
            <cx:txData>
              <cx:f>_xlchart.v1.4</cx:f>
              <cx:v>price</cx:v>
            </cx:txData>
          </cx:tx>
          <cx:dataPt idx="5">
            <cx:spPr>
              <a:solidFill>
                <a:srgbClr val="92D050"/>
              </a:solidFill>
              <a:ln w="12700">
                <a:solidFill>
                  <a:srgbClr val="92D050"/>
                </a:solidFill>
                <a:prstDash val="solid"/>
              </a:ln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0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0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microsoft.com/office/2014/relationships/chartEx" Target="../charts/chartEx2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7</xdr:col>
      <xdr:colOff>419100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3D1D9-7D24-4445-8C90-A3618ED5C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</xdr:row>
      <xdr:rowOff>85725</xdr:rowOff>
    </xdr:from>
    <xdr:to>
      <xdr:col>14</xdr:col>
      <xdr:colOff>228600</xdr:colOff>
      <xdr:row>13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41AD6-66B0-4A01-9B09-344506F66C3C}"/>
            </a:ext>
            <a:ext uri="{147F2762-F138-4A5C-976F-8EAC2B608ADB}">
              <a16:predDERef xmlns:a16="http://schemas.microsoft.com/office/drawing/2014/main" pred="{BFC3D1D9-7D24-4445-8C90-A3618ED5C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438150</xdr:colOff>
      <xdr:row>1</xdr:row>
      <xdr:rowOff>85725</xdr:rowOff>
    </xdr:from>
    <xdr:to>
      <xdr:col>20</xdr:col>
      <xdr:colOff>133350</xdr:colOff>
      <xdr:row>13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13206-08EF-4F87-9524-0787C8C5260D}"/>
            </a:ext>
            <a:ext uri="{147F2762-F138-4A5C-976F-8EAC2B608ADB}">
              <a16:predDERef xmlns:a16="http://schemas.microsoft.com/office/drawing/2014/main" pred="{79841AD6-66B0-4A01-9B09-344506F66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304800</xdr:colOff>
      <xdr:row>17</xdr:row>
      <xdr:rowOff>114300</xdr:rowOff>
    </xdr:from>
    <xdr:to>
      <xdr:col>30</xdr:col>
      <xdr:colOff>371475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C415C-5693-46D0-8D50-8DCF416B7E3D}"/>
            </a:ext>
            <a:ext uri="{147F2762-F138-4A5C-976F-8EAC2B608ADB}">
              <a16:predDERef xmlns:a16="http://schemas.microsoft.com/office/drawing/2014/main" pred="{73E13206-08EF-4F87-9524-0787C8C5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</xdr:row>
      <xdr:rowOff>114300</xdr:rowOff>
    </xdr:from>
    <xdr:to>
      <xdr:col>7</xdr:col>
      <xdr:colOff>352425</xdr:colOff>
      <xdr:row>29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10A771-94C3-4057-93AB-E9087A873002}"/>
            </a:ext>
            <a:ext uri="{147F2762-F138-4A5C-976F-8EAC2B608ADB}">
              <a16:predDERef xmlns:a16="http://schemas.microsoft.com/office/drawing/2014/main" pred="{EEAC415C-5693-46D0-8D50-8DCF416B7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495300</xdr:colOff>
      <xdr:row>15</xdr:row>
      <xdr:rowOff>0</xdr:rowOff>
    </xdr:from>
    <xdr:to>
      <xdr:col>16</xdr:col>
      <xdr:colOff>523875</xdr:colOff>
      <xdr:row>26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CCA0E-B11B-45DC-AB79-08B229C2903F}"/>
            </a:ext>
            <a:ext uri="{147F2762-F138-4A5C-976F-8EAC2B608ADB}">
              <a16:predDERef xmlns:a16="http://schemas.microsoft.com/office/drawing/2014/main" pred="{EE10A771-94C3-4057-93AB-E9087A873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476250</xdr:colOff>
      <xdr:row>25</xdr:row>
      <xdr:rowOff>180975</xdr:rowOff>
    </xdr:from>
    <xdr:to>
      <xdr:col>16</xdr:col>
      <xdr:colOff>523875</xdr:colOff>
      <xdr:row>40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52C9C3-C675-43A0-8479-A3C8F954B65D}"/>
            </a:ext>
            <a:ext uri="{147F2762-F138-4A5C-976F-8EAC2B608ADB}">
              <a16:predDERef xmlns:a16="http://schemas.microsoft.com/office/drawing/2014/main" pred="{3F2CCA0E-B11B-45DC-AB79-08B229C2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419100</xdr:colOff>
      <xdr:row>1</xdr:row>
      <xdr:rowOff>0</xdr:rowOff>
    </xdr:from>
    <xdr:to>
      <xdr:col>28</xdr:col>
      <xdr:colOff>114300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AAA77D-D2AC-4558-B35B-02AB03668763}"/>
            </a:ext>
            <a:ext uri="{147F2762-F138-4A5C-976F-8EAC2B608ADB}">
              <a16:predDERef xmlns:a16="http://schemas.microsoft.com/office/drawing/2014/main" pred="{D452C9C3-C675-43A0-8479-A3C8F954B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</xdr:row>
      <xdr:rowOff>114300</xdr:rowOff>
    </xdr:from>
    <xdr:to>
      <xdr:col>8</xdr:col>
      <xdr:colOff>381000</xdr:colOff>
      <xdr:row>35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92956A-022B-4D0B-A0AE-76FF00D05C79}"/>
            </a:ext>
            <a:ext uri="{147F2762-F138-4A5C-976F-8EAC2B608ADB}">
              <a16:predDERef xmlns:a16="http://schemas.microsoft.com/office/drawing/2014/main" pred="{E1AAA77D-D2AC-4558-B35B-02AB03668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485775</xdr:colOff>
      <xdr:row>26</xdr:row>
      <xdr:rowOff>0</xdr:rowOff>
    </xdr:from>
    <xdr:to>
      <xdr:col>16</xdr:col>
      <xdr:colOff>523875</xdr:colOff>
      <xdr:row>40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1205B8-591D-4D38-8412-A9C5ED669335}"/>
            </a:ext>
            <a:ext uri="{147F2762-F138-4A5C-976F-8EAC2B608ADB}">
              <a16:predDERef xmlns:a16="http://schemas.microsoft.com/office/drawing/2014/main" pred="{3B92956A-022B-4D0B-A0AE-76FF00D05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171450</xdr:rowOff>
    </xdr:from>
    <xdr:to>
      <xdr:col>9</xdr:col>
      <xdr:colOff>581025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5B02B-B133-C5CD-AE26-4A90A19BF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47625</xdr:rowOff>
    </xdr:from>
    <xdr:to>
      <xdr:col>14</xdr:col>
      <xdr:colOff>361950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A6FA7-CCE3-1355-3096-EA2BBB189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7</xdr:row>
      <xdr:rowOff>152400</xdr:rowOff>
    </xdr:from>
    <xdr:to>
      <xdr:col>6</xdr:col>
      <xdr:colOff>666750</xdr:colOff>
      <xdr:row>17</xdr:row>
      <xdr:rowOff>161925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11DD0618-4FFF-4250-87AD-7FE47DCAF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7</xdr:row>
      <xdr:rowOff>152400</xdr:rowOff>
    </xdr:from>
    <xdr:to>
      <xdr:col>9</xdr:col>
      <xdr:colOff>561975</xdr:colOff>
      <xdr:row>21</xdr:row>
      <xdr:rowOff>161925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3AD452CD-5935-4B76-BAA3-F4FE0A6D1C36}"/>
            </a:ext>
            <a:ext uri="{147F2762-F138-4A5C-976F-8EAC2B608ADB}">
              <a16:predDERef xmlns:a16="http://schemas.microsoft.com/office/drawing/2014/main" pred="{AFD231F2-28CB-4653-88BB-7C89C9BA8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333375</xdr:colOff>
      <xdr:row>22</xdr:row>
      <xdr:rowOff>152400</xdr:rowOff>
    </xdr:from>
    <xdr:to>
      <xdr:col>10</xdr:col>
      <xdr:colOff>323850</xdr:colOff>
      <xdr:row>35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4">
              <a:extLst>
                <a:ext uri="{FF2B5EF4-FFF2-40B4-BE49-F238E27FC236}">
                  <a16:creationId xmlns:a16="http://schemas.microsoft.com/office/drawing/2014/main" id="{BDB3835B-E270-45C2-8F4D-EE303BAD9439}"/>
                </a:ext>
                <a:ext uri="{147F2762-F138-4A5C-976F-8EAC2B608ADB}">
                  <a16:predDERef xmlns:a16="http://schemas.microsoft.com/office/drawing/2014/main" pred="{3AD452CD-5935-4B76-BAA3-F4FE0A6D1C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66675</xdr:rowOff>
    </xdr:from>
    <xdr:to>
      <xdr:col>6</xdr:col>
      <xdr:colOff>466725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16F9B-63D8-42CF-9AAF-563E17EE8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95250</xdr:rowOff>
    </xdr:from>
    <xdr:to>
      <xdr:col>14</xdr:col>
      <xdr:colOff>304800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4">
              <a:extLst>
                <a:ext uri="{FF2B5EF4-FFF2-40B4-BE49-F238E27FC236}">
                  <a16:creationId xmlns:a16="http://schemas.microsoft.com/office/drawing/2014/main" id="{B3977226-FD92-4969-BEFC-FB93C871F3A1}"/>
                </a:ext>
                <a:ext uri="{147F2762-F138-4A5C-976F-8EAC2B608ADB}">
                  <a16:predDERef xmlns:a16="http://schemas.microsoft.com/office/drawing/2014/main" pred="{6F016F9B-63D8-42CF-9AAF-563E17EE81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9525</xdr:colOff>
      <xdr:row>3</xdr:row>
      <xdr:rowOff>104775</xdr:rowOff>
    </xdr:from>
    <xdr:to>
      <xdr:col>24</xdr:col>
      <xdr:colOff>476250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ADE1B-3253-4E32-97B2-8A53172599F7}"/>
            </a:ext>
            <a:ext uri="{147F2762-F138-4A5C-976F-8EAC2B608ADB}">
              <a16:predDERef xmlns:a16="http://schemas.microsoft.com/office/drawing/2014/main" pred="{B3977226-FD92-4969-BEFC-FB93C871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104775</xdr:rowOff>
    </xdr:from>
    <xdr:to>
      <xdr:col>11</xdr:col>
      <xdr:colOff>476250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1AD53-C9F4-BA74-3711-8964A20F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3</xdr:row>
      <xdr:rowOff>95250</xdr:rowOff>
    </xdr:from>
    <xdr:to>
      <xdr:col>8</xdr:col>
      <xdr:colOff>304800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60CB8-7309-40F3-9853-58D257222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3</xdr:row>
      <xdr:rowOff>114300</xdr:rowOff>
    </xdr:from>
    <xdr:to>
      <xdr:col>14</xdr:col>
      <xdr:colOff>285750</xdr:colOff>
      <xdr:row>10</xdr:row>
      <xdr:rowOff>152400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3CAD4796-6A30-8869-EBAC-E20F0B688034}"/>
                </a:ext>
                <a:ext uri="{147F2762-F138-4A5C-976F-8EAC2B608ADB}">
                  <a16:predDERef xmlns:a16="http://schemas.microsoft.com/office/drawing/2014/main" pred="{C1C60CB8-7309-40F3-9853-58D2572220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2650" y="6858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95250</xdr:rowOff>
    </xdr:from>
    <xdr:to>
      <xdr:col>8</xdr:col>
      <xdr:colOff>495300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14356-A820-40C0-4A6D-FE01A5FDC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95250</xdr:rowOff>
    </xdr:from>
    <xdr:to>
      <xdr:col>11</xdr:col>
      <xdr:colOff>28575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5DB3F-4382-D948-A68E-4CF499BA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0</xdr:row>
      <xdr:rowOff>9525</xdr:rowOff>
    </xdr:from>
    <xdr:to>
      <xdr:col>12</xdr:col>
      <xdr:colOff>400050</xdr:colOff>
      <xdr:row>14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5185BA-E451-6F6B-06EC-F75F233114BD}"/>
            </a:ext>
            <a:ext uri="{147F2762-F138-4A5C-976F-8EAC2B608ADB}">
              <a16:predDERef xmlns:a16="http://schemas.microsoft.com/office/drawing/2014/main" pred="{8845DB3F-4382-D948-A68E-4CF499BA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57150</xdr:rowOff>
    </xdr:from>
    <xdr:to>
      <xdr:col>10</xdr:col>
      <xdr:colOff>533400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23DA3-A8A2-5FC2-22C3-BBC360251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2</xdr:row>
      <xdr:rowOff>85725</xdr:rowOff>
    </xdr:from>
    <xdr:to>
      <xdr:col>11</xdr:col>
      <xdr:colOff>219075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12ED3-3A4C-BB52-652A-81E0AEE6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3.801935648145" createdVersion="4" refreshedVersion="8" minRefreshableVersion="3" recordCount="22" xr:uid="{00000000-000A-0000-FFFF-FFFF06000000}">
  <cacheSource type="worksheet">
    <worksheetSource ref="A1:O23" sheet="main"/>
  </cacheSource>
  <cacheFields count="15">
    <cacheField name="S.no." numFmtId="0">
      <sharedItems containsSemiMixedTypes="0" containsString="0" containsNumber="1" containsInteger="1" minValue="1" maxValue="22"/>
    </cacheField>
    <cacheField name="order id" numFmtId="0">
      <sharedItems containsSemiMixedTypes="0" containsString="0" containsNumber="1" minValue="97" maxValue="966.3"/>
    </cacheField>
    <cacheField name="Gender" numFmtId="0">
      <sharedItems count="2">
        <s v="F"/>
        <s v="M"/>
      </sharedItems>
    </cacheField>
    <cacheField name="Age" numFmtId="0">
      <sharedItems containsSemiMixedTypes="0" containsString="0" containsNumber="1" minValue="18" maxValue="43"/>
    </cacheField>
    <cacheField name="age group" numFmtId="0">
      <sharedItems count="3">
        <s v="Teenager"/>
        <s v="adult"/>
        <s v="young adult"/>
      </sharedItems>
    </cacheField>
    <cacheField name="Date" numFmtId="14">
      <sharedItems containsSemiMixedTypes="0" containsNonDate="0" containsDate="1" containsString="0" minDate="2023-08-01T00:00:00" maxDate="2023-10-22T00:00:00" count="16">
        <d v="2023-09-08T00:00:00"/>
        <d v="2023-09-03T00:00:00"/>
        <d v="2023-08-26T00:00:00"/>
        <d v="2023-08-21T00:00:00"/>
        <d v="2023-08-05T00:00:00"/>
        <d v="2023-08-12T00:00:00"/>
        <d v="2023-08-03T00:00:00"/>
        <d v="2023-10-03T00:00:00"/>
        <d v="2023-10-05T00:00:00"/>
        <d v="2023-10-11T00:00:00"/>
        <d v="2023-08-31T00:00:00"/>
        <d v="2023-08-23T00:00:00"/>
        <d v="2023-10-21T00:00:00"/>
        <d v="2023-08-08T00:00:00"/>
        <d v="2023-10-12T00:00:00"/>
        <d v="2023-08-01T00:00:00"/>
      </sharedItems>
    </cacheField>
    <cacheField name="Month" numFmtId="14">
      <sharedItems count="3">
        <s v="Sep"/>
        <s v="Aug"/>
        <s v="Oct"/>
      </sharedItems>
    </cacheField>
    <cacheField name="status" numFmtId="0">
      <sharedItems count="4">
        <s v="deliver"/>
        <s v="cancle"/>
        <s v="RETURN"/>
        <s v="not deliver"/>
      </sharedItems>
    </cacheField>
    <cacheField name="category" numFmtId="0">
      <sharedItems count="5">
        <s v="kurta"/>
        <s v="set"/>
        <s v="shorts"/>
        <s v="crop top"/>
        <s v="saree"/>
      </sharedItems>
    </cacheField>
    <cacheField name="by" numFmtId="0">
      <sharedItems count="8">
        <s v="amazon"/>
        <s v="flipcart"/>
        <s v="ajio"/>
        <s v="meesho"/>
        <s v="prime"/>
        <s v="zepto"/>
        <s v="mynthra"/>
        <s v="ajio " u="1"/>
      </sharedItems>
    </cacheField>
    <cacheField name="size" numFmtId="0">
      <sharedItems count="8">
        <s v="XL"/>
        <s v="XXL"/>
        <s v="S"/>
        <s v="XS"/>
        <s v="L"/>
        <s v="M"/>
        <s v="XXS"/>
        <s v="XXXL"/>
      </sharedItems>
    </cacheField>
    <cacheField name="Quantity" numFmtId="0">
      <sharedItems containsSemiMixedTypes="0" containsString="0" containsNumber="1" containsInteger="1" minValue="8" maxValue="49"/>
    </cacheField>
    <cacheField name="Amt." numFmtId="164">
      <sharedItems containsSemiMixedTypes="0" containsString="0" containsNumber="1" minValue="13179.166666666701" maxValue="403900"/>
    </cacheField>
    <cacheField name="S nation" numFmtId="0">
      <sharedItems count="5">
        <s v="IND"/>
        <s v="ENG"/>
        <s v="USA"/>
        <s v="JAPAN"/>
        <s v="CHINA"/>
      </sharedItems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 pivotCacheId="9429318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n v="353"/>
    <x v="0"/>
    <n v="18"/>
    <x v="0"/>
    <x v="0"/>
    <x v="0"/>
    <x v="0"/>
    <x v="0"/>
    <x v="0"/>
    <x v="0"/>
    <n v="17"/>
    <n v="23000"/>
    <x v="0"/>
    <s v="no"/>
  </r>
  <r>
    <n v="2"/>
    <n v="863"/>
    <x v="0"/>
    <n v="43"/>
    <x v="1"/>
    <x v="1"/>
    <x v="0"/>
    <x v="1"/>
    <x v="1"/>
    <x v="1"/>
    <x v="1"/>
    <n v="23"/>
    <n v="45530"/>
    <x v="0"/>
    <s v="no"/>
  </r>
  <r>
    <n v="3"/>
    <n v="97"/>
    <x v="0"/>
    <n v="22"/>
    <x v="0"/>
    <x v="1"/>
    <x v="0"/>
    <x v="2"/>
    <x v="2"/>
    <x v="2"/>
    <x v="2"/>
    <n v="12"/>
    <n v="20029"/>
    <x v="1"/>
    <s v="no"/>
  </r>
  <r>
    <n v="4"/>
    <n v="688"/>
    <x v="1"/>
    <n v="22"/>
    <x v="0"/>
    <x v="2"/>
    <x v="1"/>
    <x v="3"/>
    <x v="3"/>
    <x v="2"/>
    <x v="3"/>
    <n v="23"/>
    <n v="26548.666666666701"/>
    <x v="2"/>
    <s v="no"/>
  </r>
  <r>
    <n v="5"/>
    <n v="560"/>
    <x v="0"/>
    <n v="31"/>
    <x v="2"/>
    <x v="3"/>
    <x v="1"/>
    <x v="0"/>
    <x v="1"/>
    <x v="2"/>
    <x v="4"/>
    <n v="8"/>
    <n v="25063.166666666701"/>
    <x v="3"/>
    <s v="no"/>
  </r>
  <r>
    <n v="6"/>
    <n v="583.9"/>
    <x v="1"/>
    <n v="28.7"/>
    <x v="2"/>
    <x v="4"/>
    <x v="1"/>
    <x v="1"/>
    <x v="1"/>
    <x v="0"/>
    <x v="4"/>
    <n v="20"/>
    <n v="23577.666666666701"/>
    <x v="4"/>
    <s v="no"/>
  </r>
  <r>
    <n v="7"/>
    <n v="607.79999999999995"/>
    <x v="0"/>
    <n v="19"/>
    <x v="0"/>
    <x v="5"/>
    <x v="1"/>
    <x v="0"/>
    <x v="4"/>
    <x v="3"/>
    <x v="5"/>
    <n v="17"/>
    <n v="22092.166666666701"/>
    <x v="2"/>
    <s v="no"/>
  </r>
  <r>
    <n v="8"/>
    <n v="631.70000000000005"/>
    <x v="1"/>
    <n v="29.7"/>
    <x v="2"/>
    <x v="1"/>
    <x v="0"/>
    <x v="1"/>
    <x v="2"/>
    <x v="1"/>
    <x v="2"/>
    <n v="35"/>
    <n v="20606.666666666701"/>
    <x v="2"/>
    <s v="yes"/>
  </r>
  <r>
    <n v="9"/>
    <n v="655.6"/>
    <x v="0"/>
    <n v="30.2"/>
    <x v="2"/>
    <x v="6"/>
    <x v="1"/>
    <x v="0"/>
    <x v="3"/>
    <x v="4"/>
    <x v="6"/>
    <n v="23"/>
    <n v="19121.166666666701"/>
    <x v="2"/>
    <s v="yes"/>
  </r>
  <r>
    <n v="10"/>
    <n v="679.5"/>
    <x v="1"/>
    <n v="43"/>
    <x v="1"/>
    <x v="7"/>
    <x v="2"/>
    <x v="3"/>
    <x v="0"/>
    <x v="2"/>
    <x v="0"/>
    <n v="10"/>
    <n v="17635.666666666701"/>
    <x v="0"/>
    <s v="no"/>
  </r>
  <r>
    <n v="11"/>
    <n v="703.4"/>
    <x v="1"/>
    <n v="31.2"/>
    <x v="2"/>
    <x v="2"/>
    <x v="1"/>
    <x v="0"/>
    <x v="0"/>
    <x v="0"/>
    <x v="5"/>
    <n v="19"/>
    <n v="16150.166666666701"/>
    <x v="3"/>
    <s v="no"/>
  </r>
  <r>
    <n v="12"/>
    <n v="727.3"/>
    <x v="0"/>
    <n v="31.7"/>
    <x v="2"/>
    <x v="3"/>
    <x v="1"/>
    <x v="0"/>
    <x v="0"/>
    <x v="5"/>
    <x v="5"/>
    <n v="21"/>
    <n v="14664.666666666701"/>
    <x v="4"/>
    <s v="yes"/>
  </r>
  <r>
    <n v="13"/>
    <n v="751.2"/>
    <x v="0"/>
    <n v="21"/>
    <x v="0"/>
    <x v="8"/>
    <x v="2"/>
    <x v="3"/>
    <x v="1"/>
    <x v="6"/>
    <x v="4"/>
    <n v="20"/>
    <n v="13179.166666666701"/>
    <x v="0"/>
    <s v="yes"/>
  </r>
  <r>
    <n v="14"/>
    <n v="775.1"/>
    <x v="0"/>
    <n v="32.700000000000003"/>
    <x v="1"/>
    <x v="9"/>
    <x v="2"/>
    <x v="0"/>
    <x v="2"/>
    <x v="3"/>
    <x v="2"/>
    <n v="49"/>
    <n v="403900"/>
    <x v="3"/>
    <s v="yes"/>
  </r>
  <r>
    <n v="15"/>
    <n v="799"/>
    <x v="1"/>
    <n v="29"/>
    <x v="2"/>
    <x v="9"/>
    <x v="2"/>
    <x v="3"/>
    <x v="3"/>
    <x v="3"/>
    <x v="3"/>
    <n v="40"/>
    <n v="300004"/>
    <x v="3"/>
    <s v="yes"/>
  </r>
  <r>
    <n v="16"/>
    <n v="822.9"/>
    <x v="0"/>
    <n v="33.700000000000003"/>
    <x v="1"/>
    <x v="1"/>
    <x v="0"/>
    <x v="0"/>
    <x v="4"/>
    <x v="2"/>
    <x v="1"/>
    <n v="28"/>
    <n v="73929"/>
    <x v="0"/>
    <s v="yes"/>
  </r>
  <r>
    <n v="17"/>
    <n v="846.8"/>
    <x v="0"/>
    <n v="34.200000000000003"/>
    <x v="1"/>
    <x v="10"/>
    <x v="1"/>
    <x v="0"/>
    <x v="4"/>
    <x v="0"/>
    <x v="4"/>
    <n v="12"/>
    <n v="57930"/>
    <x v="0"/>
    <s v="no"/>
  </r>
  <r>
    <n v="18"/>
    <n v="870.7"/>
    <x v="1"/>
    <n v="18"/>
    <x v="0"/>
    <x v="11"/>
    <x v="1"/>
    <x v="2"/>
    <x v="1"/>
    <x v="1"/>
    <x v="5"/>
    <n v="34"/>
    <n v="29992"/>
    <x v="0"/>
    <s v="yes"/>
  </r>
  <r>
    <n v="19"/>
    <n v="894.6"/>
    <x v="0"/>
    <n v="29"/>
    <x v="2"/>
    <x v="12"/>
    <x v="2"/>
    <x v="3"/>
    <x v="2"/>
    <x v="4"/>
    <x v="2"/>
    <n v="12"/>
    <n v="100234"/>
    <x v="0"/>
    <s v="no"/>
  </r>
  <r>
    <n v="20"/>
    <n v="918.5"/>
    <x v="0"/>
    <n v="18"/>
    <x v="0"/>
    <x v="13"/>
    <x v="1"/>
    <x v="0"/>
    <x v="3"/>
    <x v="5"/>
    <x v="5"/>
    <n v="22"/>
    <n v="128400"/>
    <x v="4"/>
    <s v="no"/>
  </r>
  <r>
    <n v="21"/>
    <n v="942.4"/>
    <x v="0"/>
    <n v="36.200000000000003"/>
    <x v="1"/>
    <x v="14"/>
    <x v="2"/>
    <x v="0"/>
    <x v="0"/>
    <x v="0"/>
    <x v="3"/>
    <n v="29"/>
    <n v="30000"/>
    <x v="1"/>
    <s v="yes"/>
  </r>
  <r>
    <n v="22"/>
    <n v="966.3"/>
    <x v="1"/>
    <n v="32"/>
    <x v="1"/>
    <x v="15"/>
    <x v="1"/>
    <x v="2"/>
    <x v="1"/>
    <x v="6"/>
    <x v="7"/>
    <n v="30"/>
    <n v="199999"/>
    <x v="1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MonthlyReportOfOrderAndSale" cacheId="59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11">
  <location ref="A3:C7" firstHeaderRow="0" firstDataRow="1" firstDataCol="1"/>
  <pivotFields count="15">
    <pivotField showAll="0"/>
    <pivotField dataField="1" showAll="0"/>
    <pivotField showAll="0"/>
    <pivotField showAll="0"/>
    <pivotField showAll="0"/>
    <pivotField numFmtId="14" showAll="0">
      <items count="17">
        <item x="15"/>
        <item x="6"/>
        <item x="4"/>
        <item x="13"/>
        <item x="5"/>
        <item x="3"/>
        <item x="11"/>
        <item x="2"/>
        <item x="10"/>
        <item x="1"/>
        <item x="0"/>
        <item x="7"/>
        <item x="8"/>
        <item x="9"/>
        <item x="14"/>
        <item x="1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." fld="12" baseField="0" baseItem="0" numFmtId="1"/>
    <dataField name="Count of order id" fld="1" subtotal="count" baseField="0" baseItem="1"/>
  </dataFields>
  <formats count="1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6C647-7C69-4311-8945-3B72CEAFA898}" name="PivotTable1" cacheId="590" applyNumberFormats="0" applyBorderFormats="0" applyFontFormats="0" applyPatternFormats="0" applyAlignmentFormats="0" applyWidthHeightFormats="1" dataCaption="Values" updatedVersion="8" minRefreshableVersion="5" useAutoFormatting="1" itemPrintTitles="1" createdVersion="4" indent="0" compact="0" compactData="0" multipleFieldFilters="0" chartFormat="7">
  <location ref="A3:B6" firstHeaderRow="1" firstDataRow="1" firstDataCol="1"/>
  <pivotFields count="15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numFmtId="14" outline="0" showAll="0">
      <items count="17">
        <item x="15"/>
        <item x="6"/>
        <item x="4"/>
        <item x="13"/>
        <item x="5"/>
        <item x="3"/>
        <item x="11"/>
        <item x="2"/>
        <item x="10"/>
        <item x="1"/>
        <item x="0"/>
        <item x="7"/>
        <item x="8"/>
        <item x="9"/>
        <item x="14"/>
        <item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Amt." fld="12" baseField="0" baseItem="0" numFmtId="164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dateBetween" evalOrder="-1" id="20" name="Date">
      <autoFilter ref="A1">
        <filterColumn colId="0">
          <customFilters and="1">
            <customFilter operator="greaterThanOrEqual" val="45108"/>
            <customFilter operator="lessThanOrEqual" val="4519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BD94-A2C9-4666-AD71-F7F0B9D3A9C0}" name="PivotTable4" cacheId="59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5">
  <location ref="A3:B8" firstHeaderRow="1" firstDataRow="1" firstDataCol="1"/>
  <pivotFields count="15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 id" fld="1" subtotal="count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BBBCA-84A5-4447-8C4C-792E366226B1}" name="PivotTable5" cacheId="59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7">
  <location ref="A3:C9" firstHeaderRow="0" firstDataRow="1" firstDataCol="1"/>
  <pivotFields count="15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axis="axisRow" compact="0" outline="0" showAll="0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." fld="12" baseField="0" baseItem="0" numFmtId="164"/>
    <dataField name="Count of order id" fld="1" subtotal="count" baseField="0" baseItem="0"/>
  </dataFields>
  <formats count="1">
    <format dxfId="0">
      <pivotArea outline="0" fieldPosition="0">
        <references count="1">
          <reference field="13" count="0" selected="0"/>
        </references>
      </pivotArea>
    </format>
  </formats>
  <chartFormats count="3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13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1"/>
          </reference>
          <reference field="13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1"/>
          </reference>
          <reference field="13" count="1" selected="0">
            <x v="4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1"/>
          </reference>
          <reference field="13" count="1" selected="0">
            <x v="4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1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CE9D0-CA3E-470F-B576-ACAB8DA2EA07}" name="PivotTable6" cacheId="59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9">
  <location ref="A3:C13" firstHeaderRow="1" firstDataRow="1" firstDataCol="2"/>
  <pivotFields count="15">
    <pivotField compact="0" outline="0" showAll="0"/>
    <pivotField dataField="1"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</pivotFields>
  <rowFields count="2">
    <field x="4"/>
    <field x="2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dataFields count="1">
    <dataField name="Count of order id" fld="1" subtotal="count" baseField="0" baseItem="0"/>
  </dataFields>
  <chartFormats count="6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7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8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8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8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8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8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8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173A2-2869-4C42-B07D-64B04212EBB1}" name="PivotTable7" cacheId="59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9">
  <location ref="A3:D8" firstHeaderRow="1" firstDataRow="2" firstDataCol="1"/>
  <pivotFields count="15">
    <pivotField compact="0" outline="0" showAll="0"/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rder id" fld="1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CD3B4-92AA-4ED5-B309-D2825ED3EE57}" name="PivotTable10" cacheId="59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5">
  <location ref="A3:B11" firstHeaderRow="1" firstDataRow="1" firstDataCol="1"/>
  <pivotFields count="15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2"/>
        <item m="1" x="7"/>
        <item x="0"/>
        <item x="1"/>
        <item x="3"/>
        <item x="6"/>
        <item x="4"/>
        <item x="5"/>
        <item t="default"/>
      </items>
    </pivotField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</pivotFields>
  <rowFields count="1">
    <field x="9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order id" fld="1" subtotal="count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4381F-BC9B-47C5-A4AE-128FE8542AAD}" name="PivotTable11" cacheId="59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compact="0" compactData="0" multipleFieldFilters="0" chartFormat="5">
  <location ref="A3:J10" firstHeaderRow="1" firstDataRow="2" firstDataCol="1"/>
  <pivotFields count="15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6">
        <item x="3"/>
        <item x="0"/>
        <item x="4"/>
        <item x="1"/>
        <item x="2"/>
        <item t="default"/>
      </items>
    </pivotField>
    <pivotField compact="0" outline="0" showAll="0"/>
    <pivotField axis="axisCol" compact="0" outline="0" showAll="0">
      <items count="9">
        <item x="4"/>
        <item x="5"/>
        <item x="2"/>
        <item x="0"/>
        <item x="3"/>
        <item x="1"/>
        <item x="6"/>
        <item x="7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order id" fld="1" subtotal="countNums" baseField="0" baseItem="0"/>
  </dataFields>
  <chartFormats count="4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DE58E0B7-2490-4C15-9CAD-763F45664171}" sourceName="Date">
  <pivotTables>
    <pivotTable tabId="6" name="PivotTable1"/>
  </pivotTables>
  <state minimalRefreshVersion="6" lastRefreshVersion="6" pivotCacheId="942931842" filterType="dateBetween">
    <selection startDate="2023-07-01T00:00:00" endDate="2023-09-30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92D1DC54-2434-4E65-9D99-C8FE32C1DFC1}" cache="NativeTimeline_Date" caption="Date" level="1" selectionLevel="1" scrollPosition="2023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vchopra6914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zoomScale="115" zoomScaleNormal="115" workbookViewId="0">
      <pane ySplit="1" topLeftCell="A2" activePane="bottomLeft" state="frozen"/>
      <selection pane="bottomLeft" activeCell="G42" sqref="G42"/>
    </sheetView>
  </sheetViews>
  <sheetFormatPr defaultRowHeight="15"/>
  <cols>
    <col min="1" max="1" width="13.7109375" customWidth="1"/>
    <col min="2" max="2" width="11" bestFit="1" customWidth="1"/>
    <col min="3" max="3" width="11.42578125" bestFit="1" customWidth="1"/>
    <col min="4" max="4" width="11.28515625" customWidth="1"/>
    <col min="5" max="5" width="13.5703125" bestFit="1" customWidth="1"/>
    <col min="6" max="6" width="19.7109375" customWidth="1"/>
    <col min="7" max="7" width="16.28515625" customWidth="1"/>
    <col min="8" max="8" width="27.5703125" customWidth="1"/>
    <col min="9" max="9" width="19.140625" customWidth="1"/>
    <col min="10" max="10" width="12.140625" customWidth="1"/>
    <col min="12" max="12" width="12.28515625" bestFit="1" customWidth="1"/>
    <col min="13" max="13" width="13.7109375" bestFit="1" customWidth="1"/>
    <col min="14" max="14" width="11.42578125" bestFit="1" customWidth="1"/>
    <col min="16" max="16" width="16" bestFit="1" customWidth="1"/>
  </cols>
  <sheetData>
    <row r="1" spans="1:15" ht="18.7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353</v>
      </c>
      <c r="C2" t="s">
        <v>15</v>
      </c>
      <c r="D2">
        <v>18</v>
      </c>
      <c r="E2" t="str">
        <f>IF(D2&gt;=32,"adult", IF(D2&gt;=23,"young adult", IF(D2&gt;=18, "Teenager")))</f>
        <v>Teenager</v>
      </c>
      <c r="F2" s="3">
        <v>45177</v>
      </c>
      <c r="G2" s="3" t="str">
        <f>TEXT(F2,"mmm")</f>
        <v>Sep</v>
      </c>
      <c r="H2" t="s">
        <v>16</v>
      </c>
      <c r="I2" t="s">
        <v>17</v>
      </c>
      <c r="J2" t="s">
        <v>18</v>
      </c>
      <c r="K2" t="s">
        <v>19</v>
      </c>
      <c r="L2">
        <v>17</v>
      </c>
      <c r="M2" s="4">
        <v>23000</v>
      </c>
      <c r="N2" t="s">
        <v>20</v>
      </c>
      <c r="O2" t="s">
        <v>21</v>
      </c>
    </row>
    <row r="3" spans="1:15">
      <c r="A3">
        <v>2</v>
      </c>
      <c r="B3">
        <v>863</v>
      </c>
      <c r="C3" t="s">
        <v>15</v>
      </c>
      <c r="D3">
        <v>43</v>
      </c>
      <c r="E3" t="str">
        <f>IF(D3&gt;=32,"adult", IF(D3&gt;=23,"young adult", IF(D3&gt;=18, "Teenager")))</f>
        <v>adult</v>
      </c>
      <c r="F3" s="3">
        <v>45172</v>
      </c>
      <c r="G3" s="3" t="str">
        <f>TEXT(F3,"mmm")</f>
        <v>Sep</v>
      </c>
      <c r="H3" t="s">
        <v>22</v>
      </c>
      <c r="I3" t="s">
        <v>23</v>
      </c>
      <c r="J3" t="s">
        <v>24</v>
      </c>
      <c r="K3" t="s">
        <v>25</v>
      </c>
      <c r="L3">
        <v>23</v>
      </c>
      <c r="M3" s="4">
        <v>45530</v>
      </c>
      <c r="N3" t="s">
        <v>20</v>
      </c>
      <c r="O3" t="s">
        <v>21</v>
      </c>
    </row>
    <row r="4" spans="1:15">
      <c r="A4">
        <v>3</v>
      </c>
      <c r="B4">
        <v>97</v>
      </c>
      <c r="C4" t="s">
        <v>15</v>
      </c>
      <c r="D4">
        <v>22</v>
      </c>
      <c r="E4" t="str">
        <f>IF(D4&gt;=32,"adult", IF(D4&gt;=23,"young adult", IF(D4&gt;=18, "Teenager")))</f>
        <v>Teenager</v>
      </c>
      <c r="F4" s="3">
        <v>45172</v>
      </c>
      <c r="G4" s="3" t="str">
        <f>TEXT(F4,"mmm")</f>
        <v>Sep</v>
      </c>
      <c r="H4" t="s">
        <v>26</v>
      </c>
      <c r="I4" t="s">
        <v>27</v>
      </c>
      <c r="J4" t="s">
        <v>28</v>
      </c>
      <c r="K4" t="s">
        <v>29</v>
      </c>
      <c r="L4">
        <v>12</v>
      </c>
      <c r="M4" s="4">
        <v>20029</v>
      </c>
      <c r="N4" t="s">
        <v>30</v>
      </c>
      <c r="O4" t="s">
        <v>21</v>
      </c>
    </row>
    <row r="5" spans="1:15">
      <c r="A5">
        <v>4</v>
      </c>
      <c r="B5">
        <v>688</v>
      </c>
      <c r="C5" t="s">
        <v>31</v>
      </c>
      <c r="D5">
        <v>22</v>
      </c>
      <c r="E5" t="str">
        <f>IF(D5&gt;=32,"adult", IF(D5&gt;=23,"young adult", IF(D5&gt;=18, "Teenager")))</f>
        <v>Teenager</v>
      </c>
      <c r="F5" s="3">
        <v>45164</v>
      </c>
      <c r="G5" s="3" t="str">
        <f>TEXT(F5,"mmm")</f>
        <v>Aug</v>
      </c>
      <c r="H5" t="s">
        <v>32</v>
      </c>
      <c r="I5" t="s">
        <v>33</v>
      </c>
      <c r="J5" t="s">
        <v>28</v>
      </c>
      <c r="K5" t="s">
        <v>34</v>
      </c>
      <c r="L5">
        <v>23</v>
      </c>
      <c r="M5" s="4">
        <v>26548.666666666701</v>
      </c>
      <c r="N5" t="s">
        <v>35</v>
      </c>
      <c r="O5" t="s">
        <v>21</v>
      </c>
    </row>
    <row r="6" spans="1:15">
      <c r="A6">
        <v>5</v>
      </c>
      <c r="B6">
        <v>560</v>
      </c>
      <c r="C6" t="s">
        <v>15</v>
      </c>
      <c r="D6">
        <v>31</v>
      </c>
      <c r="E6" t="str">
        <f>IF(D6&gt;=32,"adult", IF(D6&gt;=23,"young adult", IF(D6&gt;=18, "Teenager")))</f>
        <v>young adult</v>
      </c>
      <c r="F6" s="3">
        <v>45159</v>
      </c>
      <c r="G6" s="3" t="str">
        <f>TEXT(F6,"mmm")</f>
        <v>Aug</v>
      </c>
      <c r="H6" t="s">
        <v>16</v>
      </c>
      <c r="I6" t="s">
        <v>23</v>
      </c>
      <c r="J6" t="s">
        <v>28</v>
      </c>
      <c r="K6" t="s">
        <v>36</v>
      </c>
      <c r="L6">
        <v>8</v>
      </c>
      <c r="M6" s="4">
        <v>25063.166666666701</v>
      </c>
      <c r="N6" t="s">
        <v>37</v>
      </c>
      <c r="O6" t="s">
        <v>21</v>
      </c>
    </row>
    <row r="7" spans="1:15">
      <c r="A7">
        <v>6</v>
      </c>
      <c r="B7" s="2">
        <v>583.9</v>
      </c>
      <c r="C7" t="s">
        <v>31</v>
      </c>
      <c r="D7" s="2">
        <v>28.7</v>
      </c>
      <c r="E7" t="str">
        <f>IF(D7&gt;=32,"adult", IF(D7&gt;=23,"young adult", IF(D7&gt;=18, "Teenager")))</f>
        <v>young adult</v>
      </c>
      <c r="F7" s="3">
        <v>45143</v>
      </c>
      <c r="G7" s="3" t="str">
        <f>TEXT(F7,"mmm")</f>
        <v>Aug</v>
      </c>
      <c r="H7" t="s">
        <v>22</v>
      </c>
      <c r="I7" t="s">
        <v>23</v>
      </c>
      <c r="J7" t="s">
        <v>18</v>
      </c>
      <c r="K7" t="s">
        <v>36</v>
      </c>
      <c r="L7">
        <v>20</v>
      </c>
      <c r="M7" s="4">
        <v>23577.666666666701</v>
      </c>
      <c r="N7" t="s">
        <v>38</v>
      </c>
      <c r="O7" t="s">
        <v>21</v>
      </c>
    </row>
    <row r="8" spans="1:15">
      <c r="A8">
        <v>7</v>
      </c>
      <c r="B8" s="2">
        <v>607.79999999999995</v>
      </c>
      <c r="C8" t="s">
        <v>15</v>
      </c>
      <c r="D8" s="2">
        <v>19</v>
      </c>
      <c r="E8" t="str">
        <f>IF(D8&gt;=32,"adult", IF(D8&gt;=23,"young adult", IF(D8&gt;=18, "Teenager")))</f>
        <v>Teenager</v>
      </c>
      <c r="F8" s="3">
        <v>45150</v>
      </c>
      <c r="G8" s="3" t="str">
        <f>TEXT(F8,"mmm")</f>
        <v>Aug</v>
      </c>
      <c r="H8" t="s">
        <v>16</v>
      </c>
      <c r="I8" t="s">
        <v>39</v>
      </c>
      <c r="J8" t="s">
        <v>40</v>
      </c>
      <c r="K8" t="s">
        <v>31</v>
      </c>
      <c r="L8">
        <v>17</v>
      </c>
      <c r="M8" s="4">
        <v>22092.166666666701</v>
      </c>
      <c r="N8" t="s">
        <v>35</v>
      </c>
      <c r="O8" t="s">
        <v>21</v>
      </c>
    </row>
    <row r="9" spans="1:15">
      <c r="A9">
        <v>8</v>
      </c>
      <c r="B9" s="2">
        <v>631.70000000000005</v>
      </c>
      <c r="C9" t="s">
        <v>31</v>
      </c>
      <c r="D9" s="2">
        <v>29.7</v>
      </c>
      <c r="E9" t="str">
        <f>IF(D9&gt;=32,"adult", IF(D9&gt;=23,"young adult", IF(D9&gt;=18, "Teenager")))</f>
        <v>young adult</v>
      </c>
      <c r="F9" s="3">
        <v>45172</v>
      </c>
      <c r="G9" s="3" t="str">
        <f>TEXT(F9,"mmm")</f>
        <v>Sep</v>
      </c>
      <c r="H9" t="s">
        <v>22</v>
      </c>
      <c r="I9" t="s">
        <v>27</v>
      </c>
      <c r="J9" t="s">
        <v>24</v>
      </c>
      <c r="K9" t="s">
        <v>29</v>
      </c>
      <c r="L9">
        <v>35</v>
      </c>
      <c r="M9" s="4">
        <v>20606.666666666701</v>
      </c>
      <c r="N9" t="s">
        <v>35</v>
      </c>
      <c r="O9" t="s">
        <v>41</v>
      </c>
    </row>
    <row r="10" spans="1:15">
      <c r="A10">
        <v>9</v>
      </c>
      <c r="B10" s="2">
        <v>655.6</v>
      </c>
      <c r="C10" t="s">
        <v>15</v>
      </c>
      <c r="D10" s="2">
        <v>30.2</v>
      </c>
      <c r="E10" t="str">
        <f>IF(D10&gt;=32,"adult", IF(D10&gt;=23,"young adult", IF(D10&gt;=18, "Teenager")))</f>
        <v>young adult</v>
      </c>
      <c r="F10" s="3">
        <v>45141</v>
      </c>
      <c r="G10" s="3" t="str">
        <f>TEXT(F10,"mmm")</f>
        <v>Aug</v>
      </c>
      <c r="H10" t="s">
        <v>16</v>
      </c>
      <c r="I10" t="s">
        <v>33</v>
      </c>
      <c r="J10" t="s">
        <v>42</v>
      </c>
      <c r="K10" t="s">
        <v>43</v>
      </c>
      <c r="L10">
        <v>23</v>
      </c>
      <c r="M10" s="4">
        <v>19121.166666666701</v>
      </c>
      <c r="N10" t="s">
        <v>35</v>
      </c>
      <c r="O10" t="s">
        <v>41</v>
      </c>
    </row>
    <row r="11" spans="1:15">
      <c r="A11">
        <v>10</v>
      </c>
      <c r="B11" s="2">
        <v>679.5</v>
      </c>
      <c r="C11" t="s">
        <v>31</v>
      </c>
      <c r="D11" s="2">
        <v>43</v>
      </c>
      <c r="E11" t="str">
        <f>IF(D11&gt;=32,"adult", IF(D11&gt;=23,"young adult", IF(D11&gt;=18, "Teenager")))</f>
        <v>adult</v>
      </c>
      <c r="F11" s="3">
        <v>45202</v>
      </c>
      <c r="G11" s="3" t="str">
        <f>TEXT(F11,"mmm")</f>
        <v>Oct</v>
      </c>
      <c r="H11" t="s">
        <v>32</v>
      </c>
      <c r="I11" t="s">
        <v>17</v>
      </c>
      <c r="J11" t="s">
        <v>28</v>
      </c>
      <c r="K11" t="s">
        <v>19</v>
      </c>
      <c r="L11">
        <v>10</v>
      </c>
      <c r="M11" s="4">
        <v>17635.666666666701</v>
      </c>
      <c r="N11" t="s">
        <v>20</v>
      </c>
      <c r="O11" t="s">
        <v>21</v>
      </c>
    </row>
    <row r="12" spans="1:15">
      <c r="A12">
        <v>11</v>
      </c>
      <c r="B12" s="2">
        <v>703.4</v>
      </c>
      <c r="C12" t="s">
        <v>31</v>
      </c>
      <c r="D12" s="2">
        <v>31.2</v>
      </c>
      <c r="E12" t="str">
        <f>IF(D12&gt;=32,"adult", IF(D12&gt;=23,"young adult", IF(D12&gt;=18, "Teenager")))</f>
        <v>young adult</v>
      </c>
      <c r="F12" s="3">
        <v>45164</v>
      </c>
      <c r="G12" s="3" t="str">
        <f>TEXT(F12,"mmm")</f>
        <v>Aug</v>
      </c>
      <c r="H12" t="s">
        <v>16</v>
      </c>
      <c r="I12" t="s">
        <v>17</v>
      </c>
      <c r="J12" t="s">
        <v>18</v>
      </c>
      <c r="K12" t="s">
        <v>31</v>
      </c>
      <c r="L12">
        <v>19</v>
      </c>
      <c r="M12" s="4">
        <v>16150.166666666701</v>
      </c>
      <c r="N12" t="s">
        <v>37</v>
      </c>
      <c r="O12" t="s">
        <v>21</v>
      </c>
    </row>
    <row r="13" spans="1:15">
      <c r="A13">
        <v>12</v>
      </c>
      <c r="B13" s="2">
        <v>727.3</v>
      </c>
      <c r="C13" t="s">
        <v>15</v>
      </c>
      <c r="D13" s="2">
        <v>31.7</v>
      </c>
      <c r="E13" t="str">
        <f>IF(D13&gt;=32,"adult", IF(D13&gt;=23,"young adult", IF(D13&gt;=18, "Teenager")))</f>
        <v>young adult</v>
      </c>
      <c r="F13" s="3">
        <v>45159</v>
      </c>
      <c r="G13" s="3" t="str">
        <f>TEXT(F13,"mmm")</f>
        <v>Aug</v>
      </c>
      <c r="H13" t="s">
        <v>16</v>
      </c>
      <c r="I13" t="s">
        <v>17</v>
      </c>
      <c r="J13" t="s">
        <v>44</v>
      </c>
      <c r="K13" t="s">
        <v>31</v>
      </c>
      <c r="L13">
        <v>21</v>
      </c>
      <c r="M13" s="4">
        <v>14664.666666666701</v>
      </c>
      <c r="N13" t="s">
        <v>38</v>
      </c>
      <c r="O13" t="s">
        <v>41</v>
      </c>
    </row>
    <row r="14" spans="1:15">
      <c r="A14">
        <v>13</v>
      </c>
      <c r="B14" s="2">
        <v>751.2</v>
      </c>
      <c r="C14" t="s">
        <v>15</v>
      </c>
      <c r="D14" s="2">
        <v>21</v>
      </c>
      <c r="E14" t="str">
        <f>IF(D14&gt;=32,"adult", IF(D14&gt;=23,"young adult", IF(D14&gt;=18, "Teenager")))</f>
        <v>Teenager</v>
      </c>
      <c r="F14" s="3">
        <v>45204</v>
      </c>
      <c r="G14" s="3" t="str">
        <f>TEXT(F14,"mmm")</f>
        <v>Oct</v>
      </c>
      <c r="H14" t="s">
        <v>32</v>
      </c>
      <c r="I14" t="s">
        <v>23</v>
      </c>
      <c r="J14" t="s">
        <v>45</v>
      </c>
      <c r="K14" t="s">
        <v>36</v>
      </c>
      <c r="L14">
        <v>20</v>
      </c>
      <c r="M14" s="4">
        <v>13179.166666666701</v>
      </c>
      <c r="N14" t="s">
        <v>20</v>
      </c>
      <c r="O14" t="s">
        <v>41</v>
      </c>
    </row>
    <row r="15" spans="1:15">
      <c r="A15">
        <v>14</v>
      </c>
      <c r="B15" s="2">
        <v>775.1</v>
      </c>
      <c r="C15" t="s">
        <v>15</v>
      </c>
      <c r="D15" s="2">
        <v>32.700000000000003</v>
      </c>
      <c r="E15" t="str">
        <f>IF(D15&gt;=32,"adult", IF(D15&gt;=23,"young adult", IF(D15&gt;=18, "Teenager")))</f>
        <v>adult</v>
      </c>
      <c r="F15" s="3">
        <v>45210</v>
      </c>
      <c r="G15" s="3" t="str">
        <f>TEXT(F15,"mmm")</f>
        <v>Oct</v>
      </c>
      <c r="H15" t="s">
        <v>16</v>
      </c>
      <c r="I15" t="s">
        <v>27</v>
      </c>
      <c r="J15" t="s">
        <v>40</v>
      </c>
      <c r="K15" t="s">
        <v>29</v>
      </c>
      <c r="L15">
        <v>49</v>
      </c>
      <c r="M15" s="4">
        <v>403900</v>
      </c>
      <c r="N15" t="s">
        <v>37</v>
      </c>
      <c r="O15" t="s">
        <v>41</v>
      </c>
    </row>
    <row r="16" spans="1:15">
      <c r="A16">
        <v>15</v>
      </c>
      <c r="B16" s="2">
        <v>799</v>
      </c>
      <c r="C16" t="s">
        <v>31</v>
      </c>
      <c r="D16" s="2">
        <v>29</v>
      </c>
      <c r="E16" t="str">
        <f>IF(D16&gt;=32,"adult", IF(D16&gt;=23,"young adult", IF(D16&gt;=18, "Teenager")))</f>
        <v>young adult</v>
      </c>
      <c r="F16" s="3">
        <v>45210</v>
      </c>
      <c r="G16" s="3" t="str">
        <f>TEXT(F16,"mmm")</f>
        <v>Oct</v>
      </c>
      <c r="H16" t="s">
        <v>32</v>
      </c>
      <c r="I16" t="s">
        <v>33</v>
      </c>
      <c r="J16" t="s">
        <v>40</v>
      </c>
      <c r="K16" t="s">
        <v>34</v>
      </c>
      <c r="L16">
        <v>40</v>
      </c>
      <c r="M16" s="4">
        <v>300004</v>
      </c>
      <c r="N16" t="s">
        <v>37</v>
      </c>
      <c r="O16" t="s">
        <v>41</v>
      </c>
    </row>
    <row r="17" spans="1:15">
      <c r="A17">
        <v>16</v>
      </c>
      <c r="B17" s="2">
        <v>822.9</v>
      </c>
      <c r="C17" t="s">
        <v>15</v>
      </c>
      <c r="D17" s="2">
        <v>33.700000000000003</v>
      </c>
      <c r="E17" t="str">
        <f>IF(D17&gt;=32,"adult", IF(D17&gt;=23,"young adult", IF(D17&gt;=18, "Teenager")))</f>
        <v>adult</v>
      </c>
      <c r="F17" s="3">
        <v>45172</v>
      </c>
      <c r="G17" s="3" t="str">
        <f>TEXT(F17,"mmm")</f>
        <v>Sep</v>
      </c>
      <c r="H17" t="s">
        <v>16</v>
      </c>
      <c r="I17" t="s">
        <v>39</v>
      </c>
      <c r="J17" t="s">
        <v>28</v>
      </c>
      <c r="K17" t="s">
        <v>25</v>
      </c>
      <c r="L17">
        <v>28</v>
      </c>
      <c r="M17" s="4">
        <v>73929</v>
      </c>
      <c r="N17" t="s">
        <v>20</v>
      </c>
      <c r="O17" t="s">
        <v>41</v>
      </c>
    </row>
    <row r="18" spans="1:15">
      <c r="A18">
        <v>17</v>
      </c>
      <c r="B18" s="2">
        <v>846.8</v>
      </c>
      <c r="C18" t="s">
        <v>15</v>
      </c>
      <c r="D18" s="2">
        <v>34.200000000000003</v>
      </c>
      <c r="E18" t="str">
        <f>IF(D18&gt;=32,"adult", IF(D18&gt;=23,"young adult", IF(D18&gt;=18, "Teenager")))</f>
        <v>adult</v>
      </c>
      <c r="F18" s="3">
        <v>45169</v>
      </c>
      <c r="G18" s="3" t="str">
        <f>TEXT(F18,"mmm")</f>
        <v>Aug</v>
      </c>
      <c r="H18" t="s">
        <v>16</v>
      </c>
      <c r="I18" t="s">
        <v>39</v>
      </c>
      <c r="J18" t="s">
        <v>18</v>
      </c>
      <c r="K18" t="s">
        <v>36</v>
      </c>
      <c r="L18">
        <v>12</v>
      </c>
      <c r="M18" s="4">
        <v>57930</v>
      </c>
      <c r="N18" t="s">
        <v>20</v>
      </c>
      <c r="O18" t="s">
        <v>21</v>
      </c>
    </row>
    <row r="19" spans="1:15">
      <c r="A19">
        <v>18</v>
      </c>
      <c r="B19" s="2">
        <v>870.7</v>
      </c>
      <c r="C19" t="s">
        <v>31</v>
      </c>
      <c r="D19" s="2">
        <v>18</v>
      </c>
      <c r="E19" t="str">
        <f>IF(D19&gt;=32,"adult", IF(D19&gt;=23,"young adult", IF(D19&gt;=18, "Teenager")))</f>
        <v>Teenager</v>
      </c>
      <c r="F19" s="3">
        <v>45161</v>
      </c>
      <c r="G19" s="3" t="str">
        <f>TEXT(F19,"mmm")</f>
        <v>Aug</v>
      </c>
      <c r="H19" t="s">
        <v>26</v>
      </c>
      <c r="I19" t="s">
        <v>23</v>
      </c>
      <c r="J19" t="s">
        <v>24</v>
      </c>
      <c r="K19" t="s">
        <v>31</v>
      </c>
      <c r="L19">
        <v>34</v>
      </c>
      <c r="M19" s="4">
        <v>29992</v>
      </c>
      <c r="N19" t="s">
        <v>20</v>
      </c>
      <c r="O19" t="s">
        <v>41</v>
      </c>
    </row>
    <row r="20" spans="1:15">
      <c r="A20">
        <v>19</v>
      </c>
      <c r="B20" s="2">
        <v>894.6</v>
      </c>
      <c r="C20" t="s">
        <v>15</v>
      </c>
      <c r="D20" s="2">
        <v>29</v>
      </c>
      <c r="E20" t="str">
        <f>IF(D20&gt;=32,"adult", IF(D20&gt;=23,"young adult", IF(D20&gt;=18, "Teenager")))</f>
        <v>young adult</v>
      </c>
      <c r="F20" s="3">
        <v>45220</v>
      </c>
      <c r="G20" s="3" t="str">
        <f>TEXT(F20,"mmm")</f>
        <v>Oct</v>
      </c>
      <c r="H20" t="s">
        <v>32</v>
      </c>
      <c r="I20" t="s">
        <v>27</v>
      </c>
      <c r="J20" t="s">
        <v>42</v>
      </c>
      <c r="K20" t="s">
        <v>29</v>
      </c>
      <c r="L20">
        <v>12</v>
      </c>
      <c r="M20" s="4">
        <v>100234</v>
      </c>
      <c r="N20" t="s">
        <v>20</v>
      </c>
      <c r="O20" t="s">
        <v>21</v>
      </c>
    </row>
    <row r="21" spans="1:15">
      <c r="A21">
        <v>20</v>
      </c>
      <c r="B21" s="2">
        <v>918.5</v>
      </c>
      <c r="C21" t="s">
        <v>15</v>
      </c>
      <c r="D21" s="2">
        <v>18</v>
      </c>
      <c r="E21" t="str">
        <f>IF(D21&gt;=32,"adult", IF(D21&gt;=23,"young adult", IF(D21&gt;=18, "Teenager")))</f>
        <v>Teenager</v>
      </c>
      <c r="F21" s="3">
        <v>45146</v>
      </c>
      <c r="G21" s="3" t="str">
        <f>TEXT(F21,"mmm")</f>
        <v>Aug</v>
      </c>
      <c r="H21" t="s">
        <v>16</v>
      </c>
      <c r="I21" t="s">
        <v>33</v>
      </c>
      <c r="J21" t="s">
        <v>44</v>
      </c>
      <c r="K21" t="s">
        <v>31</v>
      </c>
      <c r="L21">
        <v>22</v>
      </c>
      <c r="M21" s="4">
        <v>128400</v>
      </c>
      <c r="N21" t="s">
        <v>38</v>
      </c>
      <c r="O21" t="s">
        <v>21</v>
      </c>
    </row>
    <row r="22" spans="1:15">
      <c r="A22">
        <v>21</v>
      </c>
      <c r="B22" s="2">
        <v>942.4</v>
      </c>
      <c r="C22" t="s">
        <v>15</v>
      </c>
      <c r="D22" s="2">
        <v>36.200000000000003</v>
      </c>
      <c r="E22" t="str">
        <f>IF(D22&gt;=32,"adult", IF(D22&gt;=23,"young adult", IF(D22&gt;=18, "Teenager")))</f>
        <v>adult</v>
      </c>
      <c r="F22" s="3">
        <v>45211</v>
      </c>
      <c r="G22" s="3" t="str">
        <f>TEXT(F22,"mmm")</f>
        <v>Oct</v>
      </c>
      <c r="H22" t="s">
        <v>16</v>
      </c>
      <c r="I22" t="s">
        <v>17</v>
      </c>
      <c r="J22" t="s">
        <v>18</v>
      </c>
      <c r="K22" t="s">
        <v>34</v>
      </c>
      <c r="L22">
        <v>29</v>
      </c>
      <c r="M22" s="4">
        <v>30000</v>
      </c>
      <c r="N22" t="s">
        <v>30</v>
      </c>
      <c r="O22" t="s">
        <v>41</v>
      </c>
    </row>
    <row r="23" spans="1:15">
      <c r="A23">
        <v>22</v>
      </c>
      <c r="B23" s="2">
        <v>966.3</v>
      </c>
      <c r="C23" t="s">
        <v>31</v>
      </c>
      <c r="D23" s="2">
        <v>32</v>
      </c>
      <c r="E23" t="str">
        <f>IF(D23&gt;=32,"adult", IF(D23&gt;=23,"young adult", IF(D23&gt;=18, "Teenager")))</f>
        <v>adult</v>
      </c>
      <c r="F23" s="3">
        <v>45139</v>
      </c>
      <c r="G23" s="3" t="str">
        <f>TEXT(F23,"mmm")</f>
        <v>Aug</v>
      </c>
      <c r="H23" t="s">
        <v>26</v>
      </c>
      <c r="I23" t="s">
        <v>23</v>
      </c>
      <c r="J23" t="s">
        <v>45</v>
      </c>
      <c r="K23" t="s">
        <v>46</v>
      </c>
      <c r="L23">
        <v>30</v>
      </c>
      <c r="M23" s="4">
        <v>199999</v>
      </c>
      <c r="N23" t="s">
        <v>30</v>
      </c>
      <c r="O23" t="s">
        <v>41</v>
      </c>
    </row>
    <row r="26" spans="1:15">
      <c r="C26" s="26" t="s">
        <v>47</v>
      </c>
    </row>
    <row r="28" spans="1:15">
      <c r="D28" t="s">
        <v>48</v>
      </c>
    </row>
  </sheetData>
  <hyperlinks>
    <hyperlink ref="C26" r:id="rId1" xr:uid="{4E36CBEB-4254-4F9B-9EC5-A110E65D117E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02C7-A744-445C-A6D7-5F33F3A6D2D7}">
  <dimension ref="A3:C13"/>
  <sheetViews>
    <sheetView workbookViewId="0">
      <selection activeCell="L8" sqref="L8"/>
    </sheetView>
  </sheetViews>
  <sheetFormatPr defaultRowHeight="15"/>
  <cols>
    <col min="1" max="1" width="13.140625" bestFit="1" customWidth="1"/>
    <col min="2" max="2" width="10.85546875" bestFit="1" customWidth="1"/>
    <col min="3" max="3" width="16.42578125" bestFit="1" customWidth="1"/>
  </cols>
  <sheetData>
    <row r="3" spans="1:3">
      <c r="A3" s="6" t="s">
        <v>4</v>
      </c>
      <c r="B3" s="6" t="s">
        <v>2</v>
      </c>
      <c r="C3" t="s">
        <v>81</v>
      </c>
    </row>
    <row r="4" spans="1:3">
      <c r="A4" t="s">
        <v>86</v>
      </c>
      <c r="B4" t="s">
        <v>15</v>
      </c>
      <c r="C4">
        <v>5</v>
      </c>
    </row>
    <row r="5" spans="1:3">
      <c r="B5" t="s">
        <v>31</v>
      </c>
      <c r="C5">
        <v>2</v>
      </c>
    </row>
    <row r="6" spans="1:3">
      <c r="A6" t="s">
        <v>87</v>
      </c>
      <c r="C6">
        <v>7</v>
      </c>
    </row>
    <row r="7" spans="1:3">
      <c r="A7" t="s">
        <v>88</v>
      </c>
      <c r="B7" t="s">
        <v>15</v>
      </c>
      <c r="C7">
        <v>5</v>
      </c>
    </row>
    <row r="8" spans="1:3">
      <c r="B8" t="s">
        <v>31</v>
      </c>
      <c r="C8">
        <v>2</v>
      </c>
    </row>
    <row r="9" spans="1:3">
      <c r="A9" t="s">
        <v>89</v>
      </c>
      <c r="C9">
        <v>7</v>
      </c>
    </row>
    <row r="10" spans="1:3">
      <c r="A10" t="s">
        <v>90</v>
      </c>
      <c r="B10" t="s">
        <v>15</v>
      </c>
      <c r="C10">
        <v>4</v>
      </c>
    </row>
    <row r="11" spans="1:3">
      <c r="B11" t="s">
        <v>31</v>
      </c>
      <c r="C11">
        <v>4</v>
      </c>
    </row>
    <row r="12" spans="1:3">
      <c r="A12" t="s">
        <v>91</v>
      </c>
      <c r="C12">
        <v>8</v>
      </c>
    </row>
    <row r="13" spans="1:3">
      <c r="A13" t="s">
        <v>85</v>
      </c>
      <c r="C13">
        <v>22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8E98-09B4-4566-9988-99C62DAF3FA8}">
  <dimension ref="A3:D8"/>
  <sheetViews>
    <sheetView topLeftCell="B1" workbookViewId="0">
      <selection activeCell="A3" sqref="A3:D8"/>
    </sheetView>
  </sheetViews>
  <sheetFormatPr defaultRowHeight="15"/>
  <cols>
    <col min="1" max="1" width="16.42578125" bestFit="1" customWidth="1"/>
    <col min="2" max="2" width="10.85546875" bestFit="1" customWidth="1"/>
    <col min="3" max="3" width="3" bestFit="1" customWidth="1"/>
    <col min="4" max="4" width="11.7109375" bestFit="1" customWidth="1"/>
  </cols>
  <sheetData>
    <row r="3" spans="1:4">
      <c r="A3" s="6" t="s">
        <v>81</v>
      </c>
      <c r="B3" s="6" t="s">
        <v>2</v>
      </c>
    </row>
    <row r="4" spans="1:4">
      <c r="A4" s="6" t="s">
        <v>4</v>
      </c>
      <c r="B4" t="s">
        <v>15</v>
      </c>
      <c r="C4" t="s">
        <v>31</v>
      </c>
      <c r="D4" t="s">
        <v>85</v>
      </c>
    </row>
    <row r="5" spans="1:4">
      <c r="A5" t="s">
        <v>86</v>
      </c>
      <c r="B5">
        <v>5</v>
      </c>
      <c r="C5">
        <v>2</v>
      </c>
      <c r="D5">
        <v>7</v>
      </c>
    </row>
    <row r="6" spans="1:4">
      <c r="A6" t="s">
        <v>88</v>
      </c>
      <c r="B6">
        <v>5</v>
      </c>
      <c r="C6">
        <v>2</v>
      </c>
      <c r="D6">
        <v>7</v>
      </c>
    </row>
    <row r="7" spans="1:4">
      <c r="A7" t="s">
        <v>90</v>
      </c>
      <c r="B7">
        <v>4</v>
      </c>
      <c r="C7">
        <v>4</v>
      </c>
      <c r="D7">
        <v>8</v>
      </c>
    </row>
    <row r="8" spans="1:4">
      <c r="A8" t="s">
        <v>85</v>
      </c>
      <c r="B8">
        <v>14</v>
      </c>
      <c r="C8">
        <v>8</v>
      </c>
      <c r="D8">
        <v>22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81CE-3181-44EA-B95C-A120AB4C250C}">
  <dimension ref="A3:B11"/>
  <sheetViews>
    <sheetView workbookViewId="0">
      <selection activeCell="A3" sqref="A3:B11"/>
    </sheetView>
  </sheetViews>
  <sheetFormatPr defaultRowHeight="15"/>
  <cols>
    <col min="1" max="1" width="11.7109375" bestFit="1" customWidth="1"/>
    <col min="2" max="2" width="16.42578125" bestFit="1" customWidth="1"/>
  </cols>
  <sheetData>
    <row r="3" spans="1:2">
      <c r="A3" s="6" t="s">
        <v>9</v>
      </c>
      <c r="B3" t="s">
        <v>81</v>
      </c>
    </row>
    <row r="4" spans="1:2">
      <c r="A4" t="s">
        <v>28</v>
      </c>
      <c r="B4">
        <v>5</v>
      </c>
    </row>
    <row r="5" spans="1:2">
      <c r="A5" t="s">
        <v>18</v>
      </c>
      <c r="B5">
        <v>5</v>
      </c>
    </row>
    <row r="6" spans="1:2">
      <c r="A6" t="s">
        <v>24</v>
      </c>
      <c r="B6">
        <v>3</v>
      </c>
    </row>
    <row r="7" spans="1:2">
      <c r="A7" t="s">
        <v>40</v>
      </c>
      <c r="B7">
        <v>3</v>
      </c>
    </row>
    <row r="8" spans="1:2">
      <c r="A8" t="s">
        <v>45</v>
      </c>
      <c r="B8">
        <v>2</v>
      </c>
    </row>
    <row r="9" spans="1:2">
      <c r="A9" t="s">
        <v>42</v>
      </c>
      <c r="B9">
        <v>2</v>
      </c>
    </row>
    <row r="10" spans="1:2">
      <c r="A10" t="s">
        <v>44</v>
      </c>
      <c r="B10">
        <v>2</v>
      </c>
    </row>
    <row r="11" spans="1:2">
      <c r="A11" t="s">
        <v>85</v>
      </c>
      <c r="B11">
        <v>22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D4D8-561C-4BFF-9E6A-EFA040AB7937}">
  <dimension ref="A3:J10"/>
  <sheetViews>
    <sheetView workbookViewId="0">
      <selection activeCell="I12" sqref="I12"/>
    </sheetView>
  </sheetViews>
  <sheetFormatPr defaultRowHeight="15"/>
  <cols>
    <col min="1" max="1" width="16.42578125" bestFit="1" customWidth="1"/>
    <col min="2" max="2" width="7.5703125" bestFit="1" customWidth="1"/>
    <col min="3" max="3" width="3" bestFit="1" customWidth="1"/>
    <col min="4" max="4" width="2.28515625" bestFit="1" customWidth="1"/>
    <col min="5" max="6" width="3.28515625" bestFit="1" customWidth="1"/>
    <col min="7" max="7" width="4.42578125" bestFit="1" customWidth="1"/>
    <col min="8" max="8" width="4.5703125" bestFit="1" customWidth="1"/>
    <col min="9" max="9" width="5.5703125" bestFit="1" customWidth="1"/>
    <col min="10" max="10" width="11.7109375" bestFit="1" customWidth="1"/>
  </cols>
  <sheetData>
    <row r="3" spans="1:10">
      <c r="A3" s="6" t="s">
        <v>81</v>
      </c>
      <c r="B3" s="6" t="s">
        <v>10</v>
      </c>
    </row>
    <row r="4" spans="1:10">
      <c r="A4" s="6" t="s">
        <v>8</v>
      </c>
      <c r="B4" t="s">
        <v>36</v>
      </c>
      <c r="C4" t="s">
        <v>31</v>
      </c>
      <c r="D4" t="s">
        <v>29</v>
      </c>
      <c r="E4" t="s">
        <v>19</v>
      </c>
      <c r="F4" t="s">
        <v>34</v>
      </c>
      <c r="G4" t="s">
        <v>25</v>
      </c>
      <c r="H4" t="s">
        <v>43</v>
      </c>
      <c r="I4" t="s">
        <v>46</v>
      </c>
      <c r="J4" t="s">
        <v>85</v>
      </c>
    </row>
    <row r="5" spans="1:10">
      <c r="A5" t="s">
        <v>33</v>
      </c>
      <c r="C5">
        <v>1</v>
      </c>
      <c r="F5">
        <v>2</v>
      </c>
      <c r="H5">
        <v>1</v>
      </c>
      <c r="J5">
        <v>4</v>
      </c>
    </row>
    <row r="6" spans="1:10">
      <c r="A6" t="s">
        <v>17</v>
      </c>
      <c r="C6">
        <v>2</v>
      </c>
      <c r="E6">
        <v>2</v>
      </c>
      <c r="F6">
        <v>1</v>
      </c>
      <c r="J6">
        <v>5</v>
      </c>
    </row>
    <row r="7" spans="1:10">
      <c r="A7" t="s">
        <v>39</v>
      </c>
      <c r="B7">
        <v>1</v>
      </c>
      <c r="C7">
        <v>1</v>
      </c>
      <c r="G7">
        <v>1</v>
      </c>
      <c r="J7">
        <v>3</v>
      </c>
    </row>
    <row r="8" spans="1:10">
      <c r="A8" t="s">
        <v>23</v>
      </c>
      <c r="B8">
        <v>3</v>
      </c>
      <c r="C8">
        <v>1</v>
      </c>
      <c r="G8">
        <v>1</v>
      </c>
      <c r="I8">
        <v>1</v>
      </c>
      <c r="J8">
        <v>6</v>
      </c>
    </row>
    <row r="9" spans="1:10">
      <c r="A9" t="s">
        <v>27</v>
      </c>
      <c r="D9">
        <v>4</v>
      </c>
      <c r="J9">
        <v>4</v>
      </c>
    </row>
    <row r="10" spans="1:10">
      <c r="A10" t="s">
        <v>85</v>
      </c>
      <c r="B10">
        <v>4</v>
      </c>
      <c r="C10">
        <v>5</v>
      </c>
      <c r="D10">
        <v>4</v>
      </c>
      <c r="E10">
        <v>2</v>
      </c>
      <c r="F10">
        <v>3</v>
      </c>
      <c r="G10">
        <v>2</v>
      </c>
      <c r="H10">
        <v>1</v>
      </c>
      <c r="I10">
        <v>1</v>
      </c>
      <c r="J10">
        <v>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98"/>
  <sheetViews>
    <sheetView showGridLines="0" workbookViewId="0">
      <selection activeCell="R15" sqref="R15"/>
    </sheetView>
  </sheetViews>
  <sheetFormatPr defaultRowHeight="15"/>
  <sheetData>
    <row r="1" spans="1:44" ht="23.25">
      <c r="A1" s="34" t="s">
        <v>49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</row>
    <row r="2" spans="1:4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</row>
    <row r="63" spans="1:4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</row>
    <row r="64" spans="1:4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</row>
    <row r="65" spans="1:4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</row>
    <row r="66" spans="1:4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</row>
    <row r="67" spans="1:4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</row>
    <row r="68" spans="1:4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</row>
    <row r="69" spans="1:4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</row>
    <row r="70" spans="1:4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</row>
    <row r="71" spans="1:4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</row>
    <row r="72" spans="1:4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</row>
    <row r="73" spans="1:4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</row>
    <row r="74" spans="1:4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</row>
    <row r="75" spans="1:4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</row>
    <row r="76" spans="1:4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</row>
    <row r="77" spans="1:4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</row>
    <row r="78" spans="1:4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</row>
    <row r="79" spans="1:4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</row>
    <row r="80" spans="1:4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</row>
    <row r="81" spans="1:4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</row>
    <row r="82" spans="1:4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</row>
    <row r="83" spans="1:4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</row>
    <row r="84" spans="1:4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</row>
    <row r="85" spans="1:4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spans="1:4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  <row r="87" spans="1:4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</row>
    <row r="88" spans="1:4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</row>
    <row r="89" spans="1:4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</row>
    <row r="90" spans="1:4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</row>
    <row r="91" spans="1:4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spans="1:4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spans="1:4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</row>
    <row r="94" spans="1:4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</row>
    <row r="95" spans="1:4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</row>
    <row r="96" spans="1:4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spans="1:4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</row>
    <row r="98" spans="1:4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</row>
  </sheetData>
  <mergeCells count="1">
    <mergeCell ref="A1:A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624F0-C720-4C8D-8E07-E9DD32BE0C71}">
  <dimension ref="A2:G44"/>
  <sheetViews>
    <sheetView topLeftCell="A18" workbookViewId="0">
      <selection activeCell="Y26" sqref="Y26"/>
    </sheetView>
  </sheetViews>
  <sheetFormatPr defaultRowHeight="15"/>
  <cols>
    <col min="1" max="1" width="16.5703125" customWidth="1"/>
    <col min="2" max="2" width="11.7109375" customWidth="1"/>
    <col min="3" max="3" width="10.7109375" customWidth="1"/>
  </cols>
  <sheetData>
    <row r="2" spans="1:7" s="27" customFormat="1"/>
    <row r="4" spans="1:7" s="16" customFormat="1"/>
    <row r="5" spans="1:7" s="27" customFormat="1" ht="19.5">
      <c r="E5" s="30" t="s">
        <v>50</v>
      </c>
      <c r="F5" s="30"/>
      <c r="G5" s="30"/>
    </row>
    <row r="6" spans="1:7" s="16" customFormat="1"/>
    <row r="9" spans="1:7" ht="15.75">
      <c r="A9" s="28" t="s">
        <v>51</v>
      </c>
      <c r="B9" s="28" t="s">
        <v>52</v>
      </c>
    </row>
    <row r="10" spans="1:7">
      <c r="A10">
        <v>1639</v>
      </c>
      <c r="B10">
        <v>2847</v>
      </c>
    </row>
    <row r="11" spans="1:7">
      <c r="A11">
        <v>2573</v>
      </c>
      <c r="B11">
        <v>28749</v>
      </c>
    </row>
    <row r="12" spans="1:7">
      <c r="A12">
        <v>6832</v>
      </c>
      <c r="B12">
        <v>29488</v>
      </c>
    </row>
    <row r="13" spans="1:7">
      <c r="A13">
        <v>7042</v>
      </c>
      <c r="B13">
        <v>17380</v>
      </c>
    </row>
    <row r="14" spans="1:7">
      <c r="A14">
        <v>18902</v>
      </c>
      <c r="B14">
        <v>38492</v>
      </c>
    </row>
    <row r="15" spans="1:7">
      <c r="A15">
        <v>17493</v>
      </c>
      <c r="B15">
        <v>28439</v>
      </c>
    </row>
    <row r="16" spans="1:7">
      <c r="A16">
        <v>26493</v>
      </c>
      <c r="B16">
        <v>2729</v>
      </c>
    </row>
    <row r="17" spans="1:2">
      <c r="A17">
        <v>1629</v>
      </c>
      <c r="B17">
        <v>37499</v>
      </c>
    </row>
    <row r="18" spans="1:2">
      <c r="A18">
        <v>1084</v>
      </c>
      <c r="B18">
        <v>29487</v>
      </c>
    </row>
    <row r="19" spans="1:2">
      <c r="A19" s="2">
        <v>13025.3055555556</v>
      </c>
      <c r="B19">
        <v>27942</v>
      </c>
    </row>
    <row r="20" spans="1:2">
      <c r="A20" s="2">
        <v>13770.655555555601</v>
      </c>
      <c r="B20">
        <v>37492</v>
      </c>
    </row>
    <row r="21" spans="1:2">
      <c r="A21" s="2">
        <v>14516.005555555599</v>
      </c>
      <c r="B21">
        <v>17933</v>
      </c>
    </row>
    <row r="22" spans="1:2">
      <c r="A22" s="2">
        <v>15261.355555555599</v>
      </c>
      <c r="B22">
        <v>17493</v>
      </c>
    </row>
    <row r="24" spans="1:2" ht="17.25">
      <c r="A24" s="31" t="s">
        <v>53</v>
      </c>
      <c r="B24" s="31" t="s">
        <v>54</v>
      </c>
    </row>
    <row r="25" spans="1:2">
      <c r="A25" t="s">
        <v>55</v>
      </c>
      <c r="B25">
        <v>1000</v>
      </c>
    </row>
    <row r="26" spans="1:2">
      <c r="A26" t="s">
        <v>56</v>
      </c>
      <c r="B26">
        <v>-1830</v>
      </c>
    </row>
    <row r="27" spans="1:2">
      <c r="A27" t="s">
        <v>57</v>
      </c>
      <c r="B27">
        <v>1882</v>
      </c>
    </row>
    <row r="28" spans="1:2">
      <c r="A28" t="s">
        <v>58</v>
      </c>
      <c r="B28">
        <v>2000</v>
      </c>
    </row>
    <row r="29" spans="1:2">
      <c r="A29" t="s">
        <v>59</v>
      </c>
      <c r="B29">
        <v>-1000</v>
      </c>
    </row>
    <row r="30" spans="1:2">
      <c r="A30" s="27" t="s">
        <v>60</v>
      </c>
      <c r="B30" s="32">
        <f>SUM(B25:B29)</f>
        <v>2052</v>
      </c>
    </row>
    <row r="39" spans="1:3" ht="18.75">
      <c r="A39" s="33" t="s">
        <v>61</v>
      </c>
      <c r="B39" s="33" t="s">
        <v>62</v>
      </c>
      <c r="C39" s="33" t="s">
        <v>63</v>
      </c>
    </row>
    <row r="40" spans="1:3">
      <c r="A40">
        <v>10000</v>
      </c>
      <c r="B40">
        <v>20088</v>
      </c>
      <c r="C40">
        <f>B40-A40</f>
        <v>10088</v>
      </c>
    </row>
    <row r="41" spans="1:3">
      <c r="A41">
        <v>8000</v>
      </c>
      <c r="B41">
        <v>37490</v>
      </c>
      <c r="C41">
        <f>B41-A41</f>
        <v>29490</v>
      </c>
    </row>
    <row r="42" spans="1:3">
      <c r="A42">
        <v>20009</v>
      </c>
      <c r="B42">
        <v>24392</v>
      </c>
      <c r="C42">
        <f>B42-A42</f>
        <v>4383</v>
      </c>
    </row>
    <row r="43" spans="1:3">
      <c r="A43">
        <v>10442</v>
      </c>
      <c r="B43">
        <v>9999</v>
      </c>
      <c r="C43">
        <f>B43-A43</f>
        <v>-443</v>
      </c>
    </row>
    <row r="44" spans="1:3">
      <c r="A44">
        <v>10488</v>
      </c>
      <c r="B44">
        <v>28030</v>
      </c>
      <c r="C44">
        <f>B44-A44</f>
        <v>17542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C80D-BA28-4F82-916F-D35F5B44A4D3}">
  <dimension ref="A1:AA100"/>
  <sheetViews>
    <sheetView tabSelected="1" topLeftCell="F1" workbookViewId="0">
      <selection activeCell="Y12" sqref="Y12"/>
    </sheetView>
  </sheetViews>
  <sheetFormatPr defaultRowHeight="15"/>
  <sheetData>
    <row r="1" spans="1:27" s="29" customFormat="1" ht="5.25" customHeight="1">
      <c r="A1" s="35" t="s">
        <v>64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7" s="29" customFormat="1" ht="29.2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7" s="29" customFormat="1" ht="6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7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</sheetData>
  <mergeCells count="1">
    <mergeCell ref="A1:Z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BC01-B12C-4EAC-A60D-F0E1AD666304}">
  <dimension ref="A1:H26"/>
  <sheetViews>
    <sheetView workbookViewId="0">
      <selection activeCell="A28" sqref="A28"/>
    </sheetView>
  </sheetViews>
  <sheetFormatPr defaultRowHeight="15"/>
  <cols>
    <col min="1" max="1" width="12.28515625" customWidth="1"/>
    <col min="2" max="2" width="13.42578125" customWidth="1"/>
    <col min="3" max="3" width="11.7109375" customWidth="1"/>
    <col min="4" max="4" width="11.85546875" customWidth="1"/>
    <col min="5" max="5" width="11.7109375" customWidth="1"/>
    <col min="6" max="6" width="15.140625" customWidth="1"/>
    <col min="7" max="7" width="27.5703125" customWidth="1"/>
  </cols>
  <sheetData>
    <row r="1" spans="1:8" ht="15.75">
      <c r="A1" s="9" t="s">
        <v>65</v>
      </c>
      <c r="B1" s="10" t="s">
        <v>66</v>
      </c>
      <c r="C1" s="11" t="s">
        <v>67</v>
      </c>
      <c r="D1" s="12" t="s">
        <v>68</v>
      </c>
      <c r="E1" s="13" t="s">
        <v>69</v>
      </c>
      <c r="F1" s="14" t="s">
        <v>70</v>
      </c>
      <c r="G1" s="14" t="s">
        <v>71</v>
      </c>
      <c r="H1" s="15" t="s">
        <v>72</v>
      </c>
    </row>
    <row r="2" spans="1:8">
      <c r="A2" s="3">
        <v>39896</v>
      </c>
      <c r="B2" s="3">
        <v>40008</v>
      </c>
      <c r="C2">
        <f>_xlfn.DAYS(B2,A2)</f>
        <v>112</v>
      </c>
      <c r="D2" s="3">
        <v>39943</v>
      </c>
      <c r="E2">
        <f>DAYS360(A2,B2)</f>
        <v>110</v>
      </c>
      <c r="F2">
        <f>NETWORKDAYS(A2,B2)</f>
        <v>81</v>
      </c>
      <c r="G2">
        <f>NETWORKDAYS(A2,B2,D2:D6)</f>
        <v>81</v>
      </c>
      <c r="H2">
        <f>NETWORKDAYS.INTL(A2,B2,11)</f>
        <v>97</v>
      </c>
    </row>
    <row r="3" spans="1:8">
      <c r="A3" s="3">
        <v>45691</v>
      </c>
      <c r="B3" s="3">
        <v>46174</v>
      </c>
      <c r="C3">
        <f>_xlfn.DAYS(B3,A3)</f>
        <v>483</v>
      </c>
      <c r="D3" s="3">
        <v>45881</v>
      </c>
      <c r="E3">
        <f>DAYS360(A3,B3)</f>
        <v>478</v>
      </c>
      <c r="F3">
        <f>NETWORKDAYS(A3,B3)</f>
        <v>346</v>
      </c>
      <c r="G3">
        <f>NETWORKDAYS(A3,B3,E3:E7)</f>
        <v>346</v>
      </c>
      <c r="H3">
        <f>NETWORKDAYS.INTL(A3,B3,11)</f>
        <v>415</v>
      </c>
    </row>
    <row r="4" spans="1:8">
      <c r="A4" s="3">
        <v>45571</v>
      </c>
      <c r="B4" s="3">
        <v>45867</v>
      </c>
      <c r="C4">
        <f>_xlfn.DAYS(B4,A4)</f>
        <v>296</v>
      </c>
      <c r="D4" s="3">
        <v>45845</v>
      </c>
      <c r="E4">
        <f>DAYS360(A4,B4)</f>
        <v>293</v>
      </c>
      <c r="F4">
        <f>NETWORKDAYS(A4,B4)</f>
        <v>212</v>
      </c>
      <c r="G4">
        <f>NETWORKDAYS(A4,B4,E4:E8)</f>
        <v>212</v>
      </c>
      <c r="H4">
        <f>NETWORKDAYS.INTL(A4,B4,11)</f>
        <v>254</v>
      </c>
    </row>
    <row r="5" spans="1:8">
      <c r="A5" s="3">
        <v>45505</v>
      </c>
      <c r="B5" s="3">
        <v>45602</v>
      </c>
      <c r="C5">
        <f>_xlfn.DAYS(B5,A5)</f>
        <v>97</v>
      </c>
      <c r="D5" s="3">
        <v>45574</v>
      </c>
      <c r="E5">
        <f>DAYS360(A5,B5)</f>
        <v>95</v>
      </c>
      <c r="F5">
        <f>NETWORKDAYS(A5,B5)</f>
        <v>70</v>
      </c>
      <c r="G5">
        <f>NETWORKDAYS(A5,B5,E5:E9)</f>
        <v>70</v>
      </c>
      <c r="H5">
        <f>NETWORKDAYS.INTL(A5,B5,11)</f>
        <v>84</v>
      </c>
    </row>
    <row r="6" spans="1:8">
      <c r="A6" s="3">
        <v>45249</v>
      </c>
      <c r="B6" s="3">
        <v>45472</v>
      </c>
      <c r="C6">
        <f>_xlfn.DAYS(B6,A6)</f>
        <v>223</v>
      </c>
      <c r="D6" s="3">
        <v>45329</v>
      </c>
      <c r="E6">
        <f>DAYS360(A6,B6)</f>
        <v>220</v>
      </c>
      <c r="F6">
        <f>NETWORKDAYS(A6,B6)</f>
        <v>160</v>
      </c>
      <c r="G6">
        <f>NETWORKDAYS(A6,B6,D2:D6)</f>
        <v>159</v>
      </c>
      <c r="H6">
        <f>NETWORKDAYS.INTL(A6,B6,11)</f>
        <v>192</v>
      </c>
    </row>
    <row r="8" spans="1:8" s="16" customFormat="1"/>
    <row r="10" spans="1:8" ht="15.75">
      <c r="A10" s="19" t="s">
        <v>65</v>
      </c>
      <c r="B10" s="20" t="s">
        <v>73</v>
      </c>
      <c r="C10" s="21" t="s">
        <v>74</v>
      </c>
      <c r="D10" s="17" t="s">
        <v>75</v>
      </c>
      <c r="G10" s="18"/>
    </row>
    <row r="11" spans="1:8">
      <c r="A11" s="3">
        <v>39896</v>
      </c>
      <c r="B11">
        <v>3</v>
      </c>
      <c r="C11" s="3">
        <f>EDATE(A11,B11)</f>
        <v>39988</v>
      </c>
      <c r="D11" s="3">
        <f>EOMONTH(A11,B11)</f>
        <v>39994</v>
      </c>
    </row>
    <row r="12" spans="1:8">
      <c r="A12" s="3">
        <v>45691</v>
      </c>
      <c r="B12">
        <v>6</v>
      </c>
      <c r="C12" s="3">
        <f>EDATE(A12,B12)</f>
        <v>45872</v>
      </c>
      <c r="D12" s="3">
        <f>EOMONTH(A12,B12)</f>
        <v>45900</v>
      </c>
    </row>
    <row r="13" spans="1:8">
      <c r="A13" s="3">
        <v>45571</v>
      </c>
      <c r="B13">
        <v>24</v>
      </c>
      <c r="C13" s="3">
        <f>EDATE(A13,B13)</f>
        <v>46301</v>
      </c>
      <c r="D13" s="3">
        <f>EOMONTH(A13,B13)</f>
        <v>46326</v>
      </c>
    </row>
    <row r="14" spans="1:8">
      <c r="A14" s="3">
        <v>45505</v>
      </c>
      <c r="B14">
        <v>15</v>
      </c>
      <c r="C14" s="3">
        <f>EDATE(A14,B14)</f>
        <v>45962</v>
      </c>
      <c r="D14" s="3">
        <f>EOMONTH(A14,B14)</f>
        <v>45991</v>
      </c>
    </row>
    <row r="15" spans="1:8">
      <c r="A15" s="3">
        <v>45249</v>
      </c>
      <c r="B15">
        <v>17</v>
      </c>
      <c r="C15" s="3">
        <f>EDATE(A15,B15)</f>
        <v>45766</v>
      </c>
      <c r="D15" s="3">
        <f>EOMONTH(A15,B15)</f>
        <v>45777</v>
      </c>
    </row>
    <row r="17" spans="1:7" s="16" customFormat="1"/>
    <row r="19" spans="1:7" ht="15.75">
      <c r="A19" s="22" t="s">
        <v>65</v>
      </c>
      <c r="B19" s="23" t="s">
        <v>66</v>
      </c>
      <c r="C19" s="14" t="s">
        <v>67</v>
      </c>
      <c r="D19" s="24" t="s">
        <v>68</v>
      </c>
      <c r="E19" s="13" t="s">
        <v>76</v>
      </c>
      <c r="F19" s="9" t="s">
        <v>77</v>
      </c>
      <c r="G19" s="25" t="s">
        <v>78</v>
      </c>
    </row>
    <row r="20" spans="1:7">
      <c r="A20" s="3">
        <v>39896</v>
      </c>
      <c r="B20" s="3">
        <v>40008</v>
      </c>
      <c r="C20">
        <f>_xlfn.DAYS(B20,A20)</f>
        <v>112</v>
      </c>
      <c r="D20" s="3">
        <v>39943</v>
      </c>
      <c r="E20" s="3">
        <f>WORKDAY(A20,C20)</f>
        <v>40052</v>
      </c>
      <c r="F20" s="3">
        <f>WORKDAY(A20,C20,D20:D24)</f>
        <v>40052</v>
      </c>
      <c r="G20" s="3">
        <f>WORKDAY.INTL(A20,C20,1,D20:D24)</f>
        <v>40052</v>
      </c>
    </row>
    <row r="21" spans="1:7">
      <c r="A21" s="3">
        <v>45691</v>
      </c>
      <c r="B21" s="3">
        <v>46174</v>
      </c>
      <c r="C21">
        <f>_xlfn.DAYS(B21,A21)</f>
        <v>483</v>
      </c>
      <c r="D21" s="3">
        <v>45881</v>
      </c>
      <c r="E21" s="3">
        <f>WORKDAY(A21,C21)</f>
        <v>46366</v>
      </c>
      <c r="F21" s="3">
        <f>WORKDAY(A21,C21,D21:D24)</f>
        <v>46370</v>
      </c>
      <c r="G21" s="3">
        <f>WORKDAY.INTL(A21,C21,11,D21:D24)</f>
        <v>46256</v>
      </c>
    </row>
    <row r="22" spans="1:7">
      <c r="A22" s="3">
        <v>45571</v>
      </c>
      <c r="B22" s="3">
        <v>45867</v>
      </c>
      <c r="C22">
        <f>_xlfn.DAYS(B22,A22)</f>
        <v>296</v>
      </c>
      <c r="D22" s="3">
        <v>45845</v>
      </c>
      <c r="E22" s="3">
        <f>WORKDAY(A22,C22)</f>
        <v>45985</v>
      </c>
      <c r="F22" s="3">
        <f>WORKDAY(A22,C22,D22:D24)</f>
        <v>45987</v>
      </c>
      <c r="G22" s="3">
        <f>WORKDAY.INTL(A22,C22,11,D22:D24)</f>
        <v>45918</v>
      </c>
    </row>
    <row r="23" spans="1:7">
      <c r="A23" s="3">
        <v>45505</v>
      </c>
      <c r="B23" s="3">
        <v>45602</v>
      </c>
      <c r="C23">
        <f>_xlfn.DAYS(B23,A23)</f>
        <v>97</v>
      </c>
      <c r="D23" s="3">
        <v>45574</v>
      </c>
      <c r="E23" s="3">
        <f>WORKDAY(A23,C23)</f>
        <v>45642</v>
      </c>
      <c r="F23" s="3">
        <f>WORKDAY(A23,C23,D23:D24)</f>
        <v>45643</v>
      </c>
      <c r="G23" s="3">
        <f>WORKDAY.INTL(A23,C23,11,D23:D24)</f>
        <v>45619</v>
      </c>
    </row>
    <row r="24" spans="1:7">
      <c r="A24" s="3">
        <v>45249</v>
      </c>
      <c r="B24" s="3">
        <v>45472</v>
      </c>
      <c r="C24">
        <f>_xlfn.DAYS(B24,A24)</f>
        <v>223</v>
      </c>
      <c r="D24" s="3">
        <v>45329</v>
      </c>
      <c r="E24" s="3">
        <f>WORKDAY(A24,C24)</f>
        <v>45560</v>
      </c>
      <c r="F24" s="3">
        <f>WORKDAY(A24,C24,D24:D24)</f>
        <v>45561</v>
      </c>
      <c r="G24" s="3">
        <f>WORKDAY.INTL(A24,C24,11,D24:D24)</f>
        <v>45510</v>
      </c>
    </row>
    <row r="26" spans="1:7" s="16" customForma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7"/>
  <sheetViews>
    <sheetView workbookViewId="0">
      <selection activeCell="L20" sqref="L20"/>
    </sheetView>
  </sheetViews>
  <sheetFormatPr defaultRowHeight="15"/>
  <cols>
    <col min="1" max="1" width="14.28515625" bestFit="1" customWidth="1"/>
    <col min="2" max="2" width="12.140625" bestFit="1" customWidth="1"/>
    <col min="3" max="3" width="16.42578125" bestFit="1" customWidth="1"/>
  </cols>
  <sheetData>
    <row r="3" spans="1:3">
      <c r="A3" s="6" t="s">
        <v>79</v>
      </c>
      <c r="B3" t="s">
        <v>80</v>
      </c>
      <c r="C3" t="s">
        <v>81</v>
      </c>
    </row>
    <row r="4" spans="1:3">
      <c r="A4" s="7" t="s">
        <v>82</v>
      </c>
      <c r="B4" s="2">
        <v>563538.66666666698</v>
      </c>
      <c r="C4">
        <v>11</v>
      </c>
    </row>
    <row r="5" spans="1:3">
      <c r="A5" s="7" t="s">
        <v>83</v>
      </c>
      <c r="B5" s="2">
        <v>183094.66666666669</v>
      </c>
      <c r="C5">
        <v>5</v>
      </c>
    </row>
    <row r="6" spans="1:3">
      <c r="A6" s="7" t="s">
        <v>84</v>
      </c>
      <c r="B6" s="2">
        <v>864952.83333333337</v>
      </c>
      <c r="C6">
        <v>6</v>
      </c>
    </row>
    <row r="7" spans="1:3">
      <c r="A7" s="7" t="s">
        <v>85</v>
      </c>
      <c r="B7" s="2">
        <v>1611586.1666666672</v>
      </c>
      <c r="C7">
        <v>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B046-AE1C-44BE-9577-FF323C14B7C0}">
  <dimension ref="A3:B6"/>
  <sheetViews>
    <sheetView workbookViewId="0">
      <selection activeCell="A3" sqref="A3:B6"/>
    </sheetView>
  </sheetViews>
  <sheetFormatPr defaultRowHeight="15"/>
  <cols>
    <col min="1" max="1" width="11.7109375" bestFit="1" customWidth="1"/>
    <col min="2" max="2" width="13.5703125" bestFit="1" customWidth="1"/>
    <col min="8" max="8" width="9.28515625" customWidth="1"/>
  </cols>
  <sheetData>
    <row r="3" spans="1:2">
      <c r="A3" s="6" t="s">
        <v>2</v>
      </c>
      <c r="B3" t="s">
        <v>80</v>
      </c>
    </row>
    <row r="4" spans="1:2">
      <c r="A4" t="s">
        <v>15</v>
      </c>
      <c r="B4" s="4">
        <v>429759.1666666668</v>
      </c>
    </row>
    <row r="5" spans="1:2">
      <c r="A5" t="s">
        <v>31</v>
      </c>
      <c r="B5" s="4">
        <v>316874.1666666668</v>
      </c>
    </row>
    <row r="6" spans="1:2">
      <c r="A6" t="s">
        <v>85</v>
      </c>
      <c r="B6" s="4">
        <v>746633.3333333336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323C-2CBE-406B-8271-80802C4CBF80}">
  <dimension ref="A3:B8"/>
  <sheetViews>
    <sheetView workbookViewId="0">
      <selection activeCell="M6" sqref="M6"/>
    </sheetView>
  </sheetViews>
  <sheetFormatPr defaultRowHeight="15"/>
  <cols>
    <col min="1" max="1" width="11.7109375" bestFit="1" customWidth="1"/>
    <col min="2" max="2" width="16.42578125" bestFit="1" customWidth="1"/>
  </cols>
  <sheetData>
    <row r="3" spans="1:2">
      <c r="A3" s="6" t="s">
        <v>7</v>
      </c>
      <c r="B3" t="s">
        <v>81</v>
      </c>
    </row>
    <row r="4" spans="1:2">
      <c r="A4" t="s">
        <v>22</v>
      </c>
      <c r="B4">
        <v>3</v>
      </c>
    </row>
    <row r="5" spans="1:2">
      <c r="A5" t="s">
        <v>16</v>
      </c>
      <c r="B5">
        <v>11</v>
      </c>
    </row>
    <row r="6" spans="1:2">
      <c r="A6" t="s">
        <v>32</v>
      </c>
      <c r="B6">
        <v>5</v>
      </c>
    </row>
    <row r="7" spans="1:2">
      <c r="A7" t="s">
        <v>26</v>
      </c>
      <c r="B7">
        <v>3</v>
      </c>
    </row>
    <row r="8" spans="1:2">
      <c r="A8" t="s">
        <v>85</v>
      </c>
      <c r="B8">
        <v>22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0B61-6EAA-4A61-BB8E-205F2AF39A24}">
  <dimension ref="A3:C9"/>
  <sheetViews>
    <sheetView workbookViewId="0">
      <selection activeCell="O7" sqref="O7"/>
    </sheetView>
  </sheetViews>
  <sheetFormatPr defaultRowHeight="15"/>
  <cols>
    <col min="1" max="1" width="11.7109375" bestFit="1" customWidth="1"/>
    <col min="2" max="2" width="15.28515625" bestFit="1" customWidth="1"/>
    <col min="3" max="3" width="16.42578125" bestFit="1" customWidth="1"/>
  </cols>
  <sheetData>
    <row r="3" spans="1:3">
      <c r="A3" s="6" t="s">
        <v>13</v>
      </c>
      <c r="B3" t="s">
        <v>80</v>
      </c>
      <c r="C3" t="s">
        <v>81</v>
      </c>
    </row>
    <row r="4" spans="1:3">
      <c r="A4" t="s">
        <v>38</v>
      </c>
      <c r="B4" s="2">
        <v>166642.3333333334</v>
      </c>
      <c r="C4" s="2">
        <v>3</v>
      </c>
    </row>
    <row r="5" spans="1:3">
      <c r="A5" t="s">
        <v>30</v>
      </c>
      <c r="B5" s="2">
        <v>250028</v>
      </c>
      <c r="C5" s="2">
        <v>3</v>
      </c>
    </row>
    <row r="6" spans="1:3">
      <c r="A6" t="s">
        <v>20</v>
      </c>
      <c r="B6" s="2">
        <v>361429.83333333337</v>
      </c>
      <c r="C6" s="2">
        <v>8</v>
      </c>
    </row>
    <row r="7" spans="1:3">
      <c r="A7" t="s">
        <v>37</v>
      </c>
      <c r="B7" s="2">
        <v>745117.33333333337</v>
      </c>
      <c r="C7" s="2">
        <v>4</v>
      </c>
    </row>
    <row r="8" spans="1:3">
      <c r="A8" t="s">
        <v>35</v>
      </c>
      <c r="B8" s="2">
        <v>88368.666666666802</v>
      </c>
      <c r="C8" s="2">
        <v>4</v>
      </c>
    </row>
    <row r="9" spans="1:3">
      <c r="A9" t="s">
        <v>85</v>
      </c>
      <c r="B9" s="4">
        <v>1611586.1666666672</v>
      </c>
      <c r="C9">
        <v>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/>
  <cp:revision/>
  <dcterms:created xsi:type="dcterms:W3CDTF">2025-08-13T14:08:43Z</dcterms:created>
  <dcterms:modified xsi:type="dcterms:W3CDTF">2025-09-21T04:37:40Z</dcterms:modified>
  <cp:category/>
  <cp:contentStatus/>
</cp:coreProperties>
</file>